
<file path=[Content_Types].xml><?xml version="1.0" encoding="utf-8"?>
<Types xmlns="http://schemas.openxmlformats.org/package/2006/content-types">
  <Default Extension="xml" ContentType="application/xml"/>
  <Default Extension="bin" ContentType="application/vnd.openxmlformats-officedocument.spreadsheetml.customProperty"/>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chartsheets/sheet6.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heets/sheet7.xml" ContentType="application/vnd.openxmlformats-officedocument.spreadsheetml.chart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theme/themeOverride1.xml" ContentType="application/vnd.openxmlformats-officedocument.themeOverride+xml"/>
  <Override PartName="/xl/drawings/drawing4.xml" ContentType="application/vnd.openxmlformats-officedocument.drawingml.chartshapes+xml"/>
  <Override PartName="/xl/drawings/drawing5.xml" ContentType="application/vnd.openxmlformats-officedocument.drawing+xml"/>
  <Override PartName="/xl/charts/chart3.xml" ContentType="application/vnd.openxmlformats-officedocument.drawingml.chart+xml"/>
  <Override PartName="/xl/drawings/drawing6.xml" ContentType="application/vnd.openxmlformats-officedocument.drawingml.chartshapes+xml"/>
  <Override PartName="/xl/drawings/drawing7.xml" ContentType="application/vnd.openxmlformats-officedocument.drawing+xml"/>
  <Override PartName="/xl/charts/chart4.xml" ContentType="application/vnd.openxmlformats-officedocument.drawingml.chart+xml"/>
  <Override PartName="/xl/drawings/drawing8.xml" ContentType="application/vnd.openxmlformats-officedocument.drawingml.chartshapes+xml"/>
  <Override PartName="/xl/drawings/drawing9.xml" ContentType="application/vnd.openxmlformats-officedocument.drawing+xml"/>
  <Override PartName="/xl/charts/chart5.xml" ContentType="application/vnd.openxmlformats-officedocument.drawingml.chart+xml"/>
  <Override PartName="/xl/drawings/drawing10.xml" ContentType="application/vnd.openxmlformats-officedocument.drawingml.chartshapes+xml"/>
  <Override PartName="/xl/drawings/drawing11.xml" ContentType="application/vnd.openxmlformats-officedocument.drawing+xml"/>
  <Override PartName="/xl/charts/chart6.xml" ContentType="application/vnd.openxmlformats-officedocument.drawingml.chart+xml"/>
  <Override PartName="/xl/theme/themeOverride2.xml" ContentType="application/vnd.openxmlformats-officedocument.themeOverride+xml"/>
  <Override PartName="/xl/drawings/drawing12.xml" ContentType="application/vnd.openxmlformats-officedocument.drawingml.chartshapes+xml"/>
  <Override PartName="/xl/drawings/drawing13.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drawings/drawing14.xml" ContentType="application/vnd.openxmlformats-officedocument.drawing+xml"/>
  <Override PartName="/xl/charts/chart26.xml" ContentType="application/vnd.openxmlformats-officedocument.drawingml.chart+xml"/>
  <Override PartName="/xl/drawings/drawing15.xml" ContentType="application/vnd.openxmlformats-officedocument.drawingml.chartshapes+xml"/>
  <Override PartName="/xl/drawings/drawing16.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426"/>
  <workbookPr showInkAnnotation="0" autoCompressPictures="0"/>
  <mc:AlternateContent xmlns:mc="http://schemas.openxmlformats.org/markup-compatibility/2006">
    <mc:Choice Requires="x15">
      <x15ac:absPath xmlns:x15ac="http://schemas.microsoft.com/office/spreadsheetml/2010/11/ac" url="/Users/thomasblanchet/Dropbox/W2ID/Population/WorldNationalAccounts/stata-programs/missing-wealth/"/>
    </mc:Choice>
  </mc:AlternateContent>
  <bookViews>
    <workbookView xWindow="240" yWindow="460" windowWidth="26660" windowHeight="16600" tabRatio="911" activeTab="9"/>
  </bookViews>
  <sheets>
    <sheet name="Figure1" sheetId="34" r:id="rId1"/>
    <sheet name="Figure2" sheetId="28" r:id="rId2"/>
    <sheet name="Figure3" sheetId="30" r:id="rId3"/>
    <sheet name="Figure4" sheetId="48" r:id="rId4"/>
    <sheet name="Figure5" sheetId="37" r:id="rId5"/>
    <sheet name="Figure6" sheetId="33" r:id="rId6"/>
    <sheet name="Table1" sheetId="40" r:id="rId7"/>
    <sheet name="DataFig1-5" sheetId="9" r:id="rId8"/>
    <sheet name="DataFig6" sheetId="32" r:id="rId9"/>
    <sheet name="DataTab1" sheetId="41" r:id="rId10"/>
    <sheet name="SuppData" sheetId="38" r:id="rId11"/>
    <sheet name="FigureS.1" sheetId="35" r:id="rId12"/>
    <sheet name="TableS.1" sheetId="1" r:id="rId13"/>
    <sheet name="TableS.2" sheetId="43" r:id="rId14"/>
    <sheet name="RawData" sheetId="31" r:id="rId15"/>
    <sheet name="FedReceipts" sheetId="47" r:id="rId16"/>
    <sheet name="NIPA_1.12" sheetId="8" r:id="rId17"/>
    <sheet name="NIPA_1.14" sheetId="19" r:id="rId18"/>
    <sheet name="NIPA_7.16" sheetId="10" r:id="rId19"/>
    <sheet name="NIPA_4.1" sheetId="11" r:id="rId20"/>
    <sheet name="NIPA_Scorp" sheetId="45" r:id="rId21"/>
    <sheet name="BEAint_1" sheetId="20" r:id="rId22"/>
    <sheet name="BEAint_4" sheetId="18" r:id="rId23"/>
    <sheet name="BEAint_7a" sheetId="13" r:id="rId24"/>
    <sheet name="BEAint_7b" sheetId="12" r:id="rId25"/>
    <sheet name="BEA_DIinc" sheetId="21" r:id="rId26"/>
    <sheet name="BEA_DIret" sheetId="23" r:id="rId27"/>
    <sheet name="BEA_DIflow" sheetId="16" r:id="rId28"/>
    <sheet name="BEA_DIeqflow" sheetId="24" r:id="rId29"/>
    <sheet name="BEA_DIdebtflow" sheetId="25" r:id="rId30"/>
    <sheet name="BEA_DIassets" sheetId="26" r:id="rId31"/>
    <sheet name="MNE_II.D 1" sheetId="42" r:id="rId32"/>
    <sheet name="MNE_II.G 1" sheetId="44" r:id="rId33"/>
    <sheet name="SNB_D5_1_M3" sheetId="2" r:id="rId34"/>
    <sheet name="SNB_D5_1a_M33" sheetId="3" r:id="rId35"/>
    <sheet name="SNB_D4_1a" sheetId="6" r:id="rId36"/>
    <sheet name="SNB_2E" sheetId="7" r:id="rId37"/>
    <sheet name="SNB_FX" sheetId="4" r:id="rId38"/>
  </sheets>
  <definedNames>
    <definedName name="B_SEULS_NOVIEUX" localSheetId="9">#REF!</definedName>
    <definedName name="B_SEULS_NOVIEUX" localSheetId="13">#REF!</definedName>
    <definedName name="column_head" localSheetId="9">#REF!</definedName>
    <definedName name="column_head" localSheetId="13">#REF!</definedName>
    <definedName name="column_headings" localSheetId="8">#REF!</definedName>
    <definedName name="column_headings" localSheetId="9">#REF!</definedName>
    <definedName name="column_headings" localSheetId="13">#REF!</definedName>
    <definedName name="column_numbers" localSheetId="8">#REF!</definedName>
    <definedName name="column_numbers" localSheetId="9">#REF!</definedName>
    <definedName name="column_numbers" localSheetId="13">#REF!</definedName>
    <definedName name="data" localSheetId="8">#REF!</definedName>
    <definedName name="data" localSheetId="9">#REF!</definedName>
    <definedName name="data" localSheetId="13">#REF!</definedName>
    <definedName name="data2" localSheetId="9">#REF!</definedName>
    <definedName name="data2" localSheetId="13">#REF!</definedName>
    <definedName name="ea_flux" localSheetId="8">#REF!</definedName>
    <definedName name="ea_flux" localSheetId="9">#REF!</definedName>
    <definedName name="ea_flux" localSheetId="13">#REF!</definedName>
    <definedName name="Equilibre" localSheetId="8">#REF!</definedName>
    <definedName name="Equilibre" localSheetId="9">#REF!</definedName>
    <definedName name="Equilibre" localSheetId="13">#REF!</definedName>
    <definedName name="fig4b" localSheetId="9">#REF!</definedName>
    <definedName name="fig4b" localSheetId="13">#REF!</definedName>
    <definedName name="footnotes" localSheetId="8">#REF!</definedName>
    <definedName name="footnotes" localSheetId="9">#REF!</definedName>
    <definedName name="footnotes" localSheetId="13">#REF!</definedName>
    <definedName name="footnotes2" localSheetId="9">#REF!</definedName>
    <definedName name="footnotes2" localSheetId="13">#REF!</definedName>
    <definedName name="gg" localSheetId="8">#REF!</definedName>
    <definedName name="name" localSheetId="8">#REF!</definedName>
    <definedName name="name2" localSheetId="8">#REF!</definedName>
    <definedName name="name3" localSheetId="8">#REF!</definedName>
    <definedName name="name4" localSheetId="8">#REF!</definedName>
    <definedName name="PIB" localSheetId="8">#REF!</definedName>
    <definedName name="PIB" localSheetId="9">#REF!</definedName>
    <definedName name="PIB" localSheetId="13">#REF!</definedName>
    <definedName name="_xlnm.Print_Area" localSheetId="15">FedReceipts!$B$4:$BP$47</definedName>
    <definedName name="_xlnm.Print_Area" localSheetId="20">NIPA_Scorp!$A$1:$H$27</definedName>
    <definedName name="_xlnm.Print_Titles" localSheetId="15">FedReceipts!$A:$A,FedReceipts!$1:$3</definedName>
    <definedName name="ressources" localSheetId="8">#REF!</definedName>
    <definedName name="ressources" localSheetId="9">#REF!</definedName>
    <definedName name="ressources" localSheetId="13">#REF!</definedName>
    <definedName name="rpflux" localSheetId="8">#REF!</definedName>
    <definedName name="rpflux" localSheetId="9">#REF!</definedName>
    <definedName name="rpflux" localSheetId="13">#REF!</definedName>
    <definedName name="rptof" localSheetId="8">#REF!</definedName>
    <definedName name="rptof" localSheetId="9">#REF!</definedName>
    <definedName name="rptof" localSheetId="13">#REF!</definedName>
    <definedName name="spanners_level1" localSheetId="8">#REF!</definedName>
    <definedName name="spanners_level1" localSheetId="9">#REF!</definedName>
    <definedName name="spanners_level1" localSheetId="13">#REF!</definedName>
    <definedName name="spanners_level2" localSheetId="8">#REF!</definedName>
    <definedName name="spanners_level2" localSheetId="9">#REF!</definedName>
    <definedName name="spanners_level2" localSheetId="13">#REF!</definedName>
    <definedName name="spanners_level3" localSheetId="8">#REF!</definedName>
    <definedName name="spanners_level3" localSheetId="9">#REF!</definedName>
    <definedName name="spanners_level3" localSheetId="13">#REF!</definedName>
    <definedName name="spanners_level4" localSheetId="8">#REF!</definedName>
    <definedName name="spanners_level4" localSheetId="9">#REF!</definedName>
    <definedName name="spanners_level4" localSheetId="13">#REF!</definedName>
    <definedName name="spanners_level5" localSheetId="8">#REF!</definedName>
    <definedName name="spanners_level5" localSheetId="9">#REF!</definedName>
    <definedName name="spanners_level5" localSheetId="13">#REF!</definedName>
    <definedName name="spanners_levelV" localSheetId="9">#REF!</definedName>
    <definedName name="spanners_levelV" localSheetId="13">#REF!</definedName>
    <definedName name="spanners_levelX" localSheetId="9">#REF!</definedName>
    <definedName name="spanners_levelX" localSheetId="13">#REF!</definedName>
    <definedName name="spanners_levelY" localSheetId="9">#REF!</definedName>
    <definedName name="spanners_levelY" localSheetId="13">#REF!</definedName>
    <definedName name="spanners_levelZ" localSheetId="9">#REF!</definedName>
    <definedName name="spanners_levelZ" localSheetId="13">#REF!</definedName>
    <definedName name="stub_lines" localSheetId="8">#REF!</definedName>
    <definedName name="stub_lines" localSheetId="9">#REF!</definedName>
    <definedName name="stub_lines" localSheetId="13">#REF!</definedName>
    <definedName name="temp" localSheetId="9">#REF!</definedName>
    <definedName name="temp" localSheetId="13">#REF!</definedName>
    <definedName name="titles" localSheetId="8">#REF!</definedName>
    <definedName name="titles" localSheetId="9">#REF!</definedName>
    <definedName name="titles" localSheetId="13">#REF!</definedName>
    <definedName name="totals" localSheetId="8">#REF!</definedName>
    <definedName name="totals" localSheetId="9">#REF!</definedName>
    <definedName name="totals" localSheetId="13">#REF!</definedName>
    <definedName name="xxx" localSheetId="9">#REF!</definedName>
    <definedName name="xxx" localSheetId="13">#REF!</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Z86" i="9" l="1"/>
  <c r="Z85" i="9"/>
  <c r="Z84" i="9"/>
  <c r="Z83" i="9"/>
  <c r="AC83" i="9"/>
  <c r="D5" i="9" a="1"/>
  <c r="D83" i="9"/>
  <c r="AD83" i="9"/>
  <c r="Z82" i="9"/>
  <c r="Z81" i="9"/>
  <c r="AC81" i="9"/>
  <c r="D81" i="9"/>
  <c r="AD81" i="9"/>
  <c r="N42" i="42"/>
  <c r="N43" i="42"/>
  <c r="N44" i="42"/>
  <c r="N45" i="42"/>
  <c r="N46" i="42"/>
  <c r="N47" i="42"/>
  <c r="N48" i="42"/>
  <c r="N49" i="42"/>
  <c r="N41" i="42"/>
  <c r="N39" i="42"/>
  <c r="N29" i="42"/>
  <c r="N30" i="42"/>
  <c r="N31" i="42"/>
  <c r="N32" i="42"/>
  <c r="N33" i="42"/>
  <c r="N34" i="42"/>
  <c r="N35" i="42"/>
  <c r="N36" i="42"/>
  <c r="N37" i="42"/>
  <c r="N28" i="42"/>
  <c r="N26" i="42"/>
  <c r="N25" i="42"/>
  <c r="N24" i="42"/>
  <c r="N23" i="42"/>
  <c r="N22" i="42"/>
  <c r="N21" i="42"/>
  <c r="N20" i="42"/>
  <c r="N13" i="42"/>
  <c r="N14" i="42"/>
  <c r="N15" i="42"/>
  <c r="N16" i="42"/>
  <c r="N17" i="42"/>
  <c r="N18" i="42"/>
  <c r="N12" i="42"/>
  <c r="N8" i="42"/>
  <c r="D89" i="9"/>
  <c r="I5" i="9" a="1"/>
  <c r="CI29" i="10"/>
  <c r="I89" i="9"/>
  <c r="G89" i="9"/>
  <c r="L24" i="9" a="1"/>
  <c r="L89" i="9"/>
  <c r="T5" i="9" a="1"/>
  <c r="CI12" i="10"/>
  <c r="T89" i="9"/>
  <c r="AO5" i="9" a="1"/>
  <c r="AO87" i="9"/>
  <c r="AO88" i="9"/>
  <c r="AO89" i="9"/>
  <c r="D87" i="9"/>
  <c r="AG5" i="9" a="1"/>
  <c r="AG86" i="9"/>
  <c r="AN5" i="9" a="1"/>
  <c r="AN86" i="9"/>
  <c r="AM5" i="9" a="1"/>
  <c r="AM86" i="9"/>
  <c r="AO86" i="9"/>
  <c r="D86" i="9"/>
  <c r="I86" i="9"/>
  <c r="G86" i="9"/>
  <c r="L86" i="9"/>
  <c r="T86" i="9"/>
  <c r="AC86" i="9"/>
  <c r="AY86" i="9"/>
  <c r="AX86" i="9"/>
  <c r="AG87" i="9"/>
  <c r="AN87" i="9"/>
  <c r="AM87" i="9"/>
  <c r="I87" i="9"/>
  <c r="G87" i="9"/>
  <c r="L87" i="9"/>
  <c r="T87" i="9"/>
  <c r="Z87" i="9"/>
  <c r="AC87" i="9"/>
  <c r="AY87" i="9"/>
  <c r="AX87" i="9"/>
  <c r="AG88" i="9"/>
  <c r="AN88" i="9"/>
  <c r="AM88" i="9"/>
  <c r="D88" i="9"/>
  <c r="CH29" i="10"/>
  <c r="I88" i="9"/>
  <c r="G88" i="9"/>
  <c r="L88" i="9"/>
  <c r="CH12" i="10"/>
  <c r="T88" i="9"/>
  <c r="AC88" i="9"/>
  <c r="AY88" i="9"/>
  <c r="AX88" i="9"/>
  <c r="AG89" i="9"/>
  <c r="AN89" i="9"/>
  <c r="AM89" i="9"/>
  <c r="AD88" i="9"/>
  <c r="AD89" i="9"/>
  <c r="AC89" i="9"/>
  <c r="AY89" i="9"/>
  <c r="AX89" i="9"/>
  <c r="AG76" i="9"/>
  <c r="AN76" i="9"/>
  <c r="AM76" i="9"/>
  <c r="AO76" i="9"/>
  <c r="D76" i="9"/>
  <c r="I76" i="9"/>
  <c r="G76" i="9"/>
  <c r="L76" i="9"/>
  <c r="T76" i="9"/>
  <c r="Z80" i="9"/>
  <c r="Z79" i="9"/>
  <c r="Z78" i="9"/>
  <c r="Z77" i="9"/>
  <c r="Z76" i="9"/>
  <c r="AC76" i="9"/>
  <c r="AY76" i="9"/>
  <c r="AX76" i="9"/>
  <c r="AG77" i="9"/>
  <c r="AN77" i="9"/>
  <c r="AM77" i="9"/>
  <c r="AO77" i="9"/>
  <c r="D77" i="9"/>
  <c r="I77" i="9"/>
  <c r="G77" i="9"/>
  <c r="L77" i="9"/>
  <c r="T77" i="9"/>
  <c r="AC77" i="9"/>
  <c r="AY77" i="9"/>
  <c r="AX77" i="9"/>
  <c r="AG78" i="9"/>
  <c r="AN78" i="9"/>
  <c r="AM78" i="9"/>
  <c r="AO78" i="9"/>
  <c r="D78" i="9"/>
  <c r="I78" i="9"/>
  <c r="G78" i="9"/>
  <c r="L78" i="9"/>
  <c r="T78" i="9"/>
  <c r="AC78" i="9"/>
  <c r="AY78" i="9"/>
  <c r="AX78" i="9"/>
  <c r="AG79" i="9"/>
  <c r="AN79" i="9"/>
  <c r="AM79" i="9"/>
  <c r="AO79" i="9"/>
  <c r="D79" i="9"/>
  <c r="I79" i="9"/>
  <c r="G79" i="9"/>
  <c r="L79" i="9"/>
  <c r="T79" i="9"/>
  <c r="AC79" i="9"/>
  <c r="AY79" i="9"/>
  <c r="AX79" i="9"/>
  <c r="AG80" i="9"/>
  <c r="AN80" i="9"/>
  <c r="AM80" i="9"/>
  <c r="AO80" i="9"/>
  <c r="D80" i="9"/>
  <c r="I80" i="9"/>
  <c r="G80" i="9"/>
  <c r="L80" i="9"/>
  <c r="T80" i="9"/>
  <c r="AC80" i="9"/>
  <c r="AY80" i="9"/>
  <c r="AX80" i="9"/>
  <c r="AG81" i="9"/>
  <c r="AN81" i="9"/>
  <c r="AM81" i="9"/>
  <c r="AO81" i="9"/>
  <c r="I81" i="9"/>
  <c r="G81" i="9"/>
  <c r="L81" i="9"/>
  <c r="T81" i="9"/>
  <c r="AY81" i="9"/>
  <c r="AX81" i="9"/>
  <c r="AG82" i="9"/>
  <c r="AN82" i="9"/>
  <c r="AM82" i="9"/>
  <c r="AO82" i="9"/>
  <c r="D82" i="9"/>
  <c r="I82" i="9"/>
  <c r="G82" i="9"/>
  <c r="L82" i="9"/>
  <c r="T82" i="9"/>
  <c r="AC82" i="9"/>
  <c r="AY82" i="9"/>
  <c r="AX82" i="9"/>
  <c r="AG83" i="9"/>
  <c r="AN83" i="9"/>
  <c r="AM83" i="9"/>
  <c r="AO83" i="9"/>
  <c r="I83" i="9"/>
  <c r="G83" i="9"/>
  <c r="L83" i="9"/>
  <c r="T83" i="9"/>
  <c r="AY83" i="9"/>
  <c r="AX83" i="9"/>
  <c r="AG84" i="9"/>
  <c r="AN84" i="9"/>
  <c r="AM84" i="9"/>
  <c r="AO84" i="9"/>
  <c r="D84" i="9"/>
  <c r="I84" i="9"/>
  <c r="G84" i="9"/>
  <c r="L84" i="9"/>
  <c r="T84" i="9"/>
  <c r="AC84" i="9"/>
  <c r="AY84" i="9"/>
  <c r="AX84" i="9"/>
  <c r="AG85" i="9"/>
  <c r="AN85" i="9"/>
  <c r="AM85" i="9"/>
  <c r="AO85" i="9"/>
  <c r="D85" i="9"/>
  <c r="I85" i="9"/>
  <c r="G85" i="9"/>
  <c r="L85" i="9"/>
  <c r="T85" i="9"/>
  <c r="AC85" i="9"/>
  <c r="AY85" i="9"/>
  <c r="AX85" i="9"/>
  <c r="AG66" i="9"/>
  <c r="AN66" i="9"/>
  <c r="AM66" i="9"/>
  <c r="AO66" i="9"/>
  <c r="D66" i="9"/>
  <c r="I66" i="9"/>
  <c r="G66" i="9"/>
  <c r="L66" i="9"/>
  <c r="T66" i="9"/>
  <c r="Z75" i="9"/>
  <c r="Z74" i="9"/>
  <c r="Z73" i="9"/>
  <c r="Z72" i="9"/>
  <c r="Z71" i="9"/>
  <c r="AC71" i="9"/>
  <c r="AC70" i="9"/>
  <c r="AC69" i="9"/>
  <c r="AC68" i="9"/>
  <c r="AC67" i="9"/>
  <c r="AC66" i="9"/>
  <c r="AY66" i="9"/>
  <c r="AX66" i="9"/>
  <c r="AG67" i="9"/>
  <c r="AN67" i="9"/>
  <c r="AM67" i="9"/>
  <c r="AO67" i="9"/>
  <c r="D67" i="9"/>
  <c r="I67" i="9"/>
  <c r="G67" i="9"/>
  <c r="L67" i="9"/>
  <c r="T67" i="9"/>
  <c r="AY67" i="9"/>
  <c r="AX67" i="9"/>
  <c r="AG68" i="9"/>
  <c r="AN68" i="9"/>
  <c r="AM68" i="9"/>
  <c r="AO68" i="9"/>
  <c r="D68" i="9"/>
  <c r="I68" i="9"/>
  <c r="G68" i="9"/>
  <c r="L68" i="9"/>
  <c r="T68" i="9"/>
  <c r="AY68" i="9"/>
  <c r="AX68" i="9"/>
  <c r="AG69" i="9"/>
  <c r="AN69" i="9"/>
  <c r="AM69" i="9"/>
  <c r="AO69" i="9"/>
  <c r="D69" i="9"/>
  <c r="I69" i="9"/>
  <c r="G69" i="9"/>
  <c r="L69" i="9"/>
  <c r="T69" i="9"/>
  <c r="AY69" i="9"/>
  <c r="AX69" i="9"/>
  <c r="AG70" i="9"/>
  <c r="AN70" i="9"/>
  <c r="AM70" i="9"/>
  <c r="AO70" i="9"/>
  <c r="D70" i="9"/>
  <c r="I70" i="9"/>
  <c r="G70" i="9"/>
  <c r="L70" i="9"/>
  <c r="T70" i="9"/>
  <c r="AY70" i="9"/>
  <c r="AX70" i="9"/>
  <c r="AG71" i="9"/>
  <c r="AN71" i="9"/>
  <c r="AM71" i="9"/>
  <c r="AO71" i="9"/>
  <c r="D71" i="9"/>
  <c r="I71" i="9"/>
  <c r="G71" i="9"/>
  <c r="L71" i="9"/>
  <c r="T71" i="9"/>
  <c r="AY71" i="9"/>
  <c r="AX71" i="9"/>
  <c r="AG72" i="9"/>
  <c r="AN72" i="9"/>
  <c r="AM72" i="9"/>
  <c r="AO72" i="9"/>
  <c r="D72" i="9"/>
  <c r="I72" i="9"/>
  <c r="G72" i="9"/>
  <c r="L72" i="9"/>
  <c r="T72" i="9"/>
  <c r="AC72" i="9"/>
  <c r="AY72" i="9"/>
  <c r="AX72" i="9"/>
  <c r="AG73" i="9"/>
  <c r="AN73" i="9"/>
  <c r="AM73" i="9"/>
  <c r="AO73" i="9"/>
  <c r="D73" i="9"/>
  <c r="I73" i="9"/>
  <c r="G73" i="9"/>
  <c r="L73" i="9"/>
  <c r="T73" i="9"/>
  <c r="AC73" i="9"/>
  <c r="AY73" i="9"/>
  <c r="AX73" i="9"/>
  <c r="AG74" i="9"/>
  <c r="AN74" i="9"/>
  <c r="AM74" i="9"/>
  <c r="AO74" i="9"/>
  <c r="D74" i="9"/>
  <c r="I74" i="9"/>
  <c r="G74" i="9"/>
  <c r="L74" i="9"/>
  <c r="T74" i="9"/>
  <c r="AC74" i="9"/>
  <c r="AY74" i="9"/>
  <c r="AX74" i="9"/>
  <c r="AG75" i="9"/>
  <c r="AN75" i="9"/>
  <c r="AM75" i="9"/>
  <c r="AO75" i="9"/>
  <c r="D75" i="9"/>
  <c r="I75" i="9"/>
  <c r="G75" i="9"/>
  <c r="L75" i="9"/>
  <c r="T75" i="9"/>
  <c r="AC75" i="9"/>
  <c r="AY75" i="9"/>
  <c r="AX75" i="9"/>
  <c r="AG56" i="9"/>
  <c r="AN56" i="9"/>
  <c r="AM56" i="9"/>
  <c r="AO56" i="9"/>
  <c r="D56" i="9"/>
  <c r="I56" i="9"/>
  <c r="G56" i="9"/>
  <c r="L56" i="9"/>
  <c r="T56" i="9"/>
  <c r="AC65" i="9"/>
  <c r="AC64" i="9"/>
  <c r="AC63" i="9"/>
  <c r="AC62" i="9"/>
  <c r="AC61" i="9"/>
  <c r="AC60" i="9"/>
  <c r="AC59" i="9"/>
  <c r="AC58" i="9"/>
  <c r="AC57" i="9"/>
  <c r="AC56" i="9"/>
  <c r="AY56" i="9"/>
  <c r="AX56" i="9"/>
  <c r="AG57" i="9"/>
  <c r="AN57" i="9"/>
  <c r="AM57" i="9"/>
  <c r="AO57" i="9"/>
  <c r="D57" i="9"/>
  <c r="I57" i="9"/>
  <c r="G57" i="9"/>
  <c r="L57" i="9"/>
  <c r="T57" i="9"/>
  <c r="AY57" i="9"/>
  <c r="AX57" i="9"/>
  <c r="AG58" i="9"/>
  <c r="AN58" i="9"/>
  <c r="AM58" i="9"/>
  <c r="AO58" i="9"/>
  <c r="D58" i="9"/>
  <c r="I58" i="9"/>
  <c r="G58" i="9"/>
  <c r="L58" i="9"/>
  <c r="T58" i="9"/>
  <c r="AY58" i="9"/>
  <c r="AX58" i="9"/>
  <c r="AG59" i="9"/>
  <c r="AN59" i="9"/>
  <c r="AM59" i="9"/>
  <c r="AO59" i="9"/>
  <c r="D59" i="9"/>
  <c r="I59" i="9"/>
  <c r="G59" i="9"/>
  <c r="L59" i="9"/>
  <c r="T59" i="9"/>
  <c r="AY59" i="9"/>
  <c r="AX59" i="9"/>
  <c r="AG60" i="9"/>
  <c r="AN60" i="9"/>
  <c r="AM60" i="9"/>
  <c r="AO60" i="9"/>
  <c r="D60" i="9"/>
  <c r="I60" i="9"/>
  <c r="G60" i="9"/>
  <c r="L60" i="9"/>
  <c r="T60" i="9"/>
  <c r="AY60" i="9"/>
  <c r="AX60" i="9"/>
  <c r="AG61" i="9"/>
  <c r="AN61" i="9"/>
  <c r="AM61" i="9"/>
  <c r="AO61" i="9"/>
  <c r="D61" i="9"/>
  <c r="I61" i="9"/>
  <c r="G61" i="9"/>
  <c r="L61" i="9"/>
  <c r="T61" i="9"/>
  <c r="AY61" i="9"/>
  <c r="AX61" i="9"/>
  <c r="AG62" i="9"/>
  <c r="AN62" i="9"/>
  <c r="AM62" i="9"/>
  <c r="AO62" i="9"/>
  <c r="D62" i="9"/>
  <c r="I62" i="9"/>
  <c r="G62" i="9"/>
  <c r="L62" i="9"/>
  <c r="T62" i="9"/>
  <c r="AY62" i="9"/>
  <c r="AX62" i="9"/>
  <c r="AG63" i="9"/>
  <c r="AN63" i="9"/>
  <c r="AM63" i="9"/>
  <c r="AO63" i="9"/>
  <c r="D63" i="9"/>
  <c r="I63" i="9"/>
  <c r="G63" i="9"/>
  <c r="L63" i="9"/>
  <c r="T63" i="9"/>
  <c r="AY63" i="9"/>
  <c r="AX63" i="9"/>
  <c r="AG64" i="9"/>
  <c r="AN64" i="9"/>
  <c r="AM64" i="9"/>
  <c r="AO64" i="9"/>
  <c r="D64" i="9"/>
  <c r="I64" i="9"/>
  <c r="G64" i="9"/>
  <c r="L64" i="9"/>
  <c r="T64" i="9"/>
  <c r="AY64" i="9"/>
  <c r="AX64" i="9"/>
  <c r="AG65" i="9"/>
  <c r="AN65" i="9"/>
  <c r="AM65" i="9"/>
  <c r="AO65" i="9"/>
  <c r="D65" i="9"/>
  <c r="I65" i="9"/>
  <c r="G65" i="9"/>
  <c r="L65" i="9"/>
  <c r="T65" i="9"/>
  <c r="AY65" i="9"/>
  <c r="AX65" i="9"/>
  <c r="AG46" i="9"/>
  <c r="AN46" i="9"/>
  <c r="AM46" i="9"/>
  <c r="AO46" i="9"/>
  <c r="D46" i="9"/>
  <c r="I46" i="9"/>
  <c r="G46" i="9"/>
  <c r="L46" i="9"/>
  <c r="T46" i="9"/>
  <c r="AC55" i="9"/>
  <c r="AC54" i="9"/>
  <c r="AC53" i="9"/>
  <c r="AC52" i="9"/>
  <c r="AC51" i="9"/>
  <c r="AC50" i="9"/>
  <c r="AC49" i="9"/>
  <c r="AC48" i="9"/>
  <c r="AC47" i="9"/>
  <c r="AC46" i="9"/>
  <c r="AY46" i="9"/>
  <c r="AX46" i="9"/>
  <c r="AG47" i="9"/>
  <c r="AN47" i="9"/>
  <c r="AM47" i="9"/>
  <c r="AO47" i="9"/>
  <c r="D47" i="9"/>
  <c r="I47" i="9"/>
  <c r="G47" i="9"/>
  <c r="L47" i="9"/>
  <c r="T47" i="9"/>
  <c r="AY47" i="9"/>
  <c r="AX47" i="9"/>
  <c r="AG48" i="9"/>
  <c r="AN48" i="9"/>
  <c r="AM48" i="9"/>
  <c r="AO48" i="9"/>
  <c r="D48" i="9"/>
  <c r="I48" i="9"/>
  <c r="G48" i="9"/>
  <c r="L48" i="9"/>
  <c r="T48" i="9"/>
  <c r="AY48" i="9"/>
  <c r="AX48" i="9"/>
  <c r="AG49" i="9"/>
  <c r="AN49" i="9"/>
  <c r="AM49" i="9"/>
  <c r="AO49" i="9"/>
  <c r="D49" i="9"/>
  <c r="I49" i="9"/>
  <c r="G49" i="9"/>
  <c r="L49" i="9"/>
  <c r="T49" i="9"/>
  <c r="AY49" i="9"/>
  <c r="AX49" i="9"/>
  <c r="AG50" i="9"/>
  <c r="AN50" i="9"/>
  <c r="AM50" i="9"/>
  <c r="AO50" i="9"/>
  <c r="D50" i="9"/>
  <c r="I50" i="9"/>
  <c r="G50" i="9"/>
  <c r="L50" i="9"/>
  <c r="T50" i="9"/>
  <c r="AY50" i="9"/>
  <c r="AX50" i="9"/>
  <c r="AG51" i="9"/>
  <c r="AN51" i="9"/>
  <c r="AM51" i="9"/>
  <c r="AO51" i="9"/>
  <c r="D51" i="9"/>
  <c r="I51" i="9"/>
  <c r="G51" i="9"/>
  <c r="L51" i="9"/>
  <c r="T51" i="9"/>
  <c r="AY51" i="9"/>
  <c r="AX51" i="9"/>
  <c r="AG52" i="9"/>
  <c r="AN52" i="9"/>
  <c r="AM52" i="9"/>
  <c r="AO52" i="9"/>
  <c r="D52" i="9"/>
  <c r="I52" i="9"/>
  <c r="G52" i="9"/>
  <c r="L52" i="9"/>
  <c r="T52" i="9"/>
  <c r="AY52" i="9"/>
  <c r="AX52" i="9"/>
  <c r="AG53" i="9"/>
  <c r="AN53" i="9"/>
  <c r="AM53" i="9"/>
  <c r="AO53" i="9"/>
  <c r="D53" i="9"/>
  <c r="I53" i="9"/>
  <c r="G53" i="9"/>
  <c r="L53" i="9"/>
  <c r="T53" i="9"/>
  <c r="AY53" i="9"/>
  <c r="AX53" i="9"/>
  <c r="AG54" i="9"/>
  <c r="AN54" i="9"/>
  <c r="AM54" i="9"/>
  <c r="AO54" i="9"/>
  <c r="D54" i="9"/>
  <c r="I54" i="9"/>
  <c r="G54" i="9"/>
  <c r="L54" i="9"/>
  <c r="T54" i="9"/>
  <c r="AY54" i="9"/>
  <c r="AX54" i="9"/>
  <c r="AG55" i="9"/>
  <c r="AN55" i="9"/>
  <c r="AM55" i="9"/>
  <c r="AO55" i="9"/>
  <c r="D55" i="9"/>
  <c r="I55" i="9"/>
  <c r="G55" i="9"/>
  <c r="L55" i="9"/>
  <c r="T55" i="9"/>
  <c r="AY55" i="9"/>
  <c r="AX55" i="9"/>
  <c r="AG36" i="9"/>
  <c r="AN36" i="9"/>
  <c r="AM36" i="9"/>
  <c r="AO36" i="9"/>
  <c r="D36" i="9"/>
  <c r="I36" i="9"/>
  <c r="G36" i="9"/>
  <c r="L36" i="9"/>
  <c r="T36" i="9"/>
  <c r="AY36" i="9"/>
  <c r="AX36" i="9"/>
  <c r="AG37" i="9"/>
  <c r="AN37" i="9"/>
  <c r="AM37" i="9"/>
  <c r="AO37" i="9"/>
  <c r="D37" i="9"/>
  <c r="I37" i="9"/>
  <c r="G37" i="9"/>
  <c r="L37" i="9"/>
  <c r="T37" i="9"/>
  <c r="AY37" i="9"/>
  <c r="AX37" i="9"/>
  <c r="AG38" i="9"/>
  <c r="AN38" i="9"/>
  <c r="AM38" i="9"/>
  <c r="AO38" i="9"/>
  <c r="D38" i="9"/>
  <c r="I38" i="9"/>
  <c r="G38" i="9"/>
  <c r="L38" i="9"/>
  <c r="T38" i="9"/>
  <c r="AY38" i="9"/>
  <c r="AX38" i="9"/>
  <c r="AG39" i="9"/>
  <c r="AN39" i="9"/>
  <c r="AM39" i="9"/>
  <c r="AO39" i="9"/>
  <c r="D39" i="9"/>
  <c r="I39" i="9"/>
  <c r="G39" i="9"/>
  <c r="L39" i="9"/>
  <c r="T39" i="9"/>
  <c r="AY39" i="9"/>
  <c r="AX39" i="9"/>
  <c r="AG40" i="9"/>
  <c r="AN40" i="9"/>
  <c r="AM40" i="9"/>
  <c r="AO40" i="9"/>
  <c r="D40" i="9"/>
  <c r="I40" i="9"/>
  <c r="G40" i="9"/>
  <c r="L40" i="9"/>
  <c r="T40" i="9"/>
  <c r="AY40" i="9"/>
  <c r="AX40" i="9"/>
  <c r="AG41" i="9"/>
  <c r="AN41" i="9"/>
  <c r="AM41" i="9"/>
  <c r="AO41" i="9"/>
  <c r="D41" i="9"/>
  <c r="I41" i="9"/>
  <c r="G41" i="9"/>
  <c r="L41" i="9"/>
  <c r="T41" i="9"/>
  <c r="AC45" i="9"/>
  <c r="AF44" i="9"/>
  <c r="AC44" i="9"/>
  <c r="AC43" i="9"/>
  <c r="AC42" i="9"/>
  <c r="AC41" i="9"/>
  <c r="AY41" i="9"/>
  <c r="AX41" i="9"/>
  <c r="AG42" i="9"/>
  <c r="AN42" i="9"/>
  <c r="AM42" i="9"/>
  <c r="AO42" i="9"/>
  <c r="D42" i="9"/>
  <c r="I42" i="9"/>
  <c r="G42" i="9"/>
  <c r="L42" i="9"/>
  <c r="T42" i="9"/>
  <c r="AY42" i="9"/>
  <c r="AX42" i="9"/>
  <c r="AG43" i="9"/>
  <c r="AN43" i="9"/>
  <c r="AM43" i="9"/>
  <c r="AO43" i="9"/>
  <c r="D43" i="9"/>
  <c r="I43" i="9"/>
  <c r="G43" i="9"/>
  <c r="L43" i="9"/>
  <c r="T43" i="9"/>
  <c r="AY43" i="9"/>
  <c r="AX43" i="9"/>
  <c r="AG44" i="9"/>
  <c r="AN44" i="9"/>
  <c r="AM44" i="9"/>
  <c r="AO44" i="9"/>
  <c r="D44" i="9"/>
  <c r="I44" i="9"/>
  <c r="G44" i="9"/>
  <c r="L44" i="9"/>
  <c r="T44" i="9"/>
  <c r="AY44" i="9"/>
  <c r="AX44" i="9"/>
  <c r="AG45" i="9"/>
  <c r="AN45" i="9"/>
  <c r="AM45" i="9"/>
  <c r="AO45" i="9"/>
  <c r="D45" i="9"/>
  <c r="I45" i="9"/>
  <c r="G45" i="9"/>
  <c r="L45" i="9"/>
  <c r="T45" i="9"/>
  <c r="AY45" i="9"/>
  <c r="AX45" i="9"/>
  <c r="AG28" i="9"/>
  <c r="AN28" i="9"/>
  <c r="AM28" i="9"/>
  <c r="AO28" i="9"/>
  <c r="D28" i="9"/>
  <c r="I28" i="9"/>
  <c r="G28" i="9"/>
  <c r="L28" i="9"/>
  <c r="T28" i="9"/>
  <c r="AY28" i="9"/>
  <c r="AX28" i="9"/>
  <c r="AG29" i="9"/>
  <c r="AN29" i="9"/>
  <c r="AM29" i="9"/>
  <c r="AO29" i="9"/>
  <c r="D29" i="9"/>
  <c r="I29" i="9"/>
  <c r="G29" i="9"/>
  <c r="L29" i="9"/>
  <c r="T29" i="9"/>
  <c r="AY29" i="9"/>
  <c r="AX29" i="9"/>
  <c r="AG30" i="9"/>
  <c r="AN30" i="9"/>
  <c r="AM30" i="9"/>
  <c r="AO30" i="9"/>
  <c r="D30" i="9"/>
  <c r="I30" i="9"/>
  <c r="G30" i="9"/>
  <c r="L30" i="9"/>
  <c r="T30" i="9"/>
  <c r="AY30" i="9"/>
  <c r="AX30" i="9"/>
  <c r="AG31" i="9"/>
  <c r="AN31" i="9"/>
  <c r="AM31" i="9"/>
  <c r="AO31" i="9"/>
  <c r="D31" i="9"/>
  <c r="I31" i="9"/>
  <c r="G31" i="9"/>
  <c r="L31" i="9"/>
  <c r="T31" i="9"/>
  <c r="AY31" i="9"/>
  <c r="AX31" i="9"/>
  <c r="AG32" i="9"/>
  <c r="AN32" i="9"/>
  <c r="AM32" i="9"/>
  <c r="AO32" i="9"/>
  <c r="D32" i="9"/>
  <c r="I32" i="9"/>
  <c r="G32" i="9"/>
  <c r="L32" i="9"/>
  <c r="T32" i="9"/>
  <c r="AY32" i="9"/>
  <c r="AX32" i="9"/>
  <c r="AG33" i="9"/>
  <c r="AN33" i="9"/>
  <c r="AM33" i="9"/>
  <c r="AO33" i="9"/>
  <c r="D33" i="9"/>
  <c r="I33" i="9"/>
  <c r="G33" i="9"/>
  <c r="L33" i="9"/>
  <c r="T33" i="9"/>
  <c r="AY33" i="9"/>
  <c r="AX33" i="9"/>
  <c r="AG34" i="9"/>
  <c r="AN34" i="9"/>
  <c r="AM34" i="9"/>
  <c r="AO34" i="9"/>
  <c r="D34" i="9"/>
  <c r="I34" i="9"/>
  <c r="G34" i="9"/>
  <c r="L34" i="9"/>
  <c r="T34" i="9"/>
  <c r="AY34" i="9"/>
  <c r="AX34" i="9"/>
  <c r="AG35" i="9"/>
  <c r="AN35" i="9"/>
  <c r="AM35" i="9"/>
  <c r="AO35" i="9"/>
  <c r="D35" i="9"/>
  <c r="I35" i="9"/>
  <c r="G35" i="9"/>
  <c r="L35" i="9"/>
  <c r="T35" i="9"/>
  <c r="AY35" i="9"/>
  <c r="AX35" i="9"/>
  <c r="AK5" i="9" a="1"/>
  <c r="AK66" i="9"/>
  <c r="AL5" i="9" a="1"/>
  <c r="AL66" i="9"/>
  <c r="AV66" i="9"/>
  <c r="AK67" i="9"/>
  <c r="AL67" i="9"/>
  <c r="AE67" i="9"/>
  <c r="AV67" i="9"/>
  <c r="AK68" i="9"/>
  <c r="AL68" i="9"/>
  <c r="AE68" i="9"/>
  <c r="AV68" i="9"/>
  <c r="AK69" i="9"/>
  <c r="AL69" i="9"/>
  <c r="AE69" i="9"/>
  <c r="AV69" i="9"/>
  <c r="AK70" i="9"/>
  <c r="AL70" i="9"/>
  <c r="AE70" i="9"/>
  <c r="AV70" i="9"/>
  <c r="AK71" i="9"/>
  <c r="AL71" i="9"/>
  <c r="AE71" i="9"/>
  <c r="AV71" i="9"/>
  <c r="AK72" i="9"/>
  <c r="AL72" i="9"/>
  <c r="AE72" i="9"/>
  <c r="AV72" i="9"/>
  <c r="AK73" i="9"/>
  <c r="AL73" i="9"/>
  <c r="AE73" i="9"/>
  <c r="AV73" i="9"/>
  <c r="AK74" i="9"/>
  <c r="AL74" i="9"/>
  <c r="AE74" i="9"/>
  <c r="AV74" i="9"/>
  <c r="AK75" i="9"/>
  <c r="AL75" i="9"/>
  <c r="AE75" i="9"/>
  <c r="AV75" i="9"/>
  <c r="AV136" i="9"/>
  <c r="AK86" i="9"/>
  <c r="AL86" i="9"/>
  <c r="AE86" i="9"/>
  <c r="AV86" i="9"/>
  <c r="AK87" i="9"/>
  <c r="AE87" i="9"/>
  <c r="AV87" i="9"/>
  <c r="AK88" i="9"/>
  <c r="AV88" i="9"/>
  <c r="AK89" i="9"/>
  <c r="AV89" i="9"/>
  <c r="AV156" i="9"/>
  <c r="AU66" i="9"/>
  <c r="AU67" i="9"/>
  <c r="AU68" i="9"/>
  <c r="AU69" i="9"/>
  <c r="AU70" i="9"/>
  <c r="AU71" i="9"/>
  <c r="AU72" i="9"/>
  <c r="AU73" i="9"/>
  <c r="AU74" i="9"/>
  <c r="AU75" i="9"/>
  <c r="AU136" i="9"/>
  <c r="AU86" i="9"/>
  <c r="AU87" i="9"/>
  <c r="AU88" i="9"/>
  <c r="AU89" i="9"/>
  <c r="AU156" i="9"/>
  <c r="AY126" i="9"/>
  <c r="AY156" i="9"/>
  <c r="AX126" i="9"/>
  <c r="AX156" i="9"/>
  <c r="I5" i="9"/>
  <c r="L5" i="9"/>
  <c r="C5" i="9" a="1"/>
  <c r="C5" i="9"/>
  <c r="M5" i="9"/>
  <c r="I6" i="9"/>
  <c r="L6" i="9"/>
  <c r="C6" i="9"/>
  <c r="M6" i="9"/>
  <c r="I7" i="9"/>
  <c r="L7" i="9"/>
  <c r="C7" i="9"/>
  <c r="M7" i="9"/>
  <c r="I8" i="9"/>
  <c r="L8" i="9"/>
  <c r="C8" i="9"/>
  <c r="M8" i="9"/>
  <c r="L24" i="9"/>
  <c r="I23" i="9"/>
  <c r="I24" i="9"/>
  <c r="L23" i="9"/>
  <c r="I22" i="9"/>
  <c r="L22" i="9"/>
  <c r="I21" i="9"/>
  <c r="L21" i="9"/>
  <c r="I20" i="9"/>
  <c r="L20" i="9"/>
  <c r="I19" i="9"/>
  <c r="L19" i="9"/>
  <c r="I18" i="9"/>
  <c r="L18" i="9"/>
  <c r="I17" i="9"/>
  <c r="L17" i="9"/>
  <c r="I16" i="9"/>
  <c r="L16" i="9"/>
  <c r="I15" i="9"/>
  <c r="L15" i="9"/>
  <c r="I14" i="9"/>
  <c r="L14" i="9"/>
  <c r="I13" i="9"/>
  <c r="L13" i="9"/>
  <c r="I12" i="9"/>
  <c r="L12" i="9"/>
  <c r="I11" i="9"/>
  <c r="L11" i="9"/>
  <c r="I10" i="9"/>
  <c r="L10" i="9"/>
  <c r="I9" i="9"/>
  <c r="L9" i="9"/>
  <c r="C9" i="9"/>
  <c r="M9" i="9"/>
  <c r="C10" i="9"/>
  <c r="M10" i="9"/>
  <c r="C11" i="9"/>
  <c r="M11" i="9"/>
  <c r="C12" i="9"/>
  <c r="M12" i="9"/>
  <c r="C13" i="9"/>
  <c r="M13" i="9"/>
  <c r="C14" i="9"/>
  <c r="M14" i="9"/>
  <c r="C15" i="9"/>
  <c r="M15" i="9"/>
  <c r="C16" i="9"/>
  <c r="M16" i="9"/>
  <c r="C17" i="9"/>
  <c r="M17" i="9"/>
  <c r="C18" i="9"/>
  <c r="M18" i="9"/>
  <c r="C19" i="9"/>
  <c r="M19" i="9"/>
  <c r="C20" i="9"/>
  <c r="M20" i="9"/>
  <c r="C21" i="9"/>
  <c r="M21" i="9"/>
  <c r="C22" i="9"/>
  <c r="M22" i="9"/>
  <c r="C23" i="9"/>
  <c r="M23" i="9"/>
  <c r="D5" i="9"/>
  <c r="N5" i="9"/>
  <c r="D6" i="9"/>
  <c r="N6" i="9"/>
  <c r="D7" i="9"/>
  <c r="N7" i="9"/>
  <c r="D8" i="9"/>
  <c r="N8" i="9"/>
  <c r="D9" i="9"/>
  <c r="N9" i="9"/>
  <c r="D10" i="9"/>
  <c r="N10" i="9"/>
  <c r="D11" i="9"/>
  <c r="N11" i="9"/>
  <c r="D12" i="9"/>
  <c r="N12" i="9"/>
  <c r="D13" i="9"/>
  <c r="N13" i="9"/>
  <c r="D14" i="9"/>
  <c r="N14" i="9"/>
  <c r="D15" i="9"/>
  <c r="N15" i="9"/>
  <c r="D16" i="9"/>
  <c r="N16" i="9"/>
  <c r="D17" i="9"/>
  <c r="N17" i="9"/>
  <c r="D18" i="9"/>
  <c r="N18" i="9"/>
  <c r="D19" i="9"/>
  <c r="N19" i="9"/>
  <c r="D20" i="9"/>
  <c r="N20" i="9"/>
  <c r="D21" i="9"/>
  <c r="N21" i="9"/>
  <c r="D22" i="9"/>
  <c r="N22" i="9"/>
  <c r="D23" i="9"/>
  <c r="N23" i="9"/>
  <c r="BX58" i="9" a="1"/>
  <c r="BX89" i="9"/>
  <c r="BY58" i="9" a="1"/>
  <c r="BY89" i="9"/>
  <c r="BZ58" i="9" a="1"/>
  <c r="BZ89" i="9"/>
  <c r="CA58" i="9" a="1"/>
  <c r="CA89" i="9"/>
  <c r="CC58" i="9" a="1"/>
  <c r="CC89" i="9"/>
  <c r="CD58" i="9" a="1"/>
  <c r="CD89" i="9"/>
  <c r="CE58" i="9" a="1"/>
  <c r="CE89" i="9"/>
  <c r="CF89" i="9"/>
  <c r="BW58" i="9" a="1"/>
  <c r="BW89" i="9"/>
  <c r="CP89" i="9"/>
  <c r="DB58" i="9" a="1"/>
  <c r="DB89" i="9"/>
  <c r="DA58" i="9" a="1"/>
  <c r="DA89" i="9"/>
  <c r="CZ58" i="9" a="1"/>
  <c r="CZ89" i="9"/>
  <c r="CY58" i="9" a="1"/>
  <c r="CY89" i="9"/>
  <c r="CX58" i="9" a="1"/>
  <c r="CX89" i="9"/>
  <c r="CW58" i="9" a="1"/>
  <c r="CW89" i="9"/>
  <c r="DC89" i="9"/>
  <c r="DE89" i="9"/>
  <c r="BM89" i="9"/>
  <c r="CC88" i="9"/>
  <c r="BW88" i="9"/>
  <c r="CM88" i="9"/>
  <c r="CD88" i="9"/>
  <c r="CN88" i="9"/>
  <c r="CL88" i="9"/>
  <c r="CM89" i="9"/>
  <c r="CN89" i="9"/>
  <c r="CL89" i="9"/>
  <c r="CE58" i="9"/>
  <c r="CE59" i="9"/>
  <c r="CE60" i="9"/>
  <c r="CE61" i="9"/>
  <c r="CE62" i="9"/>
  <c r="CE63" i="9"/>
  <c r="CE64" i="9"/>
  <c r="CE65" i="9"/>
  <c r="CE66" i="9"/>
  <c r="CE67" i="9"/>
  <c r="CE68" i="9"/>
  <c r="CE69" i="9"/>
  <c r="CE70" i="9"/>
  <c r="CE71" i="9"/>
  <c r="CE72" i="9"/>
  <c r="CE73" i="9"/>
  <c r="CE74" i="9"/>
  <c r="CE75" i="9"/>
  <c r="CE76" i="9"/>
  <c r="CE77" i="9"/>
  <c r="CE78" i="9"/>
  <c r="CE79" i="9"/>
  <c r="CE80" i="9"/>
  <c r="CE81" i="9"/>
  <c r="CE82" i="9"/>
  <c r="CE83" i="9"/>
  <c r="CE84" i="9"/>
  <c r="CE85" i="9"/>
  <c r="CE86" i="9"/>
  <c r="CE87" i="9"/>
  <c r="CE88" i="9"/>
  <c r="CD58" i="9"/>
  <c r="CD59" i="9"/>
  <c r="CD60" i="9"/>
  <c r="CD61" i="9"/>
  <c r="CD62" i="9"/>
  <c r="CD63" i="9"/>
  <c r="CD64" i="9"/>
  <c r="CD65" i="9"/>
  <c r="CD66" i="9"/>
  <c r="CD67" i="9"/>
  <c r="CD68" i="9"/>
  <c r="CD69" i="9"/>
  <c r="CD70" i="9"/>
  <c r="CD71" i="9"/>
  <c r="CD72" i="9"/>
  <c r="CD73" i="9"/>
  <c r="CD74" i="9"/>
  <c r="CD75" i="9"/>
  <c r="CD76" i="9"/>
  <c r="CD77" i="9"/>
  <c r="CD78" i="9"/>
  <c r="CD79" i="9"/>
  <c r="CD80" i="9"/>
  <c r="CD81" i="9"/>
  <c r="CD82" i="9"/>
  <c r="CD83" i="9"/>
  <c r="CD84" i="9"/>
  <c r="CD85" i="9"/>
  <c r="CD86" i="9"/>
  <c r="CD87" i="9"/>
  <c r="CC58" i="9"/>
  <c r="CC59" i="9"/>
  <c r="CC60" i="9"/>
  <c r="CC61" i="9"/>
  <c r="CC62" i="9"/>
  <c r="CC63" i="9"/>
  <c r="CC64" i="9"/>
  <c r="CC65" i="9"/>
  <c r="CC66" i="9"/>
  <c r="CC67" i="9"/>
  <c r="CC68" i="9"/>
  <c r="CC69" i="9"/>
  <c r="CC70" i="9"/>
  <c r="CC71" i="9"/>
  <c r="CC72" i="9"/>
  <c r="CC73" i="9"/>
  <c r="CC74" i="9"/>
  <c r="CC75" i="9"/>
  <c r="CC76" i="9"/>
  <c r="CC77" i="9"/>
  <c r="CC78" i="9"/>
  <c r="CC79" i="9"/>
  <c r="CC80" i="9"/>
  <c r="CC81" i="9"/>
  <c r="CC82" i="9"/>
  <c r="CC83" i="9"/>
  <c r="CC84" i="9"/>
  <c r="CC85" i="9"/>
  <c r="CC86" i="9"/>
  <c r="CC87" i="9"/>
  <c r="CA58" i="9"/>
  <c r="CA59" i="9"/>
  <c r="CA60" i="9"/>
  <c r="CA61" i="9"/>
  <c r="CA62" i="9"/>
  <c r="CA63" i="9"/>
  <c r="CA64" i="9"/>
  <c r="CA65" i="9"/>
  <c r="CA66" i="9"/>
  <c r="CA67" i="9"/>
  <c r="CA68" i="9"/>
  <c r="CA69" i="9"/>
  <c r="CA70" i="9"/>
  <c r="CA71" i="9"/>
  <c r="CA72" i="9"/>
  <c r="CA73" i="9"/>
  <c r="CA74" i="9"/>
  <c r="CA75" i="9"/>
  <c r="CA76" i="9"/>
  <c r="CA77" i="9"/>
  <c r="CA78" i="9"/>
  <c r="CA79" i="9"/>
  <c r="CA80" i="9"/>
  <c r="CA81" i="9"/>
  <c r="CA82" i="9"/>
  <c r="CA83" i="9"/>
  <c r="CA84" i="9"/>
  <c r="CA85" i="9"/>
  <c r="CA86" i="9"/>
  <c r="CA87" i="9"/>
  <c r="CA88" i="9"/>
  <c r="BZ58" i="9"/>
  <c r="BZ59" i="9"/>
  <c r="BZ60" i="9"/>
  <c r="BZ61" i="9"/>
  <c r="BZ62" i="9"/>
  <c r="BZ63" i="9"/>
  <c r="BZ64" i="9"/>
  <c r="BZ65" i="9"/>
  <c r="BZ66" i="9"/>
  <c r="BZ67" i="9"/>
  <c r="BZ68" i="9"/>
  <c r="BZ69" i="9"/>
  <c r="BZ70" i="9"/>
  <c r="BZ71" i="9"/>
  <c r="BZ72" i="9"/>
  <c r="BZ73" i="9"/>
  <c r="BZ74" i="9"/>
  <c r="BZ75" i="9"/>
  <c r="BZ76" i="9"/>
  <c r="BZ77" i="9"/>
  <c r="BZ78" i="9"/>
  <c r="BZ79" i="9"/>
  <c r="BZ80" i="9"/>
  <c r="BZ81" i="9"/>
  <c r="BZ82" i="9"/>
  <c r="BZ83" i="9"/>
  <c r="BZ84" i="9"/>
  <c r="BZ85" i="9"/>
  <c r="BZ86" i="9"/>
  <c r="BZ87" i="9"/>
  <c r="BZ88" i="9"/>
  <c r="BY58" i="9"/>
  <c r="BY59" i="9"/>
  <c r="BY60" i="9"/>
  <c r="BY61" i="9"/>
  <c r="BY62" i="9"/>
  <c r="BY63" i="9"/>
  <c r="BY64" i="9"/>
  <c r="BY65" i="9"/>
  <c r="BY66" i="9"/>
  <c r="BY67" i="9"/>
  <c r="BY68" i="9"/>
  <c r="BY69" i="9"/>
  <c r="BY70" i="9"/>
  <c r="BY71" i="9"/>
  <c r="BY72" i="9"/>
  <c r="BY73" i="9"/>
  <c r="BY74" i="9"/>
  <c r="BY75" i="9"/>
  <c r="BY76" i="9"/>
  <c r="BY77" i="9"/>
  <c r="BY78" i="9"/>
  <c r="BY79" i="9"/>
  <c r="BY80" i="9"/>
  <c r="BY81" i="9"/>
  <c r="BY82" i="9"/>
  <c r="BY83" i="9"/>
  <c r="BY84" i="9"/>
  <c r="BY85" i="9"/>
  <c r="BY86" i="9"/>
  <c r="BY87" i="9"/>
  <c r="BY88" i="9"/>
  <c r="BX58" i="9"/>
  <c r="BX59" i="9"/>
  <c r="BX60" i="9"/>
  <c r="BX61" i="9"/>
  <c r="BX62" i="9"/>
  <c r="BX63" i="9"/>
  <c r="BX64" i="9"/>
  <c r="BX65" i="9"/>
  <c r="BX66" i="9"/>
  <c r="BX67" i="9"/>
  <c r="BX68" i="9"/>
  <c r="BX69" i="9"/>
  <c r="BX70" i="9"/>
  <c r="BX71" i="9"/>
  <c r="BX72" i="9"/>
  <c r="BX73" i="9"/>
  <c r="BX74" i="9"/>
  <c r="BX75" i="9"/>
  <c r="BX76" i="9"/>
  <c r="BX77" i="9"/>
  <c r="BX78" i="9"/>
  <c r="BX79" i="9"/>
  <c r="BX80" i="9"/>
  <c r="BX81" i="9"/>
  <c r="BX82" i="9"/>
  <c r="BX83" i="9"/>
  <c r="BX84" i="9"/>
  <c r="BX85" i="9"/>
  <c r="BX86" i="9"/>
  <c r="BX87" i="9"/>
  <c r="BX88" i="9"/>
  <c r="BW58" i="9"/>
  <c r="BW59" i="9"/>
  <c r="BW60" i="9"/>
  <c r="BW61" i="9"/>
  <c r="BW62" i="9"/>
  <c r="BW63" i="9"/>
  <c r="BW64" i="9"/>
  <c r="BW65" i="9"/>
  <c r="BW66" i="9"/>
  <c r="BW67" i="9"/>
  <c r="BW68" i="9"/>
  <c r="BW69" i="9"/>
  <c r="BW70" i="9"/>
  <c r="BW71" i="9"/>
  <c r="BW72" i="9"/>
  <c r="BW73" i="9"/>
  <c r="BW74" i="9"/>
  <c r="BW75" i="9"/>
  <c r="BW76" i="9"/>
  <c r="BW77" i="9"/>
  <c r="BW78" i="9"/>
  <c r="BW79" i="9"/>
  <c r="BW80" i="9"/>
  <c r="BW81" i="9"/>
  <c r="BW82" i="9"/>
  <c r="BW83" i="9"/>
  <c r="BW84" i="9"/>
  <c r="BW85" i="9"/>
  <c r="BW86" i="9"/>
  <c r="BW87" i="9"/>
  <c r="CB89" i="9"/>
  <c r="CG89" i="9"/>
  <c r="CH89" i="9"/>
  <c r="CI89" i="9"/>
  <c r="CJ89" i="9"/>
  <c r="CK89" i="9"/>
  <c r="CO89" i="9"/>
  <c r="N89" i="9"/>
  <c r="CQ89" i="9"/>
  <c r="CR89" i="9"/>
  <c r="DB58" i="9"/>
  <c r="DB59" i="9"/>
  <c r="DB60" i="9"/>
  <c r="DB61" i="9"/>
  <c r="DB62" i="9"/>
  <c r="DB63" i="9"/>
  <c r="DB64" i="9"/>
  <c r="DB65" i="9"/>
  <c r="DB66" i="9"/>
  <c r="DB67" i="9"/>
  <c r="DB68" i="9"/>
  <c r="DB69" i="9"/>
  <c r="DB70" i="9"/>
  <c r="DB71" i="9"/>
  <c r="DB72" i="9"/>
  <c r="DB73" i="9"/>
  <c r="DB74" i="9"/>
  <c r="DB75" i="9"/>
  <c r="DB76" i="9"/>
  <c r="DB77" i="9"/>
  <c r="DB78" i="9"/>
  <c r="DB79" i="9"/>
  <c r="DB80" i="9"/>
  <c r="DB81" i="9"/>
  <c r="DB82" i="9"/>
  <c r="DB83" i="9"/>
  <c r="DB84" i="9"/>
  <c r="DB85" i="9"/>
  <c r="DB86" i="9"/>
  <c r="DB87" i="9"/>
  <c r="DB88" i="9"/>
  <c r="DA58" i="9"/>
  <c r="DA59" i="9"/>
  <c r="DA60" i="9"/>
  <c r="DA61" i="9"/>
  <c r="DA62" i="9"/>
  <c r="DA63" i="9"/>
  <c r="DA64" i="9"/>
  <c r="DA65" i="9"/>
  <c r="DA66" i="9"/>
  <c r="DA67" i="9"/>
  <c r="DA68" i="9"/>
  <c r="DA69" i="9"/>
  <c r="DA70" i="9"/>
  <c r="DA71" i="9"/>
  <c r="DA72" i="9"/>
  <c r="DA73" i="9"/>
  <c r="DA74" i="9"/>
  <c r="DA75" i="9"/>
  <c r="DA76" i="9"/>
  <c r="DA77" i="9"/>
  <c r="DA78" i="9"/>
  <c r="DA79" i="9"/>
  <c r="DA80" i="9"/>
  <c r="DA81" i="9"/>
  <c r="DA82" i="9"/>
  <c r="DA83" i="9"/>
  <c r="DA84" i="9"/>
  <c r="DA85" i="9"/>
  <c r="DA86" i="9"/>
  <c r="DA87" i="9"/>
  <c r="DA88" i="9"/>
  <c r="CZ58" i="9"/>
  <c r="CZ59" i="9"/>
  <c r="CZ60" i="9"/>
  <c r="CZ61" i="9"/>
  <c r="CZ62" i="9"/>
  <c r="CZ63" i="9"/>
  <c r="CZ64" i="9"/>
  <c r="CZ65" i="9"/>
  <c r="CZ66" i="9"/>
  <c r="CZ67" i="9"/>
  <c r="CZ68" i="9"/>
  <c r="CZ69" i="9"/>
  <c r="CZ70" i="9"/>
  <c r="CZ71" i="9"/>
  <c r="CZ72" i="9"/>
  <c r="CZ73" i="9"/>
  <c r="CZ74" i="9"/>
  <c r="CZ75" i="9"/>
  <c r="CZ76" i="9"/>
  <c r="CZ77" i="9"/>
  <c r="CZ78" i="9"/>
  <c r="CZ79" i="9"/>
  <c r="CZ80" i="9"/>
  <c r="CZ81" i="9"/>
  <c r="CZ82" i="9"/>
  <c r="CZ83" i="9"/>
  <c r="CZ84" i="9"/>
  <c r="CZ85" i="9"/>
  <c r="CZ86" i="9"/>
  <c r="CZ87" i="9"/>
  <c r="CZ88" i="9"/>
  <c r="CS89" i="9"/>
  <c r="CU75" i="9" a="1"/>
  <c r="CU89" i="9"/>
  <c r="CV75" i="9" a="1"/>
  <c r="CV89" i="9"/>
  <c r="CT89" i="9"/>
  <c r="CY58" i="9"/>
  <c r="CY59" i="9"/>
  <c r="CY60" i="9"/>
  <c r="CY61" i="9"/>
  <c r="CY62" i="9"/>
  <c r="CY63" i="9"/>
  <c r="CY64" i="9"/>
  <c r="CY65" i="9"/>
  <c r="CY66" i="9"/>
  <c r="CY67" i="9"/>
  <c r="CY68" i="9"/>
  <c r="CY69" i="9"/>
  <c r="CY70" i="9"/>
  <c r="CY71" i="9"/>
  <c r="CY72" i="9"/>
  <c r="CY73" i="9"/>
  <c r="CY74" i="9"/>
  <c r="CY75" i="9"/>
  <c r="CY76" i="9"/>
  <c r="CY77" i="9"/>
  <c r="CY78" i="9"/>
  <c r="CY79" i="9"/>
  <c r="CY80" i="9"/>
  <c r="CY81" i="9"/>
  <c r="CY82" i="9"/>
  <c r="CY83" i="9"/>
  <c r="CY84" i="9"/>
  <c r="CY85" i="9"/>
  <c r="CY86" i="9"/>
  <c r="CY87" i="9"/>
  <c r="CY88" i="9"/>
  <c r="CX58" i="9"/>
  <c r="CX59" i="9"/>
  <c r="CX60" i="9"/>
  <c r="CX61" i="9"/>
  <c r="CX62" i="9"/>
  <c r="CX63" i="9"/>
  <c r="CX64" i="9"/>
  <c r="CX65" i="9"/>
  <c r="CX66" i="9"/>
  <c r="CX67" i="9"/>
  <c r="CX68" i="9"/>
  <c r="CX69" i="9"/>
  <c r="CX70" i="9"/>
  <c r="CX71" i="9"/>
  <c r="CX72" i="9"/>
  <c r="CX73" i="9"/>
  <c r="CX74" i="9"/>
  <c r="CX75" i="9"/>
  <c r="CX76" i="9"/>
  <c r="CX77" i="9"/>
  <c r="CX78" i="9"/>
  <c r="CX79" i="9"/>
  <c r="CX80" i="9"/>
  <c r="CX81" i="9"/>
  <c r="CX82" i="9"/>
  <c r="CX83" i="9"/>
  <c r="CX84" i="9"/>
  <c r="CX85" i="9"/>
  <c r="CX86" i="9"/>
  <c r="CX87" i="9"/>
  <c r="CX88" i="9"/>
  <c r="CW58" i="9"/>
  <c r="CW59" i="9"/>
  <c r="CW60" i="9"/>
  <c r="CW61" i="9"/>
  <c r="CW62" i="9"/>
  <c r="CW63" i="9"/>
  <c r="CW64" i="9"/>
  <c r="CW65" i="9"/>
  <c r="CW66" i="9"/>
  <c r="CW67" i="9"/>
  <c r="CW68" i="9"/>
  <c r="CW69" i="9"/>
  <c r="CW70" i="9"/>
  <c r="CW71" i="9"/>
  <c r="CW72" i="9"/>
  <c r="CW73" i="9"/>
  <c r="CW74" i="9"/>
  <c r="CW75" i="9"/>
  <c r="CW76" i="9"/>
  <c r="CW77" i="9"/>
  <c r="CW78" i="9"/>
  <c r="CW79" i="9"/>
  <c r="CW80" i="9"/>
  <c r="CW81" i="9"/>
  <c r="CW82" i="9"/>
  <c r="CW83" i="9"/>
  <c r="CW84" i="9"/>
  <c r="CW85" i="9"/>
  <c r="CW86" i="9"/>
  <c r="CW87" i="9"/>
  <c r="CW88" i="9"/>
  <c r="DC58" i="9"/>
  <c r="CF58" i="9"/>
  <c r="DE58" i="9"/>
  <c r="CP58" i="9"/>
  <c r="BM58" i="9"/>
  <c r="DC59" i="9"/>
  <c r="CF59" i="9"/>
  <c r="DE59" i="9"/>
  <c r="CP59" i="9"/>
  <c r="BM59" i="9"/>
  <c r="DC60" i="9"/>
  <c r="CF60" i="9"/>
  <c r="DE60" i="9"/>
  <c r="CP60" i="9"/>
  <c r="BM60" i="9"/>
  <c r="DC61" i="9"/>
  <c r="CF61" i="9"/>
  <c r="DE61" i="9"/>
  <c r="CP61" i="9"/>
  <c r="BM61" i="9"/>
  <c r="DC62" i="9"/>
  <c r="CF62" i="9"/>
  <c r="DE62" i="9"/>
  <c r="CP62" i="9"/>
  <c r="BM62" i="9"/>
  <c r="DC63" i="9"/>
  <c r="CF63" i="9"/>
  <c r="DE63" i="9"/>
  <c r="CP63" i="9"/>
  <c r="BM63" i="9"/>
  <c r="DC64" i="9"/>
  <c r="CF64" i="9"/>
  <c r="DE64" i="9"/>
  <c r="CP64" i="9"/>
  <c r="BM64" i="9"/>
  <c r="DC65" i="9"/>
  <c r="CF65" i="9"/>
  <c r="DE65" i="9"/>
  <c r="CP65" i="9"/>
  <c r="BM65" i="9"/>
  <c r="DC66" i="9"/>
  <c r="CF66" i="9"/>
  <c r="DE66" i="9"/>
  <c r="CP66" i="9"/>
  <c r="BM66" i="9"/>
  <c r="DC67" i="9"/>
  <c r="CF67" i="9"/>
  <c r="DE67" i="9"/>
  <c r="CP67" i="9"/>
  <c r="BM67" i="9"/>
  <c r="DC68" i="9"/>
  <c r="CF68" i="9"/>
  <c r="DE68" i="9"/>
  <c r="CP68" i="9"/>
  <c r="BM68" i="9"/>
  <c r="DC69" i="9"/>
  <c r="CF69" i="9"/>
  <c r="DE69" i="9"/>
  <c r="CP69" i="9"/>
  <c r="BM69" i="9"/>
  <c r="DC70" i="9"/>
  <c r="CF70" i="9"/>
  <c r="DE70" i="9"/>
  <c r="CP70" i="9"/>
  <c r="BM70" i="9"/>
  <c r="DC71" i="9"/>
  <c r="CF71" i="9"/>
  <c r="DE71" i="9"/>
  <c r="CP71" i="9"/>
  <c r="BM71" i="9"/>
  <c r="DC72" i="9"/>
  <c r="CF72" i="9"/>
  <c r="DE72" i="9"/>
  <c r="CP72" i="9"/>
  <c r="BM72" i="9"/>
  <c r="DC73" i="9"/>
  <c r="CF73" i="9"/>
  <c r="DE73" i="9"/>
  <c r="CP73" i="9"/>
  <c r="BM73" i="9"/>
  <c r="DC74" i="9"/>
  <c r="CF74" i="9"/>
  <c r="DE74" i="9"/>
  <c r="CP74" i="9"/>
  <c r="BM74" i="9"/>
  <c r="DC75" i="9"/>
  <c r="CF75" i="9"/>
  <c r="DE75" i="9"/>
  <c r="CP75" i="9"/>
  <c r="BM75" i="9"/>
  <c r="DC76" i="9"/>
  <c r="CF76" i="9"/>
  <c r="DE76" i="9"/>
  <c r="CP76" i="9"/>
  <c r="BM76" i="9"/>
  <c r="DC77" i="9"/>
  <c r="CF77" i="9"/>
  <c r="DE77" i="9"/>
  <c r="CP77" i="9"/>
  <c r="BM77" i="9"/>
  <c r="DC78" i="9"/>
  <c r="CF78" i="9"/>
  <c r="DE78" i="9"/>
  <c r="CP78" i="9"/>
  <c r="BM78" i="9"/>
  <c r="DC79" i="9"/>
  <c r="CF79" i="9"/>
  <c r="DE79" i="9"/>
  <c r="CP79" i="9"/>
  <c r="BM79" i="9"/>
  <c r="DC80" i="9"/>
  <c r="CF80" i="9"/>
  <c r="DE80" i="9"/>
  <c r="CP80" i="9"/>
  <c r="BM80" i="9"/>
  <c r="DC81" i="9"/>
  <c r="CF81" i="9"/>
  <c r="DE81" i="9"/>
  <c r="CP81" i="9"/>
  <c r="BM81" i="9"/>
  <c r="DC82" i="9"/>
  <c r="CF82" i="9"/>
  <c r="DE82" i="9"/>
  <c r="CP82" i="9"/>
  <c r="BM82" i="9"/>
  <c r="DC83" i="9"/>
  <c r="CF83" i="9"/>
  <c r="DE83" i="9"/>
  <c r="CP83" i="9"/>
  <c r="BM83" i="9"/>
  <c r="DC84" i="9"/>
  <c r="CF84" i="9"/>
  <c r="DE84" i="9"/>
  <c r="CP84" i="9"/>
  <c r="BM84" i="9"/>
  <c r="DC85" i="9"/>
  <c r="CF85" i="9"/>
  <c r="DE85" i="9"/>
  <c r="CP85" i="9"/>
  <c r="BM85" i="9"/>
  <c r="DC86" i="9"/>
  <c r="CF86" i="9"/>
  <c r="DE86" i="9"/>
  <c r="CP86" i="9"/>
  <c r="BM86" i="9"/>
  <c r="DC88" i="9"/>
  <c r="CF88" i="9"/>
  <c r="DE88" i="9"/>
  <c r="CP88" i="9"/>
  <c r="BM88" i="9"/>
  <c r="CF87" i="9"/>
  <c r="CP87" i="9"/>
  <c r="DC87" i="9"/>
  <c r="DE87" i="9"/>
  <c r="BM87" i="9"/>
  <c r="CU58" i="9" a="1"/>
  <c r="CU59" i="9"/>
  <c r="CV58" i="9" a="1"/>
  <c r="CV59" i="9"/>
  <c r="BL59" i="9"/>
  <c r="CU60" i="9"/>
  <c r="CV60" i="9"/>
  <c r="BL60" i="9"/>
  <c r="CU61" i="9"/>
  <c r="CV61" i="9"/>
  <c r="BL61" i="9"/>
  <c r="CU62" i="9"/>
  <c r="CV62" i="9"/>
  <c r="BL62" i="9"/>
  <c r="CU63" i="9"/>
  <c r="CV63" i="9"/>
  <c r="BL63" i="9"/>
  <c r="CU64" i="9"/>
  <c r="CV64" i="9"/>
  <c r="BL64" i="9"/>
  <c r="CU65" i="9"/>
  <c r="CV65" i="9"/>
  <c r="BL65" i="9"/>
  <c r="CU66" i="9"/>
  <c r="CV66" i="9"/>
  <c r="BL66" i="9"/>
  <c r="CU67" i="9"/>
  <c r="CV67" i="9"/>
  <c r="BL67" i="9"/>
  <c r="CU68" i="9"/>
  <c r="CV68" i="9"/>
  <c r="BL68" i="9"/>
  <c r="CU69" i="9"/>
  <c r="CV69" i="9"/>
  <c r="BL69" i="9"/>
  <c r="CU70" i="9"/>
  <c r="CV70" i="9"/>
  <c r="BL70" i="9"/>
  <c r="CU71" i="9"/>
  <c r="CV71" i="9"/>
  <c r="BL71" i="9"/>
  <c r="CU72" i="9"/>
  <c r="CV72" i="9"/>
  <c r="BL72" i="9"/>
  <c r="CU73" i="9"/>
  <c r="CV73" i="9"/>
  <c r="BL73" i="9"/>
  <c r="CU74" i="9"/>
  <c r="CV74" i="9"/>
  <c r="BL74" i="9"/>
  <c r="CU75" i="9"/>
  <c r="CV75" i="9"/>
  <c r="BL75" i="9"/>
  <c r="CU76" i="9"/>
  <c r="CV76" i="9"/>
  <c r="BL76" i="9"/>
  <c r="CU77" i="9"/>
  <c r="CV77" i="9"/>
  <c r="BL77" i="9"/>
  <c r="CU78" i="9"/>
  <c r="CV78" i="9"/>
  <c r="BL78" i="9"/>
  <c r="CU79" i="9"/>
  <c r="CV79" i="9"/>
  <c r="BL79" i="9"/>
  <c r="CU80" i="9"/>
  <c r="CV80" i="9"/>
  <c r="BL80" i="9"/>
  <c r="CU81" i="9"/>
  <c r="CV81" i="9"/>
  <c r="BL81" i="9"/>
  <c r="CU82" i="9"/>
  <c r="CV82" i="9"/>
  <c r="BL82" i="9"/>
  <c r="CU83" i="9"/>
  <c r="CV83" i="9"/>
  <c r="BL83" i="9"/>
  <c r="CU84" i="9"/>
  <c r="CV84" i="9"/>
  <c r="BL84" i="9"/>
  <c r="CU85" i="9"/>
  <c r="CV85" i="9"/>
  <c r="BL85" i="9"/>
  <c r="CU86" i="9"/>
  <c r="CV86" i="9"/>
  <c r="BL86" i="9"/>
  <c r="CU87" i="9"/>
  <c r="CV87" i="9"/>
  <c r="BL87" i="9"/>
  <c r="CU88" i="9"/>
  <c r="CV88" i="9"/>
  <c r="BL88" i="9"/>
  <c r="BL89" i="9"/>
  <c r="CU58" i="9"/>
  <c r="CV58" i="9"/>
  <c r="BL58" i="9"/>
  <c r="DH59" i="9"/>
  <c r="DH60" i="9"/>
  <c r="DH61" i="9"/>
  <c r="DH62" i="9"/>
  <c r="DH63" i="9"/>
  <c r="DH64" i="9"/>
  <c r="DH65" i="9"/>
  <c r="DH66" i="9"/>
  <c r="DH67" i="9"/>
  <c r="DH68" i="9"/>
  <c r="DH69" i="9"/>
  <c r="DH70" i="9"/>
  <c r="DH71" i="9"/>
  <c r="DH72" i="9"/>
  <c r="DH73" i="9"/>
  <c r="DH74" i="9"/>
  <c r="DH75" i="9"/>
  <c r="DH76" i="9"/>
  <c r="DH77" i="9"/>
  <c r="DH78" i="9"/>
  <c r="DH79" i="9"/>
  <c r="DH80" i="9"/>
  <c r="DH81" i="9"/>
  <c r="DH82" i="9"/>
  <c r="DH83" i="9"/>
  <c r="DH84" i="9"/>
  <c r="DH85" i="9"/>
  <c r="DH86" i="9"/>
  <c r="DH87" i="9"/>
  <c r="DH88" i="9"/>
  <c r="DH89" i="9"/>
  <c r="DH58" i="9"/>
  <c r="BS75" i="9" a="1"/>
  <c r="BS75" i="9"/>
  <c r="BP75" i="9"/>
  <c r="BV75" i="9"/>
  <c r="BS76" i="9"/>
  <c r="BP76" i="9"/>
  <c r="BV76" i="9"/>
  <c r="BS77" i="9"/>
  <c r="BP77" i="9"/>
  <c r="BV77" i="9"/>
  <c r="BS78" i="9"/>
  <c r="BP78" i="9"/>
  <c r="BV78" i="9"/>
  <c r="BS79" i="9"/>
  <c r="BP79" i="9"/>
  <c r="BV79" i="9"/>
  <c r="BS80" i="9"/>
  <c r="BP80" i="9"/>
  <c r="BV80" i="9"/>
  <c r="BS81" i="9"/>
  <c r="BP81" i="9"/>
  <c r="BV81" i="9"/>
  <c r="BS82" i="9"/>
  <c r="BP82" i="9"/>
  <c r="BV82" i="9"/>
  <c r="BS83" i="9"/>
  <c r="BP83" i="9"/>
  <c r="BV83" i="9"/>
  <c r="BS84" i="9"/>
  <c r="BP84" i="9"/>
  <c r="BV84" i="9"/>
  <c r="BS85" i="9"/>
  <c r="BP85" i="9"/>
  <c r="BV85" i="9"/>
  <c r="BS86" i="9"/>
  <c r="BP86" i="9"/>
  <c r="BV86" i="9"/>
  <c r="BS87" i="9"/>
  <c r="BP87" i="9"/>
  <c r="BV87" i="9"/>
  <c r="BS88" i="9"/>
  <c r="BP88" i="9"/>
  <c r="BV88" i="9"/>
  <c r="BS89" i="9"/>
  <c r="BP89" i="9"/>
  <c r="BV89" i="9"/>
  <c r="BT75" i="9" a="1"/>
  <c r="BT89" i="9"/>
  <c r="AI136" i="9"/>
  <c r="AI146" i="9"/>
  <c r="AJ146" i="9"/>
  <c r="AI96" i="9"/>
  <c r="AJ96" i="9"/>
  <c r="AJ126" i="9"/>
  <c r="AJ95" i="9"/>
  <c r="H106" i="47"/>
  <c r="AK76" i="9"/>
  <c r="AL76" i="9"/>
  <c r="AE76" i="9"/>
  <c r="AV76" i="9"/>
  <c r="AK77" i="9"/>
  <c r="AL77" i="9"/>
  <c r="AE77" i="9"/>
  <c r="AV77" i="9"/>
  <c r="AK78" i="9"/>
  <c r="AL78" i="9"/>
  <c r="AE78" i="9"/>
  <c r="AV78" i="9"/>
  <c r="AK79" i="9"/>
  <c r="AL79" i="9"/>
  <c r="AE79" i="9"/>
  <c r="AV79" i="9"/>
  <c r="AK80" i="9"/>
  <c r="AL80" i="9"/>
  <c r="AE80" i="9"/>
  <c r="AV80" i="9"/>
  <c r="AK81" i="9"/>
  <c r="AL81" i="9"/>
  <c r="AE81" i="9"/>
  <c r="AV81" i="9"/>
  <c r="AK82" i="9"/>
  <c r="AL82" i="9"/>
  <c r="AE82" i="9"/>
  <c r="AV82" i="9"/>
  <c r="AK83" i="9"/>
  <c r="AL83" i="9"/>
  <c r="AE83" i="9"/>
  <c r="AV83" i="9"/>
  <c r="AK84" i="9"/>
  <c r="AL84" i="9"/>
  <c r="AE84" i="9"/>
  <c r="AV84" i="9"/>
  <c r="AK85" i="9"/>
  <c r="AL85" i="9"/>
  <c r="AE85" i="9"/>
  <c r="AV85" i="9"/>
  <c r="AV146" i="9"/>
  <c r="AK56" i="9"/>
  <c r="AL56" i="9"/>
  <c r="AV56" i="9"/>
  <c r="AK57" i="9"/>
  <c r="AL57" i="9"/>
  <c r="AV57" i="9"/>
  <c r="AK58" i="9"/>
  <c r="AL58" i="9"/>
  <c r="AV58" i="9"/>
  <c r="AK59" i="9"/>
  <c r="AL59" i="9"/>
  <c r="AV59" i="9"/>
  <c r="AK60" i="9"/>
  <c r="AL60" i="9"/>
  <c r="AV60" i="9"/>
  <c r="AK61" i="9"/>
  <c r="AL61" i="9"/>
  <c r="AV61" i="9"/>
  <c r="AK62" i="9"/>
  <c r="AL62" i="9"/>
  <c r="AV62" i="9"/>
  <c r="AK63" i="9"/>
  <c r="AL63" i="9"/>
  <c r="AV63" i="9"/>
  <c r="AK64" i="9"/>
  <c r="AL64" i="9"/>
  <c r="AV64" i="9"/>
  <c r="AK65" i="9"/>
  <c r="AL65" i="9"/>
  <c r="AV65" i="9"/>
  <c r="AV126" i="9"/>
  <c r="AK46" i="9"/>
  <c r="AL46" i="9"/>
  <c r="AV46" i="9"/>
  <c r="AK47" i="9"/>
  <c r="AL47" i="9"/>
  <c r="AV47" i="9"/>
  <c r="AK48" i="9"/>
  <c r="AL48" i="9"/>
  <c r="AV48" i="9"/>
  <c r="AK49" i="9"/>
  <c r="AL49" i="9"/>
  <c r="AV49" i="9"/>
  <c r="AK50" i="9"/>
  <c r="AL50" i="9"/>
  <c r="AV50" i="9"/>
  <c r="AK51" i="9"/>
  <c r="AL51" i="9"/>
  <c r="AV51" i="9"/>
  <c r="AK52" i="9"/>
  <c r="AL52" i="9"/>
  <c r="AV52" i="9"/>
  <c r="AK53" i="9"/>
  <c r="AL53" i="9"/>
  <c r="AV53" i="9"/>
  <c r="AK54" i="9"/>
  <c r="AL54" i="9"/>
  <c r="AV54" i="9"/>
  <c r="AK55" i="9"/>
  <c r="AL55" i="9"/>
  <c r="AV55" i="9"/>
  <c r="AV116" i="9"/>
  <c r="AK36" i="9"/>
  <c r="AL36" i="9"/>
  <c r="AV36" i="9"/>
  <c r="AK37" i="9"/>
  <c r="AL37" i="9"/>
  <c r="AV37" i="9"/>
  <c r="AK38" i="9"/>
  <c r="AL38" i="9"/>
  <c r="AV38" i="9"/>
  <c r="AK39" i="9"/>
  <c r="AL39" i="9"/>
  <c r="AV39" i="9"/>
  <c r="AK40" i="9"/>
  <c r="AL40" i="9"/>
  <c r="AV40" i="9"/>
  <c r="AK41" i="9"/>
  <c r="AL41" i="9"/>
  <c r="AV41" i="9"/>
  <c r="AK42" i="9"/>
  <c r="AL42" i="9"/>
  <c r="AV42" i="9"/>
  <c r="AK43" i="9"/>
  <c r="AL43" i="9"/>
  <c r="AV43" i="9"/>
  <c r="AK44" i="9"/>
  <c r="AL44" i="9"/>
  <c r="AV44" i="9"/>
  <c r="AK45" i="9"/>
  <c r="AL45" i="9"/>
  <c r="AV45" i="9"/>
  <c r="AV106" i="9"/>
  <c r="AK34" i="9"/>
  <c r="AL34" i="9"/>
  <c r="AV34" i="9"/>
  <c r="AK35" i="9"/>
  <c r="AL35" i="9"/>
  <c r="AV35" i="9"/>
  <c r="AV96" i="9"/>
  <c r="AG10" i="9"/>
  <c r="AN10" i="9"/>
  <c r="AM10" i="9"/>
  <c r="AO10" i="9"/>
  <c r="G10" i="9"/>
  <c r="T10" i="9"/>
  <c r="AY10" i="9"/>
  <c r="AG11" i="9"/>
  <c r="AN11" i="9"/>
  <c r="AM11" i="9"/>
  <c r="AO11" i="9"/>
  <c r="G11" i="9"/>
  <c r="T11" i="9"/>
  <c r="AY11" i="9"/>
  <c r="AG12" i="9"/>
  <c r="AN12" i="9"/>
  <c r="AM12" i="9"/>
  <c r="AO12" i="9"/>
  <c r="G12" i="9"/>
  <c r="T12" i="9"/>
  <c r="AY12" i="9"/>
  <c r="AG13" i="9"/>
  <c r="AN13" i="9"/>
  <c r="AM13" i="9"/>
  <c r="AO13" i="9"/>
  <c r="G13" i="9"/>
  <c r="T13" i="9"/>
  <c r="AY13" i="9"/>
  <c r="AG14" i="9"/>
  <c r="AN14" i="9"/>
  <c r="AM14" i="9"/>
  <c r="AO14" i="9"/>
  <c r="G14" i="9"/>
  <c r="T14" i="9"/>
  <c r="AY14" i="9"/>
  <c r="AG15" i="9"/>
  <c r="AN15" i="9"/>
  <c r="AM15" i="9"/>
  <c r="AO15" i="9"/>
  <c r="G15" i="9"/>
  <c r="T15" i="9"/>
  <c r="AY15" i="9"/>
  <c r="AG16" i="9"/>
  <c r="AN16" i="9"/>
  <c r="AM16" i="9"/>
  <c r="AO16" i="9"/>
  <c r="G16" i="9"/>
  <c r="T16" i="9"/>
  <c r="AY16" i="9"/>
  <c r="AG17" i="9"/>
  <c r="AN17" i="9"/>
  <c r="AM17" i="9"/>
  <c r="AO17" i="9"/>
  <c r="G17" i="9"/>
  <c r="T17" i="9"/>
  <c r="AY17" i="9"/>
  <c r="AG18" i="9"/>
  <c r="AN18" i="9"/>
  <c r="AM18" i="9"/>
  <c r="AO18" i="9"/>
  <c r="G18" i="9"/>
  <c r="T18" i="9"/>
  <c r="AY18" i="9"/>
  <c r="AG19" i="9"/>
  <c r="AN19" i="9"/>
  <c r="AM19" i="9"/>
  <c r="AO19" i="9"/>
  <c r="G19" i="9"/>
  <c r="T19" i="9"/>
  <c r="AY19" i="9"/>
  <c r="AG20" i="9"/>
  <c r="AN20" i="9"/>
  <c r="AM20" i="9"/>
  <c r="AO20" i="9"/>
  <c r="G20" i="9"/>
  <c r="T20" i="9"/>
  <c r="AY20" i="9"/>
  <c r="AG21" i="9"/>
  <c r="AN21" i="9"/>
  <c r="AM21" i="9"/>
  <c r="AO21" i="9"/>
  <c r="G21" i="9"/>
  <c r="T21" i="9"/>
  <c r="AY21" i="9"/>
  <c r="AG22" i="9"/>
  <c r="AN22" i="9"/>
  <c r="AM22" i="9"/>
  <c r="AO22" i="9"/>
  <c r="G22" i="9"/>
  <c r="T22" i="9"/>
  <c r="AY22" i="9"/>
  <c r="AG23" i="9"/>
  <c r="AN23" i="9"/>
  <c r="AM23" i="9"/>
  <c r="AO23" i="9"/>
  <c r="G23" i="9"/>
  <c r="T23" i="9"/>
  <c r="AY23" i="9"/>
  <c r="AG24" i="9"/>
  <c r="AN24" i="9"/>
  <c r="AM24" i="9"/>
  <c r="AO24" i="9"/>
  <c r="D24" i="9"/>
  <c r="G24" i="9"/>
  <c r="T24" i="9"/>
  <c r="AY24" i="9"/>
  <c r="AG25" i="9"/>
  <c r="AN25" i="9"/>
  <c r="AM25" i="9"/>
  <c r="AO25" i="9"/>
  <c r="D25" i="9"/>
  <c r="I25" i="9"/>
  <c r="G25" i="9"/>
  <c r="L25" i="9"/>
  <c r="T25" i="9"/>
  <c r="AY25" i="9"/>
  <c r="AG26" i="9"/>
  <c r="AN26" i="9"/>
  <c r="AM26" i="9"/>
  <c r="AO26" i="9"/>
  <c r="D26" i="9"/>
  <c r="I26" i="9"/>
  <c r="G26" i="9"/>
  <c r="L26" i="9"/>
  <c r="T26" i="9"/>
  <c r="AY26" i="9"/>
  <c r="AG27" i="9"/>
  <c r="AN27" i="9"/>
  <c r="AM27" i="9"/>
  <c r="AO27" i="9"/>
  <c r="D27" i="9"/>
  <c r="I27" i="9"/>
  <c r="G27" i="9"/>
  <c r="L27" i="9"/>
  <c r="T27" i="9"/>
  <c r="AY27" i="9"/>
  <c r="AP87" i="9"/>
  <c r="AP88" i="9"/>
  <c r="AD5" i="9"/>
  <c r="AD6" i="9"/>
  <c r="AD7" i="9"/>
  <c r="AD8" i="9"/>
  <c r="AD9" i="9"/>
  <c r="AD10" i="9"/>
  <c r="AD11" i="9"/>
  <c r="AD12" i="9"/>
  <c r="AD13" i="9"/>
  <c r="AD14" i="9"/>
  <c r="AD15" i="9"/>
  <c r="AD16" i="9"/>
  <c r="AD17" i="9"/>
  <c r="AD18" i="9"/>
  <c r="AD19" i="9"/>
  <c r="AD20" i="9"/>
  <c r="AD21" i="9"/>
  <c r="AD22" i="9"/>
  <c r="AD23" i="9"/>
  <c r="AD24" i="9"/>
  <c r="AD25" i="9"/>
  <c r="AD26" i="9"/>
  <c r="AD27" i="9"/>
  <c r="AD28" i="9"/>
  <c r="AD29" i="9"/>
  <c r="AD30" i="9"/>
  <c r="AD31" i="9"/>
  <c r="AD32" i="9"/>
  <c r="AD33" i="9"/>
  <c r="AD34" i="9"/>
  <c r="AD35" i="9"/>
  <c r="AD36" i="9"/>
  <c r="AD37" i="9"/>
  <c r="AD38" i="9"/>
  <c r="AD39" i="9"/>
  <c r="AD40" i="9"/>
  <c r="AD41" i="9"/>
  <c r="AD42" i="9"/>
  <c r="AD43" i="9"/>
  <c r="AD44" i="9"/>
  <c r="AD45" i="9"/>
  <c r="AD46" i="9"/>
  <c r="AD47" i="9"/>
  <c r="AD48" i="9"/>
  <c r="AD49" i="9"/>
  <c r="AD50" i="9"/>
  <c r="AD51" i="9"/>
  <c r="AD52" i="9"/>
  <c r="AD53" i="9"/>
  <c r="AD54" i="9"/>
  <c r="AD55" i="9"/>
  <c r="AD56" i="9"/>
  <c r="AD57" i="9"/>
  <c r="AD58" i="9"/>
  <c r="AD59" i="9"/>
  <c r="AD60" i="9"/>
  <c r="AD61" i="9"/>
  <c r="AD62" i="9"/>
  <c r="AD63" i="9"/>
  <c r="AD64" i="9"/>
  <c r="AD65" i="9"/>
  <c r="AD66" i="9"/>
  <c r="AD67" i="9"/>
  <c r="AD68" i="9"/>
  <c r="AD69" i="9"/>
  <c r="AD70" i="9"/>
  <c r="AD72" i="9"/>
  <c r="AD73" i="9"/>
  <c r="AD74" i="9"/>
  <c r="AD75" i="9"/>
  <c r="AD76" i="9"/>
  <c r="AD77" i="9"/>
  <c r="AD78" i="9"/>
  <c r="AD79" i="9"/>
  <c r="AD80" i="9"/>
  <c r="AD82" i="9"/>
  <c r="AD84" i="9"/>
  <c r="AD85" i="9"/>
  <c r="AD86" i="9"/>
  <c r="AD87" i="9"/>
  <c r="AD71" i="9"/>
  <c r="AB71" i="9"/>
  <c r="AB76" i="9"/>
  <c r="AB86" i="9"/>
  <c r="O88" i="9"/>
  <c r="O87" i="9"/>
  <c r="O89" i="9"/>
  <c r="AX11" i="9"/>
  <c r="AX12" i="9"/>
  <c r="AX13" i="9"/>
  <c r="AX14" i="9"/>
  <c r="AX15" i="9"/>
  <c r="AX16" i="9"/>
  <c r="AX17" i="9"/>
  <c r="AX18" i="9"/>
  <c r="AX19" i="9"/>
  <c r="AX20" i="9"/>
  <c r="AX21" i="9"/>
  <c r="AX22" i="9"/>
  <c r="AX23" i="9"/>
  <c r="AX24" i="9"/>
  <c r="AX25" i="9"/>
  <c r="AX26" i="9"/>
  <c r="AX27" i="9"/>
  <c r="AX10" i="9"/>
  <c r="V5" i="9" a="1"/>
  <c r="V11" i="9"/>
  <c r="AW11" i="9"/>
  <c r="V12" i="9"/>
  <c r="AW12" i="9"/>
  <c r="V13" i="9"/>
  <c r="AW13" i="9"/>
  <c r="V14" i="9"/>
  <c r="AW14" i="9"/>
  <c r="V15" i="9"/>
  <c r="AW15" i="9"/>
  <c r="V16" i="9"/>
  <c r="AW16" i="9"/>
  <c r="V17" i="9"/>
  <c r="AW17" i="9"/>
  <c r="V18" i="9"/>
  <c r="AW18" i="9"/>
  <c r="V19" i="9"/>
  <c r="AW19" i="9"/>
  <c r="V20" i="9"/>
  <c r="AW20" i="9"/>
  <c r="V21" i="9"/>
  <c r="AW21" i="9"/>
  <c r="V22" i="9"/>
  <c r="AW22" i="9"/>
  <c r="V23" i="9"/>
  <c r="AW23" i="9"/>
  <c r="V24" i="9"/>
  <c r="AW24" i="9"/>
  <c r="V25" i="9"/>
  <c r="AW25" i="9"/>
  <c r="V26" i="9"/>
  <c r="AW26" i="9"/>
  <c r="V27" i="9"/>
  <c r="AW27" i="9"/>
  <c r="V28" i="9"/>
  <c r="AW28" i="9"/>
  <c r="V29" i="9"/>
  <c r="AW29" i="9"/>
  <c r="V30" i="9"/>
  <c r="AW30" i="9"/>
  <c r="V31" i="9"/>
  <c r="AW31" i="9"/>
  <c r="V32" i="9"/>
  <c r="AW32" i="9"/>
  <c r="V33" i="9"/>
  <c r="AW33" i="9"/>
  <c r="V34" i="9"/>
  <c r="AW34" i="9"/>
  <c r="V35" i="9"/>
  <c r="AW35" i="9"/>
  <c r="V36" i="9"/>
  <c r="AW36" i="9"/>
  <c r="V37" i="9"/>
  <c r="AW37" i="9"/>
  <c r="V38" i="9"/>
  <c r="AW38" i="9"/>
  <c r="V39" i="9"/>
  <c r="AW39" i="9"/>
  <c r="V40" i="9"/>
  <c r="AW40" i="9"/>
  <c r="V41" i="9"/>
  <c r="AW41" i="9"/>
  <c r="V42" i="9"/>
  <c r="AW42" i="9"/>
  <c r="V43" i="9"/>
  <c r="AW43" i="9"/>
  <c r="V44" i="9"/>
  <c r="AW44" i="9"/>
  <c r="V45" i="9"/>
  <c r="AW45" i="9"/>
  <c r="V46" i="9"/>
  <c r="AW46" i="9"/>
  <c r="V47" i="9"/>
  <c r="AW47" i="9"/>
  <c r="V48" i="9"/>
  <c r="AW48" i="9"/>
  <c r="V49" i="9"/>
  <c r="AW49" i="9"/>
  <c r="V50" i="9"/>
  <c r="AW50" i="9"/>
  <c r="V51" i="9"/>
  <c r="AW51" i="9"/>
  <c r="V52" i="9"/>
  <c r="AW52" i="9"/>
  <c r="V53" i="9"/>
  <c r="AW53" i="9"/>
  <c r="V54" i="9"/>
  <c r="AW54" i="9"/>
  <c r="V55" i="9"/>
  <c r="AW55" i="9"/>
  <c r="V56" i="9"/>
  <c r="AW56" i="9"/>
  <c r="V57" i="9"/>
  <c r="AW57" i="9"/>
  <c r="V58" i="9"/>
  <c r="AW58" i="9"/>
  <c r="V59" i="9"/>
  <c r="AW59" i="9"/>
  <c r="V60" i="9"/>
  <c r="AW60" i="9"/>
  <c r="V61" i="9"/>
  <c r="AW61" i="9"/>
  <c r="V62" i="9"/>
  <c r="AW62" i="9"/>
  <c r="V63" i="9"/>
  <c r="AW63" i="9"/>
  <c r="V64" i="9"/>
  <c r="AW64" i="9"/>
  <c r="V65" i="9"/>
  <c r="AW65" i="9"/>
  <c r="V66" i="9"/>
  <c r="AW66" i="9"/>
  <c r="V67" i="9"/>
  <c r="AW67" i="9"/>
  <c r="V68" i="9"/>
  <c r="AW68" i="9"/>
  <c r="V69" i="9"/>
  <c r="AW69" i="9"/>
  <c r="V70" i="9"/>
  <c r="AW70" i="9"/>
  <c r="V71" i="9"/>
  <c r="AW71" i="9"/>
  <c r="V72" i="9"/>
  <c r="AW72" i="9"/>
  <c r="V73" i="9"/>
  <c r="AW73" i="9"/>
  <c r="V74" i="9"/>
  <c r="AW74" i="9"/>
  <c r="V75" i="9"/>
  <c r="AW75" i="9"/>
  <c r="V76" i="9"/>
  <c r="AW76" i="9"/>
  <c r="V77" i="9"/>
  <c r="AW77" i="9"/>
  <c r="V78" i="9"/>
  <c r="AW78" i="9"/>
  <c r="V79" i="9"/>
  <c r="AW79" i="9"/>
  <c r="V80" i="9"/>
  <c r="AW80" i="9"/>
  <c r="V81" i="9"/>
  <c r="AW81" i="9"/>
  <c r="V82" i="9"/>
  <c r="AW82" i="9"/>
  <c r="V83" i="9"/>
  <c r="AW83" i="9"/>
  <c r="V84" i="9"/>
  <c r="AW84" i="9"/>
  <c r="V85" i="9"/>
  <c r="AW85" i="9"/>
  <c r="V86" i="9"/>
  <c r="AW86" i="9"/>
  <c r="V87" i="9"/>
  <c r="AW87" i="9"/>
  <c r="W87" i="9"/>
  <c r="W88" i="9"/>
  <c r="V88" i="9"/>
  <c r="AW88" i="9"/>
  <c r="W89" i="9"/>
  <c r="V89" i="9"/>
  <c r="AW89" i="9"/>
  <c r="V10" i="9"/>
  <c r="AW10" i="9"/>
  <c r="AP89" i="9"/>
  <c r="AK11" i="9"/>
  <c r="AL11" i="9"/>
  <c r="AU11" i="9"/>
  <c r="AK12" i="9"/>
  <c r="AL12" i="9"/>
  <c r="AU12" i="9"/>
  <c r="AK13" i="9"/>
  <c r="AL13" i="9"/>
  <c r="AU13" i="9"/>
  <c r="AK14" i="9"/>
  <c r="AL14" i="9"/>
  <c r="AU14" i="9"/>
  <c r="AK15" i="9"/>
  <c r="AL15" i="9"/>
  <c r="AU15" i="9"/>
  <c r="AK16" i="9"/>
  <c r="AL16" i="9"/>
  <c r="AU16" i="9"/>
  <c r="AK17" i="9"/>
  <c r="AL17" i="9"/>
  <c r="AU17" i="9"/>
  <c r="AK18" i="9"/>
  <c r="AL18" i="9"/>
  <c r="AU18" i="9"/>
  <c r="AK19" i="9"/>
  <c r="AL19" i="9"/>
  <c r="AU19" i="9"/>
  <c r="AK20" i="9"/>
  <c r="AL20" i="9"/>
  <c r="AU20" i="9"/>
  <c r="AK21" i="9"/>
  <c r="AL21" i="9"/>
  <c r="AU21" i="9"/>
  <c r="AK22" i="9"/>
  <c r="AL22" i="9"/>
  <c r="AU22" i="9"/>
  <c r="AK23" i="9"/>
  <c r="AL23" i="9"/>
  <c r="AU23" i="9"/>
  <c r="AK24" i="9"/>
  <c r="AL24" i="9"/>
  <c r="AU24" i="9"/>
  <c r="AK25" i="9"/>
  <c r="AL25" i="9"/>
  <c r="AU25" i="9"/>
  <c r="AK26" i="9"/>
  <c r="AL26" i="9"/>
  <c r="AU26" i="9"/>
  <c r="AK27" i="9"/>
  <c r="AL27" i="9"/>
  <c r="AU27" i="9"/>
  <c r="AK28" i="9"/>
  <c r="AL28" i="9"/>
  <c r="AU28" i="9"/>
  <c r="AK29" i="9"/>
  <c r="AL29" i="9"/>
  <c r="AU29" i="9"/>
  <c r="AK30" i="9"/>
  <c r="AL30" i="9"/>
  <c r="AU30" i="9"/>
  <c r="AK31" i="9"/>
  <c r="AL31" i="9"/>
  <c r="AU31" i="9"/>
  <c r="AK32" i="9"/>
  <c r="AL32" i="9"/>
  <c r="AU32" i="9"/>
  <c r="AK33" i="9"/>
  <c r="AL33" i="9"/>
  <c r="AU33" i="9"/>
  <c r="AU34" i="9"/>
  <c r="AU35" i="9"/>
  <c r="AU36" i="9"/>
  <c r="AU37" i="9"/>
  <c r="AU38" i="9"/>
  <c r="AU39" i="9"/>
  <c r="AU40" i="9"/>
  <c r="AU41" i="9"/>
  <c r="AU42" i="9"/>
  <c r="AU43" i="9"/>
  <c r="AU44" i="9"/>
  <c r="AU45" i="9"/>
  <c r="AU46" i="9"/>
  <c r="AU47" i="9"/>
  <c r="AU48" i="9"/>
  <c r="AU49" i="9"/>
  <c r="AU50" i="9"/>
  <c r="AU51" i="9"/>
  <c r="AU52" i="9"/>
  <c r="AU53" i="9"/>
  <c r="AU54" i="9"/>
  <c r="AU55" i="9"/>
  <c r="AU56" i="9"/>
  <c r="AU57" i="9"/>
  <c r="AU58" i="9"/>
  <c r="AU59" i="9"/>
  <c r="AU60" i="9"/>
  <c r="AU61" i="9"/>
  <c r="AU62" i="9"/>
  <c r="AU63" i="9"/>
  <c r="AU64" i="9"/>
  <c r="AU65" i="9"/>
  <c r="AU76" i="9"/>
  <c r="AU77" i="9"/>
  <c r="AU78" i="9"/>
  <c r="AU79" i="9"/>
  <c r="AU80" i="9"/>
  <c r="AU81" i="9"/>
  <c r="AU82" i="9"/>
  <c r="AU83" i="9"/>
  <c r="AU84" i="9"/>
  <c r="AU85" i="9"/>
  <c r="AK10" i="9"/>
  <c r="AL10" i="9"/>
  <c r="AU10" i="9"/>
  <c r="AJ87" i="9"/>
  <c r="AJ88" i="9"/>
  <c r="AJ89" i="9"/>
  <c r="AP91" i="9"/>
  <c r="AP90" i="9"/>
  <c r="AP11" i="9"/>
  <c r="AP12" i="9"/>
  <c r="AP13" i="9"/>
  <c r="AP14" i="9"/>
  <c r="AP15" i="9"/>
  <c r="AP16" i="9"/>
  <c r="AP17" i="9"/>
  <c r="AP18" i="9"/>
  <c r="AP19" i="9"/>
  <c r="AP20" i="9"/>
  <c r="AP21" i="9"/>
  <c r="AP22" i="9"/>
  <c r="AP23" i="9"/>
  <c r="AP24" i="9"/>
  <c r="AP25" i="9"/>
  <c r="AP26" i="9"/>
  <c r="AP27" i="9"/>
  <c r="AP28" i="9"/>
  <c r="AP29" i="9"/>
  <c r="AP30" i="9"/>
  <c r="AP31" i="9"/>
  <c r="AP32" i="9"/>
  <c r="AP33" i="9"/>
  <c r="AP34" i="9"/>
  <c r="AP35" i="9"/>
  <c r="AP36" i="9"/>
  <c r="AP37" i="9"/>
  <c r="AP38" i="9"/>
  <c r="AP39" i="9"/>
  <c r="AP40" i="9"/>
  <c r="AP41" i="9"/>
  <c r="AP42" i="9"/>
  <c r="AP43" i="9"/>
  <c r="AP44" i="9"/>
  <c r="AP45" i="9"/>
  <c r="AP46" i="9"/>
  <c r="AP47" i="9"/>
  <c r="AP48" i="9"/>
  <c r="AP49" i="9"/>
  <c r="AP50" i="9"/>
  <c r="AP51" i="9"/>
  <c r="AP10" i="9"/>
  <c r="AP55" i="9"/>
  <c r="AP56" i="9"/>
  <c r="AP57" i="9"/>
  <c r="AP58" i="9"/>
  <c r="AP59" i="9"/>
  <c r="AP60" i="9"/>
  <c r="AP61" i="9"/>
  <c r="AP62" i="9"/>
  <c r="AP63" i="9"/>
  <c r="AP64" i="9"/>
  <c r="AP65" i="9"/>
  <c r="AP66" i="9"/>
  <c r="AP67" i="9"/>
  <c r="AP68" i="9"/>
  <c r="AP69" i="9"/>
  <c r="AP70" i="9"/>
  <c r="AP71" i="9"/>
  <c r="AP72" i="9"/>
  <c r="AP73" i="9"/>
  <c r="AP74" i="9"/>
  <c r="AP75" i="9"/>
  <c r="AP76" i="9"/>
  <c r="AP77" i="9"/>
  <c r="AP78" i="9"/>
  <c r="AP79" i="9"/>
  <c r="AP80" i="9"/>
  <c r="AP81" i="9"/>
  <c r="AP82" i="9"/>
  <c r="AP83" i="9"/>
  <c r="AP84" i="9"/>
  <c r="AP85" i="9"/>
  <c r="AP86" i="9"/>
  <c r="AP54" i="9"/>
  <c r="AP52" i="9"/>
  <c r="AP53" i="9"/>
  <c r="BK5" i="10"/>
  <c r="BL5" i="10"/>
  <c r="BM5" i="10"/>
  <c r="BN5" i="10"/>
  <c r="BO5" i="10"/>
  <c r="BP5" i="10"/>
  <c r="BQ5" i="10"/>
  <c r="BR5" i="10"/>
  <c r="BS5" i="10"/>
  <c r="BT5" i="10"/>
  <c r="BU5" i="10"/>
  <c r="BW5" i="10"/>
  <c r="BX5" i="10"/>
  <c r="BY5" i="10"/>
  <c r="BZ5" i="10"/>
  <c r="CA5" i="10"/>
  <c r="CB5" i="10"/>
  <c r="CC5" i="10"/>
  <c r="CD5" i="10"/>
  <c r="CE5" i="10"/>
  <c r="CF5" i="10"/>
  <c r="CG5" i="10"/>
  <c r="BV5" i="10"/>
  <c r="AY146" i="9"/>
  <c r="AY136" i="9"/>
  <c r="AY116" i="9"/>
  <c r="AY106" i="9"/>
  <c r="AY96" i="9"/>
  <c r="Q5" i="9" a="1"/>
  <c r="Q68" i="9"/>
  <c r="Q69" i="9"/>
  <c r="Q70" i="9"/>
  <c r="Q71" i="9"/>
  <c r="Q72" i="9"/>
  <c r="Q73" i="9"/>
  <c r="Q74" i="9"/>
  <c r="Q75" i="9"/>
  <c r="Q76" i="9"/>
  <c r="Q77" i="9"/>
  <c r="Q78" i="9"/>
  <c r="Q79" i="9"/>
  <c r="Q80" i="9"/>
  <c r="Q81" i="9"/>
  <c r="Q82" i="9"/>
  <c r="Q83" i="9"/>
  <c r="Q84" i="9"/>
  <c r="Q85" i="9"/>
  <c r="Q86" i="9"/>
  <c r="Q87" i="9"/>
  <c r="Q88" i="9"/>
  <c r="Q89" i="9"/>
  <c r="BM67" i="10" a="1"/>
  <c r="BM67" i="10"/>
  <c r="BN67" i="10"/>
  <c r="BO67" i="10"/>
  <c r="BP67" i="10"/>
  <c r="BQ67" i="10"/>
  <c r="BR67" i="10"/>
  <c r="BS67" i="10"/>
  <c r="BT67" i="10"/>
  <c r="BU67" i="10"/>
  <c r="BV67" i="10"/>
  <c r="BW67" i="10"/>
  <c r="BX67" i="10"/>
  <c r="BY67" i="10"/>
  <c r="BZ67" i="10"/>
  <c r="CA67" i="10"/>
  <c r="CB67" i="10"/>
  <c r="CC67" i="10"/>
  <c r="CD67" i="10"/>
  <c r="CE67" i="10"/>
  <c r="CF67" i="10"/>
  <c r="CG67" i="10"/>
  <c r="AO5" i="9"/>
  <c r="AO6" i="9"/>
  <c r="AO7" i="9"/>
  <c r="AO8" i="9"/>
  <c r="AO9" i="9"/>
  <c r="AM5" i="9"/>
  <c r="AM6" i="9"/>
  <c r="AM7" i="9"/>
  <c r="AM8" i="9"/>
  <c r="AM9" i="9"/>
  <c r="V5" i="9"/>
  <c r="V6" i="9"/>
  <c r="V7" i="9"/>
  <c r="V8" i="9"/>
  <c r="V9" i="9"/>
  <c r="R5" i="9" a="1"/>
  <c r="R87" i="9"/>
  <c r="S87" i="9"/>
  <c r="S89" i="9"/>
  <c r="S88" i="9"/>
  <c r="R5" i="9"/>
  <c r="R6" i="9"/>
  <c r="R7" i="9"/>
  <c r="R8" i="9"/>
  <c r="R9" i="9"/>
  <c r="R10" i="9"/>
  <c r="R11" i="9"/>
  <c r="R12" i="9"/>
  <c r="R13" i="9"/>
  <c r="R14" i="9"/>
  <c r="R15" i="9"/>
  <c r="R16" i="9"/>
  <c r="R17" i="9"/>
  <c r="R18" i="9"/>
  <c r="R19" i="9"/>
  <c r="R20" i="9"/>
  <c r="R21" i="9"/>
  <c r="R22" i="9"/>
  <c r="R23" i="9"/>
  <c r="R24" i="9"/>
  <c r="R25" i="9"/>
  <c r="R26" i="9"/>
  <c r="R27" i="9"/>
  <c r="R28" i="9"/>
  <c r="R29" i="9"/>
  <c r="R30" i="9"/>
  <c r="R31" i="9"/>
  <c r="R32" i="9"/>
  <c r="R33" i="9"/>
  <c r="R34" i="9"/>
  <c r="R35" i="9"/>
  <c r="R36" i="9"/>
  <c r="R37" i="9"/>
  <c r="R38" i="9"/>
  <c r="R39" i="9"/>
  <c r="R40" i="9"/>
  <c r="R41" i="9"/>
  <c r="R42" i="9"/>
  <c r="R43" i="9"/>
  <c r="R44" i="9"/>
  <c r="R45" i="9"/>
  <c r="R46" i="9"/>
  <c r="R47" i="9"/>
  <c r="R48" i="9"/>
  <c r="R49" i="9"/>
  <c r="R50" i="9"/>
  <c r="R51" i="9"/>
  <c r="R52" i="9"/>
  <c r="R53" i="9"/>
  <c r="R54" i="9"/>
  <c r="R55" i="9"/>
  <c r="R56" i="9"/>
  <c r="R57" i="9"/>
  <c r="R58" i="9"/>
  <c r="R59" i="9"/>
  <c r="R60" i="9"/>
  <c r="R61" i="9"/>
  <c r="R62" i="9"/>
  <c r="R63" i="9"/>
  <c r="R64" i="9"/>
  <c r="R65" i="9"/>
  <c r="R66" i="9"/>
  <c r="R67" i="9"/>
  <c r="R68" i="9"/>
  <c r="R69" i="9"/>
  <c r="R70" i="9"/>
  <c r="R71" i="9"/>
  <c r="R72" i="9"/>
  <c r="R73" i="9"/>
  <c r="R74" i="9"/>
  <c r="R75" i="9"/>
  <c r="R76" i="9"/>
  <c r="R77" i="9"/>
  <c r="R78" i="9"/>
  <c r="R79" i="9"/>
  <c r="R80" i="9"/>
  <c r="R81" i="9"/>
  <c r="R82" i="9"/>
  <c r="R83" i="9"/>
  <c r="R84" i="9"/>
  <c r="R85" i="9"/>
  <c r="R86" i="9"/>
  <c r="Q6" i="9"/>
  <c r="Q7" i="9"/>
  <c r="Q8" i="9"/>
  <c r="Q9" i="9"/>
  <c r="Q10" i="9"/>
  <c r="Q11" i="9"/>
  <c r="Q12" i="9"/>
  <c r="Q13" i="9"/>
  <c r="Q14" i="9"/>
  <c r="Q15" i="9"/>
  <c r="Q16" i="9"/>
  <c r="Q17" i="9"/>
  <c r="Q18" i="9"/>
  <c r="Q19" i="9"/>
  <c r="Q20" i="9"/>
  <c r="Q21" i="9"/>
  <c r="Q22" i="9"/>
  <c r="Q23" i="9"/>
  <c r="Q24" i="9"/>
  <c r="Q25" i="9"/>
  <c r="Q26" i="9"/>
  <c r="Q27" i="9"/>
  <c r="Q28" i="9"/>
  <c r="Q29" i="9"/>
  <c r="Q30" i="9"/>
  <c r="Q31" i="9"/>
  <c r="Q32" i="9"/>
  <c r="Q33" i="9"/>
  <c r="Q34" i="9"/>
  <c r="Q35" i="9"/>
  <c r="Q36" i="9"/>
  <c r="Q37" i="9"/>
  <c r="Q38" i="9"/>
  <c r="Q39" i="9"/>
  <c r="Q40" i="9"/>
  <c r="Q41" i="9"/>
  <c r="Q42" i="9"/>
  <c r="Q43" i="9"/>
  <c r="Q44" i="9"/>
  <c r="Q45" i="9"/>
  <c r="Q46" i="9"/>
  <c r="Q47" i="9"/>
  <c r="Q48" i="9"/>
  <c r="Q49" i="9"/>
  <c r="Q50" i="9"/>
  <c r="Q51" i="9"/>
  <c r="Q52" i="9"/>
  <c r="Q53" i="9"/>
  <c r="Q54" i="9"/>
  <c r="Q55" i="9"/>
  <c r="Q56" i="9"/>
  <c r="Q57" i="9"/>
  <c r="Q58" i="9"/>
  <c r="Q59" i="9"/>
  <c r="Q60" i="9"/>
  <c r="Q61" i="9"/>
  <c r="Q62" i="9"/>
  <c r="Q63" i="9"/>
  <c r="Q64" i="9"/>
  <c r="Q65" i="9"/>
  <c r="Q66" i="9"/>
  <c r="Q67" i="9"/>
  <c r="Q5" i="9"/>
  <c r="H4" i="45"/>
  <c r="E5" i="45"/>
  <c r="F5" i="45"/>
  <c r="G5" i="45"/>
  <c r="H5" i="45"/>
  <c r="E6" i="45"/>
  <c r="F6" i="45"/>
  <c r="G6" i="45"/>
  <c r="H6" i="45"/>
  <c r="E7" i="45"/>
  <c r="F7" i="45"/>
  <c r="G7" i="45"/>
  <c r="H7" i="45"/>
  <c r="E8" i="45"/>
  <c r="F8" i="45"/>
  <c r="G8" i="45"/>
  <c r="H8" i="45"/>
  <c r="E9" i="45"/>
  <c r="F9" i="45"/>
  <c r="G9" i="45"/>
  <c r="H9" i="45"/>
  <c r="E10" i="45"/>
  <c r="F10" i="45"/>
  <c r="G10" i="45"/>
  <c r="H10" i="45"/>
  <c r="E11" i="45"/>
  <c r="F11" i="45"/>
  <c r="G11" i="45"/>
  <c r="H11" i="45"/>
  <c r="E12" i="45"/>
  <c r="F12" i="45"/>
  <c r="G12" i="45"/>
  <c r="H12" i="45"/>
  <c r="E13" i="45"/>
  <c r="F13" i="45"/>
  <c r="G13" i="45"/>
  <c r="H13" i="45"/>
  <c r="E14" i="45"/>
  <c r="F14" i="45"/>
  <c r="G14" i="45"/>
  <c r="H14" i="45"/>
  <c r="E15" i="45"/>
  <c r="F15" i="45"/>
  <c r="G15" i="45"/>
  <c r="H15" i="45"/>
  <c r="E16" i="45"/>
  <c r="F16" i="45"/>
  <c r="G16" i="45"/>
  <c r="H16" i="45"/>
  <c r="E17" i="45"/>
  <c r="F17" i="45"/>
  <c r="G17" i="45"/>
  <c r="H17" i="45"/>
  <c r="E18" i="45"/>
  <c r="F18" i="45"/>
  <c r="G18" i="45"/>
  <c r="H18" i="45"/>
  <c r="E19" i="45"/>
  <c r="F19" i="45"/>
  <c r="G19" i="45"/>
  <c r="H19" i="45"/>
  <c r="E20" i="45"/>
  <c r="F20" i="45"/>
  <c r="G20" i="45"/>
  <c r="H20" i="45"/>
  <c r="E21" i="45"/>
  <c r="F21" i="45"/>
  <c r="G21" i="45"/>
  <c r="H21" i="45"/>
  <c r="E22" i="45"/>
  <c r="F22" i="45"/>
  <c r="G22" i="45"/>
  <c r="H22" i="45"/>
  <c r="E23" i="45"/>
  <c r="F23" i="45"/>
  <c r="G23" i="45"/>
  <c r="H23" i="45"/>
  <c r="E24" i="45"/>
  <c r="F24" i="45"/>
  <c r="G24" i="45"/>
  <c r="H24" i="45"/>
  <c r="F18" i="43"/>
  <c r="B18" i="43"/>
  <c r="K18" i="43"/>
  <c r="C18" i="43"/>
  <c r="C7" i="43"/>
  <c r="H7" i="43"/>
  <c r="C8" i="43"/>
  <c r="H8" i="43"/>
  <c r="C9" i="43"/>
  <c r="H9" i="43"/>
  <c r="C10" i="43"/>
  <c r="H10" i="43"/>
  <c r="C11" i="43"/>
  <c r="H11" i="43"/>
  <c r="C6" i="43"/>
  <c r="C12" i="43"/>
  <c r="H12" i="43"/>
  <c r="H6" i="43"/>
  <c r="F7" i="43"/>
  <c r="B7" i="43"/>
  <c r="K7" i="43"/>
  <c r="F8" i="43"/>
  <c r="B8" i="43"/>
  <c r="K8" i="43"/>
  <c r="F9" i="43"/>
  <c r="B9" i="43"/>
  <c r="K9" i="43"/>
  <c r="F10" i="43"/>
  <c r="B10" i="43"/>
  <c r="K10" i="43"/>
  <c r="F11" i="43"/>
  <c r="B11" i="43"/>
  <c r="K11" i="43"/>
  <c r="F6" i="43"/>
  <c r="F12" i="43"/>
  <c r="B6" i="43"/>
  <c r="B12" i="43"/>
  <c r="K12" i="43"/>
  <c r="K6" i="43"/>
  <c r="G7" i="43"/>
  <c r="G8" i="43"/>
  <c r="G9" i="43"/>
  <c r="G10" i="43"/>
  <c r="G11" i="43"/>
  <c r="G12" i="43"/>
  <c r="G6" i="43"/>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Q198" i="3"/>
  <c r="D22" i="41"/>
  <c r="F22" i="41"/>
  <c r="I22" i="41"/>
  <c r="N22" i="41"/>
  <c r="C18" i="41"/>
  <c r="E18" i="41"/>
  <c r="D18" i="41"/>
  <c r="F18" i="41"/>
  <c r="I18" i="41"/>
  <c r="N18" i="41"/>
  <c r="D19" i="41"/>
  <c r="F19" i="41"/>
  <c r="I19" i="41"/>
  <c r="N19" i="41"/>
  <c r="C20" i="41"/>
  <c r="E20" i="41"/>
  <c r="D20" i="41"/>
  <c r="F20" i="41"/>
  <c r="I20" i="41"/>
  <c r="N20" i="41"/>
  <c r="C21" i="41"/>
  <c r="E21" i="41"/>
  <c r="D21" i="41"/>
  <c r="F21" i="41"/>
  <c r="I21" i="41"/>
  <c r="N21" i="41"/>
  <c r="C6" i="41"/>
  <c r="C5" i="41"/>
  <c r="E6" i="41"/>
  <c r="D6" i="41"/>
  <c r="F6" i="41"/>
  <c r="I6" i="41"/>
  <c r="N6" i="41"/>
  <c r="C7" i="41"/>
  <c r="E7" i="41"/>
  <c r="D7" i="41"/>
  <c r="F7" i="41"/>
  <c r="I7" i="41"/>
  <c r="N7" i="41"/>
  <c r="C8" i="41"/>
  <c r="E8" i="41"/>
  <c r="D8" i="41"/>
  <c r="F8" i="41"/>
  <c r="I8" i="41"/>
  <c r="N8" i="41"/>
  <c r="C9" i="41"/>
  <c r="E9" i="41"/>
  <c r="D9" i="41"/>
  <c r="F9" i="41"/>
  <c r="I9" i="41"/>
  <c r="N9" i="41"/>
  <c r="C10" i="41"/>
  <c r="E10" i="41"/>
  <c r="D10" i="41"/>
  <c r="F10" i="41"/>
  <c r="I10" i="41"/>
  <c r="N10" i="41"/>
  <c r="C11" i="41"/>
  <c r="E11" i="41"/>
  <c r="D11" i="41"/>
  <c r="F11" i="41"/>
  <c r="I11" i="41"/>
  <c r="N11" i="41"/>
  <c r="C12" i="41"/>
  <c r="E12" i="41"/>
  <c r="D12" i="41"/>
  <c r="F12" i="41"/>
  <c r="I12" i="41"/>
  <c r="N12" i="41"/>
  <c r="C13" i="41"/>
  <c r="E13" i="41"/>
  <c r="D13" i="41"/>
  <c r="F13" i="41"/>
  <c r="I13" i="41"/>
  <c r="N13" i="41"/>
  <c r="C14" i="41"/>
  <c r="E14" i="41"/>
  <c r="D14" i="41"/>
  <c r="F14" i="41"/>
  <c r="I14" i="41"/>
  <c r="N14" i="41"/>
  <c r="C15" i="41"/>
  <c r="E15" i="41"/>
  <c r="D15" i="41"/>
  <c r="F15" i="41"/>
  <c r="I15" i="41"/>
  <c r="N15" i="41"/>
  <c r="C16" i="41"/>
  <c r="E16" i="41"/>
  <c r="D16" i="41"/>
  <c r="F16" i="41"/>
  <c r="I16" i="41"/>
  <c r="N16" i="41"/>
  <c r="J17" i="41"/>
  <c r="C17" i="41"/>
  <c r="E17" i="41"/>
  <c r="D17" i="41"/>
  <c r="F17" i="41"/>
  <c r="I17" i="41"/>
  <c r="N17" i="41"/>
  <c r="N5" i="41"/>
  <c r="C25" i="41"/>
  <c r="E25" i="41"/>
  <c r="D25" i="41"/>
  <c r="F25" i="41"/>
  <c r="I25" i="41"/>
  <c r="N25" i="41"/>
  <c r="N26" i="41"/>
  <c r="O18" i="41"/>
  <c r="O19" i="41"/>
  <c r="O20" i="41"/>
  <c r="O21" i="41"/>
  <c r="O22" i="41"/>
  <c r="O6" i="41"/>
  <c r="O7" i="41"/>
  <c r="O8" i="41"/>
  <c r="O9" i="41"/>
  <c r="O10" i="41"/>
  <c r="O11" i="41"/>
  <c r="O12" i="41"/>
  <c r="O13" i="41"/>
  <c r="O14" i="41"/>
  <c r="O15" i="41"/>
  <c r="O16" i="41"/>
  <c r="O17" i="41"/>
  <c r="O5" i="41"/>
  <c r="O25" i="41"/>
  <c r="O26" i="41"/>
  <c r="P18" i="41"/>
  <c r="P19" i="41"/>
  <c r="P20" i="41"/>
  <c r="P21" i="41"/>
  <c r="P22" i="41"/>
  <c r="P6" i="41"/>
  <c r="P7" i="41"/>
  <c r="P8" i="41"/>
  <c r="P9" i="41"/>
  <c r="P10" i="41"/>
  <c r="P11" i="41"/>
  <c r="P12" i="41"/>
  <c r="P13" i="41"/>
  <c r="P14" i="41"/>
  <c r="P15" i="41"/>
  <c r="P16" i="41"/>
  <c r="P17" i="41"/>
  <c r="P5" i="41"/>
  <c r="P25" i="41"/>
  <c r="P26" i="41"/>
  <c r="M26" i="41"/>
  <c r="F26" i="41"/>
  <c r="D13" i="40"/>
  <c r="B13" i="40"/>
  <c r="C13" i="40"/>
  <c r="G25" i="41"/>
  <c r="B11" i="40"/>
  <c r="G18" i="41"/>
  <c r="B12" i="40"/>
  <c r="D23" i="41"/>
  <c r="D24" i="41"/>
  <c r="F24" i="41"/>
  <c r="G24" i="41"/>
  <c r="B10" i="40"/>
  <c r="G21" i="41"/>
  <c r="B9" i="40"/>
  <c r="G20" i="41"/>
  <c r="B8" i="40"/>
  <c r="G19" i="41"/>
  <c r="B7" i="40"/>
  <c r="F23" i="41"/>
  <c r="G23" i="41"/>
  <c r="B6" i="40"/>
  <c r="D5" i="41"/>
  <c r="F5" i="41"/>
  <c r="G5" i="41"/>
  <c r="B5" i="40"/>
  <c r="J11" i="40"/>
  <c r="C11" i="40"/>
  <c r="M12" i="40"/>
  <c r="K12" i="40"/>
  <c r="L12" i="40"/>
  <c r="J12" i="40"/>
  <c r="C12" i="40"/>
  <c r="J10" i="40"/>
  <c r="C10" i="40"/>
  <c r="J9" i="40"/>
  <c r="C9" i="40"/>
  <c r="J8" i="40"/>
  <c r="C8" i="40"/>
  <c r="M7" i="40"/>
  <c r="K7" i="40"/>
  <c r="L7" i="40"/>
  <c r="J7" i="40"/>
  <c r="C7" i="40"/>
  <c r="C6" i="40"/>
  <c r="C5" i="40"/>
  <c r="E26" i="41"/>
  <c r="C24" i="41"/>
  <c r="C23" i="41"/>
  <c r="M5" i="40"/>
  <c r="C26" i="41"/>
  <c r="C22" i="41"/>
  <c r="C19" i="41"/>
  <c r="DU58" i="9" a="1"/>
  <c r="DU58" i="9"/>
  <c r="DU59" i="9"/>
  <c r="DU60" i="9"/>
  <c r="DU61" i="9"/>
  <c r="DU62" i="9"/>
  <c r="DU63" i="9"/>
  <c r="DU64" i="9"/>
  <c r="DU65" i="9"/>
  <c r="DU66" i="9"/>
  <c r="DU67" i="9"/>
  <c r="DU68" i="9"/>
  <c r="DU69" i="9"/>
  <c r="DU70" i="9"/>
  <c r="DU71" i="9"/>
  <c r="DU72" i="9"/>
  <c r="DU73" i="9"/>
  <c r="DU74" i="9"/>
  <c r="DU75" i="9"/>
  <c r="DU76" i="9"/>
  <c r="DU77" i="9"/>
  <c r="DU78" i="9"/>
  <c r="DU79" i="9"/>
  <c r="DU80" i="9"/>
  <c r="DU81" i="9"/>
  <c r="DU82" i="9"/>
  <c r="DU83" i="9"/>
  <c r="DU84" i="9"/>
  <c r="DU85" i="9"/>
  <c r="DU86" i="9"/>
  <c r="DU87" i="9"/>
  <c r="DU88" i="9"/>
  <c r="DU93" i="9"/>
  <c r="DC92" i="9"/>
  <c r="CV92" i="9"/>
  <c r="DE92" i="9"/>
  <c r="CW92" i="9"/>
  <c r="CX92" i="9"/>
  <c r="CY92" i="9"/>
  <c r="CZ92" i="9"/>
  <c r="DA92" i="9"/>
  <c r="DB92" i="9"/>
  <c r="CS58" i="9"/>
  <c r="CS59" i="9"/>
  <c r="CS60" i="9"/>
  <c r="CS61" i="9"/>
  <c r="CS62" i="9"/>
  <c r="CS63" i="9"/>
  <c r="CS64" i="9"/>
  <c r="CS65" i="9"/>
  <c r="CS66" i="9"/>
  <c r="CS67" i="9"/>
  <c r="CS68" i="9"/>
  <c r="CS69" i="9"/>
  <c r="CS70" i="9"/>
  <c r="CS71" i="9"/>
  <c r="CS72" i="9"/>
  <c r="CS73" i="9"/>
  <c r="CS74" i="9"/>
  <c r="CS75" i="9"/>
  <c r="CS76" i="9"/>
  <c r="CS77" i="9"/>
  <c r="CS78" i="9"/>
  <c r="CS79" i="9"/>
  <c r="CS80" i="9"/>
  <c r="CS81" i="9"/>
  <c r="CS82" i="9"/>
  <c r="CS83" i="9"/>
  <c r="CS84" i="9"/>
  <c r="CS85" i="9"/>
  <c r="CS86" i="9"/>
  <c r="CS87" i="9"/>
  <c r="CS88" i="9"/>
  <c r="CT58" i="9"/>
  <c r="CT59" i="9"/>
  <c r="CT60" i="9"/>
  <c r="CT61" i="9"/>
  <c r="CT62" i="9"/>
  <c r="CT63" i="9"/>
  <c r="CT64" i="9"/>
  <c r="CT65" i="9"/>
  <c r="CT66" i="9"/>
  <c r="CT67" i="9"/>
  <c r="CT68" i="9"/>
  <c r="CT69" i="9"/>
  <c r="CT70" i="9"/>
  <c r="CT71" i="9"/>
  <c r="CT72" i="9"/>
  <c r="CT73" i="9"/>
  <c r="CT74" i="9"/>
  <c r="CT75" i="9"/>
  <c r="CT76" i="9"/>
  <c r="CT77" i="9"/>
  <c r="CT78" i="9"/>
  <c r="CT79" i="9"/>
  <c r="CT80" i="9"/>
  <c r="CT81" i="9"/>
  <c r="CT82" i="9"/>
  <c r="CT83" i="9"/>
  <c r="CT84" i="9"/>
  <c r="CT85" i="9"/>
  <c r="CT86" i="9"/>
  <c r="CT87" i="9"/>
  <c r="CT88" i="9"/>
  <c r="BT75" i="9"/>
  <c r="BR75" i="9"/>
  <c r="BQ75" i="9"/>
  <c r="BT76" i="9"/>
  <c r="BR76" i="9"/>
  <c r="BQ76" i="9"/>
  <c r="BT77" i="9"/>
  <c r="BR77" i="9"/>
  <c r="BQ77" i="9"/>
  <c r="BT78" i="9"/>
  <c r="BR78" i="9"/>
  <c r="BQ78" i="9"/>
  <c r="BT79" i="9"/>
  <c r="BR79" i="9"/>
  <c r="BQ79" i="9"/>
  <c r="BT80" i="9"/>
  <c r="BR80" i="9"/>
  <c r="BQ80" i="9"/>
  <c r="BT81" i="9"/>
  <c r="BR81" i="9"/>
  <c r="BQ81" i="9"/>
  <c r="BT82" i="9"/>
  <c r="BR82" i="9"/>
  <c r="BQ82" i="9"/>
  <c r="BT83" i="9"/>
  <c r="BR83" i="9"/>
  <c r="BQ83" i="9"/>
  <c r="BT84" i="9"/>
  <c r="BR84" i="9"/>
  <c r="BQ84" i="9"/>
  <c r="BT85" i="9"/>
  <c r="BR85" i="9"/>
  <c r="BQ85" i="9"/>
  <c r="BT86" i="9"/>
  <c r="BQ86" i="9"/>
  <c r="BT87" i="9"/>
  <c r="BR87" i="9"/>
  <c r="BQ87" i="9"/>
  <c r="BT88" i="9"/>
  <c r="BR88" i="9"/>
  <c r="BQ88" i="9"/>
  <c r="BR89" i="9"/>
  <c r="BQ89" i="9"/>
  <c r="BB6" i="9"/>
  <c r="AG6" i="9"/>
  <c r="BD6" i="9"/>
  <c r="BE5" i="9" a="1"/>
  <c r="BE6" i="9"/>
  <c r="BF5" i="9" a="1"/>
  <c r="BF6" i="9"/>
  <c r="BC6" i="9"/>
  <c r="BB7" i="9"/>
  <c r="AG7" i="9"/>
  <c r="BD7" i="9"/>
  <c r="BE7" i="9"/>
  <c r="BF7" i="9"/>
  <c r="BC7" i="9"/>
  <c r="BB8" i="9"/>
  <c r="AG8" i="9"/>
  <c r="BD8" i="9"/>
  <c r="BE8" i="9"/>
  <c r="BF8" i="9"/>
  <c r="BC8" i="9"/>
  <c r="BB9" i="9"/>
  <c r="AG9" i="9"/>
  <c r="BD9" i="9"/>
  <c r="BE9" i="9"/>
  <c r="BF9" i="9"/>
  <c r="BC9" i="9"/>
  <c r="BB10" i="9"/>
  <c r="BD10" i="9"/>
  <c r="BE10" i="9"/>
  <c r="BF10" i="9"/>
  <c r="BC10" i="9"/>
  <c r="BB11" i="9"/>
  <c r="BD11" i="9"/>
  <c r="BE11" i="9"/>
  <c r="BF11" i="9"/>
  <c r="BC11" i="9"/>
  <c r="BB12" i="9"/>
  <c r="BD12" i="9"/>
  <c r="BE12" i="9"/>
  <c r="BF12" i="9"/>
  <c r="BC12" i="9"/>
  <c r="BB13" i="9"/>
  <c r="BD13" i="9"/>
  <c r="BE13" i="9"/>
  <c r="BF13" i="9"/>
  <c r="BC13" i="9"/>
  <c r="BB14" i="9"/>
  <c r="BD14" i="9"/>
  <c r="BE14" i="9"/>
  <c r="BF14" i="9"/>
  <c r="BC14" i="9"/>
  <c r="BB15" i="9"/>
  <c r="BD15" i="9"/>
  <c r="BE15" i="9"/>
  <c r="BF15" i="9"/>
  <c r="BC15" i="9"/>
  <c r="BB16" i="9"/>
  <c r="BD16" i="9"/>
  <c r="BE16" i="9"/>
  <c r="BF16" i="9"/>
  <c r="BC16" i="9"/>
  <c r="BB17" i="9"/>
  <c r="BD17" i="9"/>
  <c r="BE17" i="9"/>
  <c r="BF17" i="9"/>
  <c r="BC17" i="9"/>
  <c r="BB18" i="9"/>
  <c r="BD18" i="9"/>
  <c r="BE18" i="9"/>
  <c r="BF18" i="9"/>
  <c r="BC18" i="9"/>
  <c r="BB19" i="9"/>
  <c r="BD19" i="9"/>
  <c r="BE19" i="9"/>
  <c r="BF19" i="9"/>
  <c r="BC19" i="9"/>
  <c r="BB20" i="9"/>
  <c r="BD20" i="9"/>
  <c r="BE20" i="9"/>
  <c r="BF20" i="9"/>
  <c r="BC20" i="9"/>
  <c r="BB21" i="9"/>
  <c r="BD21" i="9"/>
  <c r="BE21" i="9"/>
  <c r="BF21" i="9"/>
  <c r="BC21" i="9"/>
  <c r="BB22" i="9"/>
  <c r="BD22" i="9"/>
  <c r="BE22" i="9"/>
  <c r="BF22" i="9"/>
  <c r="BC22" i="9"/>
  <c r="BB23" i="9"/>
  <c r="BD23" i="9"/>
  <c r="BE23" i="9"/>
  <c r="BF23" i="9"/>
  <c r="BC23" i="9"/>
  <c r="BB24" i="9"/>
  <c r="BD24" i="9"/>
  <c r="BE24" i="9"/>
  <c r="BF24" i="9"/>
  <c r="BC24" i="9"/>
  <c r="BB25" i="9"/>
  <c r="BD25" i="9"/>
  <c r="BE25" i="9"/>
  <c r="BF25" i="9"/>
  <c r="BC25" i="9"/>
  <c r="BB26" i="9"/>
  <c r="BD26" i="9"/>
  <c r="BE26" i="9"/>
  <c r="BF26" i="9"/>
  <c r="BC26" i="9"/>
  <c r="BB27" i="9"/>
  <c r="BD27" i="9"/>
  <c r="BE27" i="9"/>
  <c r="BF27" i="9"/>
  <c r="BC27" i="9"/>
  <c r="BB28" i="9"/>
  <c r="BD28" i="9"/>
  <c r="BE28" i="9"/>
  <c r="BF28" i="9"/>
  <c r="BC28" i="9"/>
  <c r="BB29" i="9"/>
  <c r="BD29" i="9"/>
  <c r="BE29" i="9"/>
  <c r="BF29" i="9"/>
  <c r="BC29" i="9"/>
  <c r="BB30" i="9"/>
  <c r="BD30" i="9"/>
  <c r="BE30" i="9"/>
  <c r="BF30" i="9"/>
  <c r="BC30" i="9"/>
  <c r="BB31" i="9"/>
  <c r="BD31" i="9"/>
  <c r="BE31" i="9"/>
  <c r="BF31" i="9"/>
  <c r="BC31" i="9"/>
  <c r="BB32" i="9"/>
  <c r="BD32" i="9"/>
  <c r="BE32" i="9"/>
  <c r="BF32" i="9"/>
  <c r="BC32" i="9"/>
  <c r="BB33" i="9"/>
  <c r="BD33" i="9"/>
  <c r="BE33" i="9"/>
  <c r="BF33" i="9"/>
  <c r="BC33" i="9"/>
  <c r="BB34" i="9"/>
  <c r="BD34" i="9"/>
  <c r="BE34" i="9"/>
  <c r="BF34" i="9"/>
  <c r="BC34" i="9"/>
  <c r="BB35" i="9"/>
  <c r="BD35" i="9"/>
  <c r="BE35" i="9"/>
  <c r="BF35" i="9"/>
  <c r="BC35" i="9"/>
  <c r="BB36" i="9"/>
  <c r="BD36" i="9"/>
  <c r="BE36" i="9"/>
  <c r="BF36" i="9"/>
  <c r="BC36" i="9"/>
  <c r="BB37" i="9"/>
  <c r="BD37" i="9"/>
  <c r="BE37" i="9"/>
  <c r="BF37" i="9"/>
  <c r="BC37" i="9"/>
  <c r="BB38" i="9"/>
  <c r="BD38" i="9"/>
  <c r="BE38" i="9"/>
  <c r="BF38" i="9"/>
  <c r="BC38" i="9"/>
  <c r="BB39" i="9"/>
  <c r="BD39" i="9"/>
  <c r="BE39" i="9"/>
  <c r="BF39" i="9"/>
  <c r="BC39" i="9"/>
  <c r="BB40" i="9"/>
  <c r="BD40" i="9"/>
  <c r="BE40" i="9"/>
  <c r="BF40" i="9"/>
  <c r="BC40" i="9"/>
  <c r="BB41" i="9"/>
  <c r="BD41" i="9"/>
  <c r="BE41" i="9"/>
  <c r="BF41" i="9"/>
  <c r="BC41" i="9"/>
  <c r="BB42" i="9"/>
  <c r="BD42" i="9"/>
  <c r="BE42" i="9"/>
  <c r="BF42" i="9"/>
  <c r="BC42" i="9"/>
  <c r="BB43" i="9"/>
  <c r="BD43" i="9"/>
  <c r="BE43" i="9"/>
  <c r="BF43" i="9"/>
  <c r="BC43" i="9"/>
  <c r="BB44" i="9"/>
  <c r="BD44" i="9"/>
  <c r="BE44" i="9"/>
  <c r="BF44" i="9"/>
  <c r="BC44" i="9"/>
  <c r="BB45" i="9"/>
  <c r="BD45" i="9"/>
  <c r="BE45" i="9"/>
  <c r="BF45" i="9"/>
  <c r="BC45" i="9"/>
  <c r="BB46" i="9"/>
  <c r="BD46" i="9"/>
  <c r="BE46" i="9"/>
  <c r="BF46" i="9"/>
  <c r="BC46" i="9"/>
  <c r="BB47" i="9"/>
  <c r="BD47" i="9"/>
  <c r="BE47" i="9"/>
  <c r="BF47" i="9"/>
  <c r="BC47" i="9"/>
  <c r="BB48" i="9"/>
  <c r="BD48" i="9"/>
  <c r="BE48" i="9"/>
  <c r="BF48" i="9"/>
  <c r="BC48" i="9"/>
  <c r="BB49" i="9"/>
  <c r="BD49" i="9"/>
  <c r="BE49" i="9"/>
  <c r="BF49" i="9"/>
  <c r="BC49" i="9"/>
  <c r="BB50" i="9"/>
  <c r="BD50" i="9"/>
  <c r="BE50" i="9"/>
  <c r="BF50" i="9"/>
  <c r="BC50" i="9"/>
  <c r="BB51" i="9"/>
  <c r="BD51" i="9"/>
  <c r="BE51" i="9"/>
  <c r="BF51" i="9"/>
  <c r="BC51" i="9"/>
  <c r="BB52" i="9"/>
  <c r="BD52" i="9"/>
  <c r="BE52" i="9"/>
  <c r="BF52" i="9"/>
  <c r="BC52" i="9"/>
  <c r="BB53" i="9"/>
  <c r="BD53" i="9"/>
  <c r="BE53" i="9"/>
  <c r="BF53" i="9"/>
  <c r="BC53" i="9"/>
  <c r="BB54" i="9"/>
  <c r="BD54" i="9"/>
  <c r="BE54" i="9"/>
  <c r="BF54" i="9"/>
  <c r="BC54" i="9"/>
  <c r="BB55" i="9"/>
  <c r="BD55" i="9"/>
  <c r="BE55" i="9"/>
  <c r="BF55" i="9"/>
  <c r="BC55" i="9"/>
  <c r="BB56" i="9"/>
  <c r="BD56" i="9"/>
  <c r="BE56" i="9"/>
  <c r="BF56" i="9"/>
  <c r="BC56" i="9"/>
  <c r="BB57" i="9"/>
  <c r="BD57" i="9"/>
  <c r="BE57" i="9"/>
  <c r="BF57" i="9"/>
  <c r="BC57" i="9"/>
  <c r="BB58" i="9"/>
  <c r="BD58" i="9"/>
  <c r="BE58" i="9"/>
  <c r="BF58" i="9"/>
  <c r="BC58" i="9"/>
  <c r="BB59" i="9"/>
  <c r="BD59" i="9"/>
  <c r="BE59" i="9"/>
  <c r="BF59" i="9"/>
  <c r="BC59" i="9"/>
  <c r="BB60" i="9"/>
  <c r="BD60" i="9"/>
  <c r="BE60" i="9"/>
  <c r="BF60" i="9"/>
  <c r="BC60" i="9"/>
  <c r="BB61" i="9"/>
  <c r="BD61" i="9"/>
  <c r="BE61" i="9"/>
  <c r="BF61" i="9"/>
  <c r="BC61" i="9"/>
  <c r="BB62" i="9"/>
  <c r="BD62" i="9"/>
  <c r="BE62" i="9"/>
  <c r="BF62" i="9"/>
  <c r="BC62" i="9"/>
  <c r="BB63" i="9"/>
  <c r="BD63" i="9"/>
  <c r="BE63" i="9"/>
  <c r="BF63" i="9"/>
  <c r="BC63" i="9"/>
  <c r="BB64" i="9"/>
  <c r="BD64" i="9"/>
  <c r="BE64" i="9"/>
  <c r="BF64" i="9"/>
  <c r="BC64" i="9"/>
  <c r="BB65" i="9"/>
  <c r="BD65" i="9"/>
  <c r="BE65" i="9"/>
  <c r="BF65" i="9"/>
  <c r="BC65" i="9"/>
  <c r="BB66" i="9"/>
  <c r="BD66" i="9"/>
  <c r="BE66" i="9"/>
  <c r="BF66" i="9"/>
  <c r="BC66" i="9"/>
  <c r="BB67" i="9"/>
  <c r="BD67" i="9"/>
  <c r="BE67" i="9"/>
  <c r="BF67" i="9"/>
  <c r="BC67" i="9"/>
  <c r="BB68" i="9"/>
  <c r="BD68" i="9"/>
  <c r="BE68" i="9"/>
  <c r="BF68" i="9"/>
  <c r="BC68" i="9"/>
  <c r="BB69" i="9"/>
  <c r="BD69" i="9"/>
  <c r="BE69" i="9"/>
  <c r="BF69" i="9"/>
  <c r="BC69" i="9"/>
  <c r="BB70" i="9"/>
  <c r="BD70" i="9"/>
  <c r="BE70" i="9"/>
  <c r="BF70" i="9"/>
  <c r="BC70" i="9"/>
  <c r="BB71" i="9"/>
  <c r="BD71" i="9"/>
  <c r="BE71" i="9"/>
  <c r="BF71" i="9"/>
  <c r="BC71" i="9"/>
  <c r="BB72" i="9"/>
  <c r="BD72" i="9"/>
  <c r="BE72" i="9"/>
  <c r="BF72" i="9"/>
  <c r="BC72" i="9"/>
  <c r="BB73" i="9"/>
  <c r="BD73" i="9"/>
  <c r="BE73" i="9"/>
  <c r="BF73" i="9"/>
  <c r="BC73" i="9"/>
  <c r="BB74" i="9"/>
  <c r="BD74" i="9"/>
  <c r="BE74" i="9"/>
  <c r="BF74" i="9"/>
  <c r="BC74" i="9"/>
  <c r="BB75" i="9"/>
  <c r="BD75" i="9"/>
  <c r="BE75" i="9"/>
  <c r="BF75" i="9"/>
  <c r="BC75" i="9"/>
  <c r="BB76" i="9"/>
  <c r="BD76" i="9"/>
  <c r="BE76" i="9"/>
  <c r="BF76" i="9"/>
  <c r="BC76" i="9"/>
  <c r="BB77" i="9"/>
  <c r="BD77" i="9"/>
  <c r="BE77" i="9"/>
  <c r="BF77" i="9"/>
  <c r="BC77" i="9"/>
  <c r="BB78" i="9"/>
  <c r="BD78" i="9"/>
  <c r="BE78" i="9"/>
  <c r="BF78" i="9"/>
  <c r="BC78" i="9"/>
  <c r="BB79" i="9"/>
  <c r="BD79" i="9"/>
  <c r="BE79" i="9"/>
  <c r="BF79" i="9"/>
  <c r="BC79" i="9"/>
  <c r="BB80" i="9"/>
  <c r="BD80" i="9"/>
  <c r="BE80" i="9"/>
  <c r="BF80" i="9"/>
  <c r="BC80" i="9"/>
  <c r="BB81" i="9"/>
  <c r="BD81" i="9"/>
  <c r="BE81" i="9"/>
  <c r="BF81" i="9"/>
  <c r="BC81" i="9"/>
  <c r="BB82" i="9"/>
  <c r="BD82" i="9"/>
  <c r="BE82" i="9"/>
  <c r="BF82" i="9"/>
  <c r="BC82" i="9"/>
  <c r="BB83" i="9"/>
  <c r="BD83" i="9"/>
  <c r="BE83" i="9"/>
  <c r="BF83" i="9"/>
  <c r="BC83" i="9"/>
  <c r="BB84" i="9"/>
  <c r="BD84" i="9"/>
  <c r="BE84" i="9"/>
  <c r="BF84" i="9"/>
  <c r="BC84" i="9"/>
  <c r="BB85" i="9"/>
  <c r="BD85" i="9"/>
  <c r="BE85" i="9"/>
  <c r="BF85" i="9"/>
  <c r="BC85" i="9"/>
  <c r="BB86" i="9"/>
  <c r="BD86" i="9"/>
  <c r="BE86" i="9"/>
  <c r="BF86" i="9"/>
  <c r="BC86" i="9"/>
  <c r="BB87" i="9"/>
  <c r="BD87" i="9"/>
  <c r="BE87" i="9"/>
  <c r="BF87" i="9"/>
  <c r="BC87" i="9"/>
  <c r="BB88" i="9"/>
  <c r="BD88" i="9"/>
  <c r="BE88" i="9"/>
  <c r="BF88" i="9"/>
  <c r="BC88" i="9"/>
  <c r="BB89" i="9"/>
  <c r="BD89" i="9"/>
  <c r="BE89" i="9"/>
  <c r="BF89" i="9"/>
  <c r="BC89" i="9"/>
  <c r="BB5" i="9"/>
  <c r="AG5" i="9"/>
  <c r="BD5" i="9"/>
  <c r="BE5" i="9"/>
  <c r="BF5" i="9"/>
  <c r="BC5" i="9"/>
  <c r="AK6" i="9"/>
  <c r="AL6" i="9"/>
  <c r="AN6" i="9"/>
  <c r="AJ6" i="9"/>
  <c r="AK7" i="9"/>
  <c r="AL7" i="9"/>
  <c r="AN7" i="9"/>
  <c r="AJ7" i="9"/>
  <c r="AK8" i="9"/>
  <c r="AL8" i="9"/>
  <c r="AN8" i="9"/>
  <c r="AJ8" i="9"/>
  <c r="AK9" i="9"/>
  <c r="AL9" i="9"/>
  <c r="AN9" i="9"/>
  <c r="AJ9" i="9"/>
  <c r="AJ10" i="9"/>
  <c r="AJ11" i="9"/>
  <c r="AJ12" i="9"/>
  <c r="AJ13" i="9"/>
  <c r="AJ14" i="9"/>
  <c r="AJ15" i="9"/>
  <c r="AJ16" i="9"/>
  <c r="AJ17" i="9"/>
  <c r="AJ18" i="9"/>
  <c r="AJ19" i="9"/>
  <c r="AJ20" i="9"/>
  <c r="AJ21" i="9"/>
  <c r="AJ22" i="9"/>
  <c r="AJ23" i="9"/>
  <c r="AJ24" i="9"/>
  <c r="AJ25" i="9"/>
  <c r="AJ26" i="9"/>
  <c r="AJ27" i="9"/>
  <c r="AJ28" i="9"/>
  <c r="AJ29" i="9"/>
  <c r="AJ30" i="9"/>
  <c r="AJ31" i="9"/>
  <c r="AJ32" i="9"/>
  <c r="AJ33" i="9"/>
  <c r="AJ34" i="9"/>
  <c r="AJ35" i="9"/>
  <c r="AJ36" i="9"/>
  <c r="AJ37" i="9"/>
  <c r="AJ38" i="9"/>
  <c r="AJ39" i="9"/>
  <c r="AJ40" i="9"/>
  <c r="AJ41" i="9"/>
  <c r="AJ42" i="9"/>
  <c r="AJ43" i="9"/>
  <c r="AJ44" i="9"/>
  <c r="AJ45" i="9"/>
  <c r="AJ46" i="9"/>
  <c r="AJ47" i="9"/>
  <c r="AJ48" i="9"/>
  <c r="AJ49" i="9"/>
  <c r="AJ50" i="9"/>
  <c r="AJ51" i="9"/>
  <c r="AJ52" i="9"/>
  <c r="AJ53" i="9"/>
  <c r="AJ54" i="9"/>
  <c r="AJ55" i="9"/>
  <c r="AJ56" i="9"/>
  <c r="AJ57" i="9"/>
  <c r="AJ58" i="9"/>
  <c r="AJ59" i="9"/>
  <c r="AJ60" i="9"/>
  <c r="AJ61" i="9"/>
  <c r="AJ62" i="9"/>
  <c r="AJ63" i="9"/>
  <c r="AJ64" i="9"/>
  <c r="AJ65" i="9"/>
  <c r="AJ66" i="9"/>
  <c r="AJ67" i="9"/>
  <c r="AJ68" i="9"/>
  <c r="AJ69" i="9"/>
  <c r="AJ70" i="9"/>
  <c r="AJ71" i="9"/>
  <c r="AJ72" i="9"/>
  <c r="AJ73" i="9"/>
  <c r="AJ74" i="9"/>
  <c r="AJ75" i="9"/>
  <c r="AJ76" i="9"/>
  <c r="AJ77" i="9"/>
  <c r="AJ78" i="9"/>
  <c r="AJ79" i="9"/>
  <c r="AJ80" i="9"/>
  <c r="AJ81" i="9"/>
  <c r="AJ82" i="9"/>
  <c r="AJ83" i="9"/>
  <c r="AJ84" i="9"/>
  <c r="AJ85" i="9"/>
  <c r="AJ86" i="9"/>
  <c r="AK5" i="9"/>
  <c r="AL5" i="9"/>
  <c r="AN5" i="9"/>
  <c r="AJ5" i="9"/>
  <c r="N86" i="9"/>
  <c r="N87" i="9"/>
  <c r="N88" i="9"/>
  <c r="N156" i="9"/>
  <c r="O6" i="9"/>
  <c r="T6" i="9"/>
  <c r="U5" i="9" a="1"/>
  <c r="U6" i="9"/>
  <c r="X6" i="9"/>
  <c r="P6" i="9"/>
  <c r="O7" i="9"/>
  <c r="T7" i="9"/>
  <c r="U7" i="9"/>
  <c r="X7" i="9"/>
  <c r="P7" i="9"/>
  <c r="O8" i="9"/>
  <c r="T8" i="9"/>
  <c r="U8" i="9"/>
  <c r="X8" i="9"/>
  <c r="P8" i="9"/>
  <c r="O9" i="9"/>
  <c r="T9" i="9"/>
  <c r="U9" i="9"/>
  <c r="X9" i="9"/>
  <c r="P9" i="9"/>
  <c r="O10" i="9"/>
  <c r="U10" i="9"/>
  <c r="X10" i="9"/>
  <c r="P10" i="9"/>
  <c r="O11" i="9"/>
  <c r="U11" i="9"/>
  <c r="X11" i="9"/>
  <c r="P11" i="9"/>
  <c r="O12" i="9"/>
  <c r="U12" i="9"/>
  <c r="X12" i="9"/>
  <c r="P12" i="9"/>
  <c r="O13" i="9"/>
  <c r="U13" i="9"/>
  <c r="X13" i="9"/>
  <c r="P13" i="9"/>
  <c r="O14" i="9"/>
  <c r="U14" i="9"/>
  <c r="X14" i="9"/>
  <c r="P14" i="9"/>
  <c r="O15" i="9"/>
  <c r="U15" i="9"/>
  <c r="X15" i="9"/>
  <c r="P15" i="9"/>
  <c r="O16" i="9"/>
  <c r="U16" i="9"/>
  <c r="X16" i="9"/>
  <c r="P16" i="9"/>
  <c r="O17" i="9"/>
  <c r="U17" i="9"/>
  <c r="X17" i="9"/>
  <c r="P17" i="9"/>
  <c r="O18" i="9"/>
  <c r="U18" i="9"/>
  <c r="X18" i="9"/>
  <c r="P18" i="9"/>
  <c r="O19" i="9"/>
  <c r="U19" i="9"/>
  <c r="X19" i="9"/>
  <c r="P19" i="9"/>
  <c r="O20" i="9"/>
  <c r="U20" i="9"/>
  <c r="X20" i="9"/>
  <c r="P20" i="9"/>
  <c r="O21" i="9"/>
  <c r="U21" i="9"/>
  <c r="X21" i="9"/>
  <c r="P21" i="9"/>
  <c r="O22" i="9"/>
  <c r="U22" i="9"/>
  <c r="X22" i="9"/>
  <c r="P22" i="9"/>
  <c r="O23" i="9"/>
  <c r="U23" i="9"/>
  <c r="X23" i="9"/>
  <c r="P23" i="9"/>
  <c r="O24" i="9"/>
  <c r="U24" i="9"/>
  <c r="X24" i="9"/>
  <c r="P24" i="9"/>
  <c r="O25" i="9"/>
  <c r="U25" i="9"/>
  <c r="X25" i="9"/>
  <c r="P25" i="9"/>
  <c r="O26" i="9"/>
  <c r="U26" i="9"/>
  <c r="X26" i="9"/>
  <c r="P26" i="9"/>
  <c r="O27" i="9"/>
  <c r="U27" i="9"/>
  <c r="X27" i="9"/>
  <c r="P27" i="9"/>
  <c r="O28" i="9"/>
  <c r="U28" i="9"/>
  <c r="X28" i="9"/>
  <c r="P28" i="9"/>
  <c r="O29" i="9"/>
  <c r="U29" i="9"/>
  <c r="X29" i="9"/>
  <c r="P29" i="9"/>
  <c r="O30" i="9"/>
  <c r="U30" i="9"/>
  <c r="X30" i="9"/>
  <c r="P30" i="9"/>
  <c r="O31" i="9"/>
  <c r="U31" i="9"/>
  <c r="X31" i="9"/>
  <c r="P31" i="9"/>
  <c r="O32" i="9"/>
  <c r="U32" i="9"/>
  <c r="X32" i="9"/>
  <c r="P32" i="9"/>
  <c r="O33" i="9"/>
  <c r="U33" i="9"/>
  <c r="X33" i="9"/>
  <c r="P33" i="9"/>
  <c r="O34" i="9"/>
  <c r="U34" i="9"/>
  <c r="X34" i="9"/>
  <c r="P34" i="9"/>
  <c r="O35" i="9"/>
  <c r="U35" i="9"/>
  <c r="X35" i="9"/>
  <c r="P35" i="9"/>
  <c r="O36" i="9"/>
  <c r="U36" i="9"/>
  <c r="X36" i="9"/>
  <c r="P36" i="9"/>
  <c r="O37" i="9"/>
  <c r="U37" i="9"/>
  <c r="X37" i="9"/>
  <c r="P37" i="9"/>
  <c r="O38" i="9"/>
  <c r="U38" i="9"/>
  <c r="X38" i="9"/>
  <c r="P38" i="9"/>
  <c r="O39" i="9"/>
  <c r="U39" i="9"/>
  <c r="X39" i="9"/>
  <c r="P39" i="9"/>
  <c r="O40" i="9"/>
  <c r="U40" i="9"/>
  <c r="X40" i="9"/>
  <c r="P40" i="9"/>
  <c r="O41" i="9"/>
  <c r="U41" i="9"/>
  <c r="X41" i="9"/>
  <c r="P41" i="9"/>
  <c r="O42" i="9"/>
  <c r="U42" i="9"/>
  <c r="X42" i="9"/>
  <c r="P42" i="9"/>
  <c r="O43" i="9"/>
  <c r="U43" i="9"/>
  <c r="X43" i="9"/>
  <c r="P43" i="9"/>
  <c r="O44" i="9"/>
  <c r="U44" i="9"/>
  <c r="X44" i="9"/>
  <c r="P44" i="9"/>
  <c r="O45" i="9"/>
  <c r="U45" i="9"/>
  <c r="X45" i="9"/>
  <c r="P45" i="9"/>
  <c r="O46" i="9"/>
  <c r="U46" i="9"/>
  <c r="X46" i="9"/>
  <c r="P46" i="9"/>
  <c r="O47" i="9"/>
  <c r="U47" i="9"/>
  <c r="X47" i="9"/>
  <c r="P47" i="9"/>
  <c r="O48" i="9"/>
  <c r="U48" i="9"/>
  <c r="X48" i="9"/>
  <c r="P48" i="9"/>
  <c r="O49" i="9"/>
  <c r="U49" i="9"/>
  <c r="X49" i="9"/>
  <c r="P49" i="9"/>
  <c r="O50" i="9"/>
  <c r="U50" i="9"/>
  <c r="X50" i="9"/>
  <c r="P50" i="9"/>
  <c r="O51" i="9"/>
  <c r="U51" i="9"/>
  <c r="X51" i="9"/>
  <c r="P51" i="9"/>
  <c r="O52" i="9"/>
  <c r="U52" i="9"/>
  <c r="X52" i="9"/>
  <c r="P52" i="9"/>
  <c r="O53" i="9"/>
  <c r="U53" i="9"/>
  <c r="X53" i="9"/>
  <c r="P53" i="9"/>
  <c r="O54" i="9"/>
  <c r="U54" i="9"/>
  <c r="X54" i="9"/>
  <c r="P54" i="9"/>
  <c r="O55" i="9"/>
  <c r="U55" i="9"/>
  <c r="X55" i="9"/>
  <c r="P55" i="9"/>
  <c r="O56" i="9"/>
  <c r="U56" i="9"/>
  <c r="X56" i="9"/>
  <c r="P56" i="9"/>
  <c r="O57" i="9"/>
  <c r="U57" i="9"/>
  <c r="X57" i="9"/>
  <c r="P57" i="9"/>
  <c r="O58" i="9"/>
  <c r="U58" i="9"/>
  <c r="X58" i="9"/>
  <c r="P58" i="9"/>
  <c r="O59" i="9"/>
  <c r="U59" i="9"/>
  <c r="X59" i="9"/>
  <c r="P59" i="9"/>
  <c r="O60" i="9"/>
  <c r="U60" i="9"/>
  <c r="X60" i="9"/>
  <c r="P60" i="9"/>
  <c r="O61" i="9"/>
  <c r="U61" i="9"/>
  <c r="X61" i="9"/>
  <c r="P61" i="9"/>
  <c r="O62" i="9"/>
  <c r="U62" i="9"/>
  <c r="X62" i="9"/>
  <c r="P62" i="9"/>
  <c r="O63" i="9"/>
  <c r="U63" i="9"/>
  <c r="X63" i="9"/>
  <c r="P63" i="9"/>
  <c r="O64" i="9"/>
  <c r="U64" i="9"/>
  <c r="X64" i="9"/>
  <c r="P64" i="9"/>
  <c r="O65" i="9"/>
  <c r="U65" i="9"/>
  <c r="X65" i="9"/>
  <c r="P65" i="9"/>
  <c r="O66" i="9"/>
  <c r="U66" i="9"/>
  <c r="X66" i="9"/>
  <c r="P66" i="9"/>
  <c r="O67" i="9"/>
  <c r="U67" i="9"/>
  <c r="X67" i="9"/>
  <c r="P67" i="9"/>
  <c r="O68" i="9"/>
  <c r="U68" i="9"/>
  <c r="X68" i="9"/>
  <c r="P68" i="9"/>
  <c r="O69" i="9"/>
  <c r="U69" i="9"/>
  <c r="X69" i="9"/>
  <c r="P69" i="9"/>
  <c r="O70" i="9"/>
  <c r="U70" i="9"/>
  <c r="X70" i="9"/>
  <c r="P70" i="9"/>
  <c r="O71" i="9"/>
  <c r="U71" i="9"/>
  <c r="X71" i="9"/>
  <c r="P71" i="9"/>
  <c r="O72" i="9"/>
  <c r="U72" i="9"/>
  <c r="X72" i="9"/>
  <c r="P72" i="9"/>
  <c r="O73" i="9"/>
  <c r="U73" i="9"/>
  <c r="X73" i="9"/>
  <c r="P73" i="9"/>
  <c r="O74" i="9"/>
  <c r="U74" i="9"/>
  <c r="X74" i="9"/>
  <c r="P74" i="9"/>
  <c r="O75" i="9"/>
  <c r="U75" i="9"/>
  <c r="X75" i="9"/>
  <c r="P75" i="9"/>
  <c r="O76" i="9"/>
  <c r="U76" i="9"/>
  <c r="X76" i="9"/>
  <c r="P76" i="9"/>
  <c r="O77" i="9"/>
  <c r="U77" i="9"/>
  <c r="X77" i="9"/>
  <c r="P77" i="9"/>
  <c r="O78" i="9"/>
  <c r="U78" i="9"/>
  <c r="X78" i="9"/>
  <c r="P78" i="9"/>
  <c r="O79" i="9"/>
  <c r="U79" i="9"/>
  <c r="X79" i="9"/>
  <c r="P79" i="9"/>
  <c r="O80" i="9"/>
  <c r="U80" i="9"/>
  <c r="X80" i="9"/>
  <c r="P80" i="9"/>
  <c r="O81" i="9"/>
  <c r="U81" i="9"/>
  <c r="X81" i="9"/>
  <c r="P81" i="9"/>
  <c r="O82" i="9"/>
  <c r="U82" i="9"/>
  <c r="X82" i="9"/>
  <c r="P82" i="9"/>
  <c r="O83" i="9"/>
  <c r="U83" i="9"/>
  <c r="X83" i="9"/>
  <c r="P83" i="9"/>
  <c r="O84" i="9"/>
  <c r="U84" i="9"/>
  <c r="X84" i="9"/>
  <c r="P84" i="9"/>
  <c r="O85" i="9"/>
  <c r="U85" i="9"/>
  <c r="X85" i="9"/>
  <c r="P85" i="9"/>
  <c r="O86" i="9"/>
  <c r="U86" i="9"/>
  <c r="X86" i="9"/>
  <c r="P86" i="9"/>
  <c r="S86" i="9"/>
  <c r="S85" i="9"/>
  <c r="U87" i="9"/>
  <c r="W86" i="9"/>
  <c r="X87" i="9"/>
  <c r="P87" i="9"/>
  <c r="R88" i="9"/>
  <c r="U88" i="9"/>
  <c r="X88" i="9"/>
  <c r="P88" i="9"/>
  <c r="R89" i="9"/>
  <c r="U89" i="9"/>
  <c r="X89" i="9"/>
  <c r="P89" i="9"/>
  <c r="O5" i="9"/>
  <c r="T5" i="9"/>
  <c r="U5" i="9"/>
  <c r="X5" i="9"/>
  <c r="P5" i="9"/>
  <c r="G5" i="9"/>
  <c r="F5" i="9"/>
  <c r="G6" i="9"/>
  <c r="F6" i="9"/>
  <c r="G7" i="9"/>
  <c r="F7" i="9"/>
  <c r="G8" i="9"/>
  <c r="F8" i="9"/>
  <c r="G9"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40" i="9"/>
  <c r="F41" i="9"/>
  <c r="F42" i="9"/>
  <c r="F43" i="9"/>
  <c r="F44" i="9"/>
  <c r="F45" i="9"/>
  <c r="F46" i="9"/>
  <c r="F47" i="9"/>
  <c r="F48" i="9"/>
  <c r="F49" i="9"/>
  <c r="F50" i="9"/>
  <c r="F51" i="9"/>
  <c r="F52" i="9"/>
  <c r="F53" i="9"/>
  <c r="F54" i="9"/>
  <c r="F55" i="9"/>
  <c r="F56" i="9"/>
  <c r="F57" i="9"/>
  <c r="F58" i="9"/>
  <c r="F59" i="9"/>
  <c r="F60" i="9"/>
  <c r="F61" i="9"/>
  <c r="F62" i="9"/>
  <c r="F63" i="9"/>
  <c r="F64" i="9"/>
  <c r="F65" i="9"/>
  <c r="F66" i="9"/>
  <c r="F67" i="9"/>
  <c r="F68" i="9"/>
  <c r="F69" i="9"/>
  <c r="F70" i="9"/>
  <c r="F71" i="9"/>
  <c r="F72" i="9"/>
  <c r="F73" i="9"/>
  <c r="F74" i="9"/>
  <c r="F75" i="9"/>
  <c r="F76" i="9"/>
  <c r="F77" i="9"/>
  <c r="F78" i="9"/>
  <c r="F79" i="9"/>
  <c r="F80" i="9"/>
  <c r="F81" i="9"/>
  <c r="F82" i="9"/>
  <c r="F83" i="9"/>
  <c r="F84" i="9"/>
  <c r="F85" i="9"/>
  <c r="F86" i="9"/>
  <c r="F87" i="9"/>
  <c r="F88" i="9"/>
  <c r="F89" i="9"/>
  <c r="C86" i="9"/>
  <c r="E86" i="9"/>
  <c r="C87" i="9"/>
  <c r="E87" i="9"/>
  <c r="C88" i="9"/>
  <c r="E88" i="9"/>
  <c r="C89" i="9"/>
  <c r="E89" i="9"/>
  <c r="E156" i="9"/>
  <c r="BK59" i="9"/>
  <c r="BK60" i="9"/>
  <c r="BK61" i="9"/>
  <c r="BK62" i="9"/>
  <c r="BK63" i="9"/>
  <c r="BK64" i="9"/>
  <c r="BK65" i="9"/>
  <c r="BK66" i="9"/>
  <c r="BK67" i="9"/>
  <c r="BK68" i="9"/>
  <c r="BK69" i="9"/>
  <c r="BK70" i="9"/>
  <c r="BK71" i="9"/>
  <c r="BK72" i="9"/>
  <c r="BK73" i="9"/>
  <c r="BK74" i="9"/>
  <c r="BK75" i="9"/>
  <c r="BK76" i="9"/>
  <c r="BK77" i="9"/>
  <c r="BK78" i="9"/>
  <c r="BK79" i="9"/>
  <c r="BK80" i="9"/>
  <c r="BK81" i="9"/>
  <c r="BK82" i="9"/>
  <c r="BK83" i="9"/>
  <c r="BK84" i="9"/>
  <c r="BK85" i="9"/>
  <c r="BK86" i="9"/>
  <c r="BK87" i="9"/>
  <c r="BK88" i="9"/>
  <c r="BK89" i="9"/>
  <c r="BK58" i="9"/>
  <c r="AI6" i="9"/>
  <c r="AI7" i="9"/>
  <c r="AI8" i="9"/>
  <c r="AI9" i="9"/>
  <c r="AI10" i="9"/>
  <c r="AI11" i="9"/>
  <c r="AI12" i="9"/>
  <c r="AI13" i="9"/>
  <c r="AI14" i="9"/>
  <c r="AI15" i="9"/>
  <c r="AI16" i="9"/>
  <c r="AI17" i="9"/>
  <c r="AI18" i="9"/>
  <c r="AI19" i="9"/>
  <c r="AI20" i="9"/>
  <c r="AI21" i="9"/>
  <c r="AI22" i="9"/>
  <c r="AI23" i="9"/>
  <c r="C24" i="9"/>
  <c r="AI24" i="9"/>
  <c r="C25" i="9"/>
  <c r="AI25" i="9"/>
  <c r="C26" i="9"/>
  <c r="AI26" i="9"/>
  <c r="C27" i="9"/>
  <c r="AI27" i="9"/>
  <c r="C28" i="9"/>
  <c r="AI28" i="9"/>
  <c r="C29" i="9"/>
  <c r="AI29" i="9"/>
  <c r="C30" i="9"/>
  <c r="AI30" i="9"/>
  <c r="C31" i="9"/>
  <c r="AI31" i="9"/>
  <c r="C32" i="9"/>
  <c r="AI32" i="9"/>
  <c r="C33" i="9"/>
  <c r="AI33" i="9"/>
  <c r="C34" i="9"/>
  <c r="AI34" i="9"/>
  <c r="C35" i="9"/>
  <c r="AI35" i="9"/>
  <c r="C36" i="9"/>
  <c r="AI36" i="9"/>
  <c r="C37" i="9"/>
  <c r="AI37" i="9"/>
  <c r="C38" i="9"/>
  <c r="AI38" i="9"/>
  <c r="C39" i="9"/>
  <c r="AI39" i="9"/>
  <c r="C40" i="9"/>
  <c r="AI40" i="9"/>
  <c r="C41" i="9"/>
  <c r="AI41" i="9"/>
  <c r="C42" i="9"/>
  <c r="AI42" i="9"/>
  <c r="C43" i="9"/>
  <c r="AI43" i="9"/>
  <c r="C44" i="9"/>
  <c r="AI44" i="9"/>
  <c r="C45" i="9"/>
  <c r="AI45" i="9"/>
  <c r="C46" i="9"/>
  <c r="AI46" i="9"/>
  <c r="C47" i="9"/>
  <c r="AI47" i="9"/>
  <c r="C48" i="9"/>
  <c r="AI48" i="9"/>
  <c r="C49" i="9"/>
  <c r="AI49" i="9"/>
  <c r="C50" i="9"/>
  <c r="AI50" i="9"/>
  <c r="C51" i="9"/>
  <c r="AI51" i="9"/>
  <c r="C52" i="9"/>
  <c r="AI52" i="9"/>
  <c r="C53" i="9"/>
  <c r="AI53" i="9"/>
  <c r="C54" i="9"/>
  <c r="AI54" i="9"/>
  <c r="C55" i="9"/>
  <c r="AI55" i="9"/>
  <c r="C56" i="9"/>
  <c r="AI56" i="9"/>
  <c r="C57" i="9"/>
  <c r="AI57" i="9"/>
  <c r="C58" i="9"/>
  <c r="AI58" i="9"/>
  <c r="C59" i="9"/>
  <c r="AI59" i="9"/>
  <c r="C60" i="9"/>
  <c r="AI60" i="9"/>
  <c r="C61" i="9"/>
  <c r="AI61" i="9"/>
  <c r="C62" i="9"/>
  <c r="AI62" i="9"/>
  <c r="C63" i="9"/>
  <c r="AI63" i="9"/>
  <c r="C64" i="9"/>
  <c r="AI64" i="9"/>
  <c r="C65" i="9"/>
  <c r="AI65" i="9"/>
  <c r="C66" i="9"/>
  <c r="AI66" i="9"/>
  <c r="C67" i="9"/>
  <c r="AI67" i="9"/>
  <c r="C68" i="9"/>
  <c r="AI68" i="9"/>
  <c r="C69" i="9"/>
  <c r="AI69" i="9"/>
  <c r="C70" i="9"/>
  <c r="AI70" i="9"/>
  <c r="C71" i="9"/>
  <c r="AI71" i="9"/>
  <c r="C72" i="9"/>
  <c r="AI72" i="9"/>
  <c r="C73" i="9"/>
  <c r="AI73" i="9"/>
  <c r="C74" i="9"/>
  <c r="AI74" i="9"/>
  <c r="C75" i="9"/>
  <c r="AI75" i="9"/>
  <c r="C76" i="9"/>
  <c r="AI76" i="9"/>
  <c r="C77" i="9"/>
  <c r="AI77" i="9"/>
  <c r="C78" i="9"/>
  <c r="AI78" i="9"/>
  <c r="C79" i="9"/>
  <c r="AI79" i="9"/>
  <c r="C80" i="9"/>
  <c r="AI80" i="9"/>
  <c r="C81" i="9"/>
  <c r="AI81" i="9"/>
  <c r="C82" i="9"/>
  <c r="AI82" i="9"/>
  <c r="C83" i="9"/>
  <c r="AI83" i="9"/>
  <c r="C84" i="9"/>
  <c r="AI84" i="9"/>
  <c r="C85" i="9"/>
  <c r="AI85" i="9"/>
  <c r="AI86" i="9"/>
  <c r="AI87" i="9"/>
  <c r="AI88" i="9"/>
  <c r="AI89" i="9"/>
  <c r="AI5" i="9"/>
  <c r="E6" i="9"/>
  <c r="E7" i="9"/>
  <c r="E8" i="9"/>
  <c r="E9" i="9"/>
  <c r="E10" i="9"/>
  <c r="E11" i="9"/>
  <c r="E12" i="9"/>
  <c r="E13" i="9"/>
  <c r="E14" i="9"/>
  <c r="E15" i="9"/>
  <c r="E94" i="9"/>
  <c r="E16" i="9"/>
  <c r="E17" i="9"/>
  <c r="E18" i="9"/>
  <c r="E19" i="9"/>
  <c r="E20" i="9"/>
  <c r="E21" i="9"/>
  <c r="E22" i="9"/>
  <c r="E23" i="9"/>
  <c r="E24" i="9"/>
  <c r="E25" i="9"/>
  <c r="E95" i="9"/>
  <c r="N24" i="9"/>
  <c r="K23" i="9"/>
  <c r="K24" i="9"/>
  <c r="K22" i="9"/>
  <c r="K21" i="9"/>
  <c r="K20" i="9"/>
  <c r="K19" i="9"/>
  <c r="K18" i="9"/>
  <c r="K17" i="9"/>
  <c r="K16" i="9"/>
  <c r="K15" i="9"/>
  <c r="K14" i="9"/>
  <c r="K13" i="9"/>
  <c r="K12" i="9"/>
  <c r="K11" i="9"/>
  <c r="K10" i="9"/>
  <c r="K9" i="9"/>
  <c r="N94" i="9"/>
  <c r="N25" i="9"/>
  <c r="N95" i="9"/>
  <c r="K6" i="9"/>
  <c r="N76" i="9"/>
  <c r="N77" i="9"/>
  <c r="N78" i="9"/>
  <c r="N79" i="9"/>
  <c r="N80" i="9"/>
  <c r="N81" i="9"/>
  <c r="N82" i="9"/>
  <c r="N83" i="9"/>
  <c r="N84" i="9"/>
  <c r="N85" i="9"/>
  <c r="N146" i="9"/>
  <c r="N66" i="9"/>
  <c r="N67" i="9"/>
  <c r="N68" i="9"/>
  <c r="N69" i="9"/>
  <c r="N70" i="9"/>
  <c r="N71" i="9"/>
  <c r="N72" i="9"/>
  <c r="N73" i="9"/>
  <c r="N74" i="9"/>
  <c r="N75" i="9"/>
  <c r="N136" i="9"/>
  <c r="N56" i="9"/>
  <c r="N57" i="9"/>
  <c r="N58" i="9"/>
  <c r="N59" i="9"/>
  <c r="N60" i="9"/>
  <c r="N61" i="9"/>
  <c r="N62" i="9"/>
  <c r="N63" i="9"/>
  <c r="N64" i="9"/>
  <c r="N65" i="9"/>
  <c r="N126" i="9"/>
  <c r="N46" i="9"/>
  <c r="N47" i="9"/>
  <c r="N48" i="9"/>
  <c r="N49" i="9"/>
  <c r="N50" i="9"/>
  <c r="N51" i="9"/>
  <c r="N52" i="9"/>
  <c r="N53" i="9"/>
  <c r="N54" i="9"/>
  <c r="N55" i="9"/>
  <c r="N116" i="9"/>
  <c r="N36" i="9"/>
  <c r="N37" i="9"/>
  <c r="N38" i="9"/>
  <c r="N39" i="9"/>
  <c r="N40" i="9"/>
  <c r="N41" i="9"/>
  <c r="N42" i="9"/>
  <c r="N43" i="9"/>
  <c r="N44" i="9"/>
  <c r="N45" i="9"/>
  <c r="N106" i="9"/>
  <c r="N26" i="9"/>
  <c r="N27" i="9"/>
  <c r="N28" i="9"/>
  <c r="N29" i="9"/>
  <c r="N30" i="9"/>
  <c r="N31" i="9"/>
  <c r="N32" i="9"/>
  <c r="N33" i="9"/>
  <c r="N34" i="9"/>
  <c r="N35" i="9"/>
  <c r="N96" i="9"/>
  <c r="CQ58" i="9"/>
  <c r="CQ59" i="9"/>
  <c r="CQ60" i="9"/>
  <c r="CQ61" i="9"/>
  <c r="CQ62" i="9"/>
  <c r="CQ63" i="9"/>
  <c r="CQ64" i="9"/>
  <c r="CQ65" i="9"/>
  <c r="CQ66" i="9"/>
  <c r="CQ67" i="9"/>
  <c r="CQ68" i="9"/>
  <c r="CQ69" i="9"/>
  <c r="CQ70" i="9"/>
  <c r="CQ71" i="9"/>
  <c r="CQ72" i="9"/>
  <c r="CQ73" i="9"/>
  <c r="CQ74" i="9"/>
  <c r="CQ75" i="9"/>
  <c r="CQ76" i="9"/>
  <c r="CQ77" i="9"/>
  <c r="CQ78" i="9"/>
  <c r="CQ79" i="9"/>
  <c r="CQ80" i="9"/>
  <c r="CQ81" i="9"/>
  <c r="CQ82" i="9"/>
  <c r="CQ83" i="9"/>
  <c r="CQ84" i="9"/>
  <c r="CQ85" i="9"/>
  <c r="CQ86" i="9"/>
  <c r="CQ87" i="9"/>
  <c r="CQ88" i="9"/>
  <c r="EP58" i="9" a="1"/>
  <c r="EP67" i="9"/>
  <c r="FL68" i="9"/>
  <c r="EP68" i="9"/>
  <c r="FL69" i="9"/>
  <c r="EP69" i="9"/>
  <c r="FL70" i="9"/>
  <c r="EP70" i="9"/>
  <c r="FL71" i="9"/>
  <c r="EP71" i="9"/>
  <c r="FL72" i="9"/>
  <c r="EP72" i="9"/>
  <c r="FL73" i="9"/>
  <c r="EP73" i="9"/>
  <c r="FL74" i="9"/>
  <c r="EP74" i="9"/>
  <c r="FL75" i="9"/>
  <c r="EP75" i="9"/>
  <c r="FL76" i="9"/>
  <c r="EP76" i="9"/>
  <c r="FL77" i="9"/>
  <c r="EP77" i="9"/>
  <c r="FL78" i="9"/>
  <c r="EP78" i="9"/>
  <c r="FL79" i="9"/>
  <c r="EP79" i="9"/>
  <c r="FL80" i="9"/>
  <c r="EP80" i="9"/>
  <c r="FL81" i="9"/>
  <c r="EP81" i="9"/>
  <c r="FL82" i="9"/>
  <c r="EP82" i="9"/>
  <c r="FL83" i="9"/>
  <c r="EP83" i="9"/>
  <c r="FL84" i="9"/>
  <c r="EP84" i="9"/>
  <c r="FL85" i="9"/>
  <c r="EP85" i="9"/>
  <c r="FL86" i="9"/>
  <c r="EP86" i="9"/>
  <c r="FL87" i="9"/>
  <c r="EP87" i="9"/>
  <c r="FL88" i="9"/>
  <c r="FL95" i="9"/>
  <c r="EQ58" i="9" a="1"/>
  <c r="EQ67" i="9"/>
  <c r="FM68" i="9"/>
  <c r="EQ68" i="9"/>
  <c r="FM69" i="9"/>
  <c r="EQ69" i="9"/>
  <c r="FM70" i="9"/>
  <c r="EQ70" i="9"/>
  <c r="FM71" i="9"/>
  <c r="EQ71" i="9"/>
  <c r="FM72" i="9"/>
  <c r="EQ72" i="9"/>
  <c r="FM73" i="9"/>
  <c r="EQ73" i="9"/>
  <c r="FM74" i="9"/>
  <c r="EQ74" i="9"/>
  <c r="FM75" i="9"/>
  <c r="EQ75" i="9"/>
  <c r="FM76" i="9"/>
  <c r="EQ76" i="9"/>
  <c r="FM77" i="9"/>
  <c r="EQ77" i="9"/>
  <c r="FM78" i="9"/>
  <c r="EQ78" i="9"/>
  <c r="FM79" i="9"/>
  <c r="EQ79" i="9"/>
  <c r="FM80" i="9"/>
  <c r="EQ80" i="9"/>
  <c r="FM81" i="9"/>
  <c r="EQ81" i="9"/>
  <c r="FM82" i="9"/>
  <c r="EQ82" i="9"/>
  <c r="FM83" i="9"/>
  <c r="EQ83" i="9"/>
  <c r="FM84" i="9"/>
  <c r="EQ84" i="9"/>
  <c r="FM85" i="9"/>
  <c r="EQ85" i="9"/>
  <c r="FM86" i="9"/>
  <c r="EQ86" i="9"/>
  <c r="FM87" i="9"/>
  <c r="EQ87" i="9"/>
  <c r="FM88" i="9"/>
  <c r="FM95" i="9"/>
  <c r="ER58" i="9" a="1"/>
  <c r="ER67" i="9"/>
  <c r="FN68" i="9"/>
  <c r="ER68" i="9"/>
  <c r="FN69" i="9"/>
  <c r="ER69" i="9"/>
  <c r="FN70" i="9"/>
  <c r="ER70" i="9"/>
  <c r="FN71" i="9"/>
  <c r="ER71" i="9"/>
  <c r="FN72" i="9"/>
  <c r="ER72" i="9"/>
  <c r="FN73" i="9"/>
  <c r="ER73" i="9"/>
  <c r="FN74" i="9"/>
  <c r="ER74" i="9"/>
  <c r="FN75" i="9"/>
  <c r="ER75" i="9"/>
  <c r="FN76" i="9"/>
  <c r="ER76" i="9"/>
  <c r="FN77" i="9"/>
  <c r="ER77" i="9"/>
  <c r="FN78" i="9"/>
  <c r="ER78" i="9"/>
  <c r="FN79" i="9"/>
  <c r="ER79" i="9"/>
  <c r="FN80" i="9"/>
  <c r="ER80" i="9"/>
  <c r="FN81" i="9"/>
  <c r="ER81" i="9"/>
  <c r="FN82" i="9"/>
  <c r="ER82" i="9"/>
  <c r="FN83" i="9"/>
  <c r="ER83" i="9"/>
  <c r="FN84" i="9"/>
  <c r="ER84" i="9"/>
  <c r="FN85" i="9"/>
  <c r="ER85" i="9"/>
  <c r="FN86" i="9"/>
  <c r="ER86" i="9"/>
  <c r="FN87" i="9"/>
  <c r="ER87" i="9"/>
  <c r="FN88" i="9"/>
  <c r="FN95" i="9"/>
  <c r="ES58" i="9" a="1"/>
  <c r="ES67" i="9"/>
  <c r="FO68" i="9"/>
  <c r="ES68" i="9"/>
  <c r="FO69" i="9"/>
  <c r="ES69" i="9"/>
  <c r="FO70" i="9"/>
  <c r="ES70" i="9"/>
  <c r="FO71" i="9"/>
  <c r="ES71" i="9"/>
  <c r="FO72" i="9"/>
  <c r="ES72" i="9"/>
  <c r="FO73" i="9"/>
  <c r="ES73" i="9"/>
  <c r="FO74" i="9"/>
  <c r="ES74" i="9"/>
  <c r="FO75" i="9"/>
  <c r="ES75" i="9"/>
  <c r="FO76" i="9"/>
  <c r="ES76" i="9"/>
  <c r="FO77" i="9"/>
  <c r="ES77" i="9"/>
  <c r="FO78" i="9"/>
  <c r="ES78" i="9"/>
  <c r="FO79" i="9"/>
  <c r="ES79" i="9"/>
  <c r="FO80" i="9"/>
  <c r="ES80" i="9"/>
  <c r="FO81" i="9"/>
  <c r="ES81" i="9"/>
  <c r="FO82" i="9"/>
  <c r="ES82" i="9"/>
  <c r="FO83" i="9"/>
  <c r="ES83" i="9"/>
  <c r="FO84" i="9"/>
  <c r="ES84" i="9"/>
  <c r="FO85" i="9"/>
  <c r="ES85" i="9"/>
  <c r="FO86" i="9"/>
  <c r="ES86" i="9"/>
  <c r="FO87" i="9"/>
  <c r="ES87" i="9"/>
  <c r="FO88" i="9"/>
  <c r="FO95" i="9"/>
  <c r="CB68" i="9"/>
  <c r="ET58" i="9" a="1"/>
  <c r="ET67" i="9"/>
  <c r="FP68" i="9"/>
  <c r="CB69" i="9"/>
  <c r="ET68" i="9"/>
  <c r="FP69" i="9"/>
  <c r="CB70" i="9"/>
  <c r="ET69" i="9"/>
  <c r="FP70" i="9"/>
  <c r="CB71" i="9"/>
  <c r="ET70" i="9"/>
  <c r="FP71" i="9"/>
  <c r="CB72" i="9"/>
  <c r="ET71" i="9"/>
  <c r="FP72" i="9"/>
  <c r="CB73" i="9"/>
  <c r="ET72" i="9"/>
  <c r="FP73" i="9"/>
  <c r="CB74" i="9"/>
  <c r="ET73" i="9"/>
  <c r="FP74" i="9"/>
  <c r="CB75" i="9"/>
  <c r="ET74" i="9"/>
  <c r="FP75" i="9"/>
  <c r="CB76" i="9"/>
  <c r="ET75" i="9"/>
  <c r="FP76" i="9"/>
  <c r="CB77" i="9"/>
  <c r="ET76" i="9"/>
  <c r="FP77" i="9"/>
  <c r="CB78" i="9"/>
  <c r="ET77" i="9"/>
  <c r="FP78" i="9"/>
  <c r="CB79" i="9"/>
  <c r="ET78" i="9"/>
  <c r="FP79" i="9"/>
  <c r="CB80" i="9"/>
  <c r="ET79" i="9"/>
  <c r="FP80" i="9"/>
  <c r="CB81" i="9"/>
  <c r="ET80" i="9"/>
  <c r="FP81" i="9"/>
  <c r="CB82" i="9"/>
  <c r="ET81" i="9"/>
  <c r="FP82" i="9"/>
  <c r="CB83" i="9"/>
  <c r="ET82" i="9"/>
  <c r="FP83" i="9"/>
  <c r="CB84" i="9"/>
  <c r="ET83" i="9"/>
  <c r="FP84" i="9"/>
  <c r="CB85" i="9"/>
  <c r="ET84" i="9"/>
  <c r="FP85" i="9"/>
  <c r="CB86" i="9"/>
  <c r="ET85" i="9"/>
  <c r="FP86" i="9"/>
  <c r="CB87" i="9"/>
  <c r="ET86" i="9"/>
  <c r="FP87" i="9"/>
  <c r="CB88" i="9"/>
  <c r="ET87" i="9"/>
  <c r="FP88" i="9"/>
  <c r="FP95" i="9"/>
  <c r="EU58" i="9" a="1"/>
  <c r="EU67" i="9"/>
  <c r="FQ68" i="9"/>
  <c r="EU68" i="9"/>
  <c r="FQ69" i="9"/>
  <c r="EU69" i="9"/>
  <c r="FQ70" i="9"/>
  <c r="EU70" i="9"/>
  <c r="FQ71" i="9"/>
  <c r="EU71" i="9"/>
  <c r="FQ72" i="9"/>
  <c r="EU72" i="9"/>
  <c r="FQ73" i="9"/>
  <c r="EU73" i="9"/>
  <c r="FQ74" i="9"/>
  <c r="EU74" i="9"/>
  <c r="FQ75" i="9"/>
  <c r="EU75" i="9"/>
  <c r="FQ76" i="9"/>
  <c r="EU76" i="9"/>
  <c r="FQ77" i="9"/>
  <c r="EU77" i="9"/>
  <c r="FQ78" i="9"/>
  <c r="EU78" i="9"/>
  <c r="FQ79" i="9"/>
  <c r="EU79" i="9"/>
  <c r="FQ80" i="9"/>
  <c r="EU80" i="9"/>
  <c r="FQ81" i="9"/>
  <c r="EU81" i="9"/>
  <c r="FQ82" i="9"/>
  <c r="EU82" i="9"/>
  <c r="FQ83" i="9"/>
  <c r="EU83" i="9"/>
  <c r="FQ84" i="9"/>
  <c r="EU84" i="9"/>
  <c r="FQ85" i="9"/>
  <c r="EU85" i="9"/>
  <c r="FQ86" i="9"/>
  <c r="EU86" i="9"/>
  <c r="FQ87" i="9"/>
  <c r="EU87" i="9"/>
  <c r="FQ88" i="9"/>
  <c r="FQ95" i="9"/>
  <c r="EV58" i="9" a="1"/>
  <c r="EV67" i="9"/>
  <c r="FR68" i="9"/>
  <c r="EV68" i="9"/>
  <c r="FR69" i="9"/>
  <c r="EV69" i="9"/>
  <c r="FR70" i="9"/>
  <c r="EV70" i="9"/>
  <c r="FR71" i="9"/>
  <c r="EV71" i="9"/>
  <c r="FR72" i="9"/>
  <c r="EV72" i="9"/>
  <c r="FR73" i="9"/>
  <c r="EV73" i="9"/>
  <c r="FR74" i="9"/>
  <c r="EV74" i="9"/>
  <c r="FR75" i="9"/>
  <c r="EV75" i="9"/>
  <c r="FR76" i="9"/>
  <c r="EV76" i="9"/>
  <c r="FR77" i="9"/>
  <c r="EV77" i="9"/>
  <c r="FR78" i="9"/>
  <c r="EV78" i="9"/>
  <c r="FR79" i="9"/>
  <c r="EV79" i="9"/>
  <c r="FR80" i="9"/>
  <c r="EV80" i="9"/>
  <c r="FR81" i="9"/>
  <c r="EV81" i="9"/>
  <c r="FR82" i="9"/>
  <c r="EV82" i="9"/>
  <c r="FR83" i="9"/>
  <c r="EV83" i="9"/>
  <c r="FR84" i="9"/>
  <c r="EV84" i="9"/>
  <c r="FR85" i="9"/>
  <c r="EV85" i="9"/>
  <c r="FR86" i="9"/>
  <c r="EV86" i="9"/>
  <c r="FR87" i="9"/>
  <c r="EV87" i="9"/>
  <c r="FR88" i="9"/>
  <c r="FR95" i="9"/>
  <c r="EW67" i="9"/>
  <c r="FS68" i="9"/>
  <c r="EW68" i="9"/>
  <c r="FS69" i="9"/>
  <c r="EW69" i="9"/>
  <c r="FS70" i="9"/>
  <c r="EW70" i="9"/>
  <c r="FS71" i="9"/>
  <c r="EW71" i="9"/>
  <c r="FS72" i="9"/>
  <c r="EW72" i="9"/>
  <c r="FS73" i="9"/>
  <c r="EW73" i="9"/>
  <c r="FS74" i="9"/>
  <c r="EW74" i="9"/>
  <c r="FS75" i="9"/>
  <c r="EW75" i="9"/>
  <c r="FS76" i="9"/>
  <c r="EW76" i="9"/>
  <c r="FS77" i="9"/>
  <c r="EW77" i="9"/>
  <c r="FS78" i="9"/>
  <c r="EW78" i="9"/>
  <c r="FS79" i="9"/>
  <c r="EW79" i="9"/>
  <c r="FS80" i="9"/>
  <c r="EW80" i="9"/>
  <c r="FS81" i="9"/>
  <c r="EW81" i="9"/>
  <c r="FS82" i="9"/>
  <c r="EW82" i="9"/>
  <c r="FS83" i="9"/>
  <c r="EW83" i="9"/>
  <c r="FS84" i="9"/>
  <c r="EW84" i="9"/>
  <c r="FS85" i="9"/>
  <c r="EW85" i="9"/>
  <c r="FS86" i="9"/>
  <c r="EW86" i="9"/>
  <c r="FS87" i="9"/>
  <c r="EW87" i="9"/>
  <c r="FS88" i="9"/>
  <c r="FS95" i="9"/>
  <c r="CG68" i="9"/>
  <c r="EO58" i="9" a="1"/>
  <c r="EO67" i="9"/>
  <c r="EX67" i="9"/>
  <c r="FT68" i="9"/>
  <c r="CG69" i="9"/>
  <c r="EO68" i="9"/>
  <c r="EX68" i="9"/>
  <c r="FT69" i="9"/>
  <c r="CG70" i="9"/>
  <c r="EO69" i="9"/>
  <c r="EX69" i="9"/>
  <c r="FT70" i="9"/>
  <c r="CG71" i="9"/>
  <c r="EO70" i="9"/>
  <c r="EX70" i="9"/>
  <c r="FT71" i="9"/>
  <c r="CG72" i="9"/>
  <c r="EO71" i="9"/>
  <c r="EX71" i="9"/>
  <c r="FT72" i="9"/>
  <c r="CG73" i="9"/>
  <c r="EO72" i="9"/>
  <c r="EX72" i="9"/>
  <c r="FT73" i="9"/>
  <c r="CG74" i="9"/>
  <c r="EO73" i="9"/>
  <c r="EX73" i="9"/>
  <c r="FT74" i="9"/>
  <c r="CG75" i="9"/>
  <c r="EO74" i="9"/>
  <c r="EX74" i="9"/>
  <c r="FT75" i="9"/>
  <c r="CG76" i="9"/>
  <c r="EO75" i="9"/>
  <c r="EX75" i="9"/>
  <c r="FT76" i="9"/>
  <c r="CG77" i="9"/>
  <c r="EO76" i="9"/>
  <c r="EX76" i="9"/>
  <c r="FT77" i="9"/>
  <c r="CG78" i="9"/>
  <c r="EO77" i="9"/>
  <c r="EX77" i="9"/>
  <c r="FT78" i="9"/>
  <c r="CG79" i="9"/>
  <c r="EO78" i="9"/>
  <c r="EX78" i="9"/>
  <c r="FT79" i="9"/>
  <c r="CG80" i="9"/>
  <c r="EO79" i="9"/>
  <c r="EX79" i="9"/>
  <c r="FT80" i="9"/>
  <c r="CG81" i="9"/>
  <c r="EO80" i="9"/>
  <c r="EX80" i="9"/>
  <c r="FT81" i="9"/>
  <c r="CG82" i="9"/>
  <c r="EO81" i="9"/>
  <c r="EX81" i="9"/>
  <c r="FT82" i="9"/>
  <c r="CG83" i="9"/>
  <c r="EO82" i="9"/>
  <c r="EX82" i="9"/>
  <c r="FT83" i="9"/>
  <c r="CG84" i="9"/>
  <c r="EO83" i="9"/>
  <c r="EX83" i="9"/>
  <c r="FT84" i="9"/>
  <c r="CG85" i="9"/>
  <c r="EO84" i="9"/>
  <c r="EX84" i="9"/>
  <c r="FT85" i="9"/>
  <c r="CG86" i="9"/>
  <c r="EO85" i="9"/>
  <c r="EX85" i="9"/>
  <c r="FT86" i="9"/>
  <c r="CG87" i="9"/>
  <c r="EO86" i="9"/>
  <c r="EX86" i="9"/>
  <c r="FT87" i="9"/>
  <c r="CG88" i="9"/>
  <c r="EO87" i="9"/>
  <c r="EX87" i="9"/>
  <c r="FT88" i="9"/>
  <c r="FT95" i="9"/>
  <c r="FK68" i="9"/>
  <c r="FK69" i="9"/>
  <c r="FK70" i="9"/>
  <c r="FK71" i="9"/>
  <c r="FK72" i="9"/>
  <c r="FK73" i="9"/>
  <c r="FK74" i="9"/>
  <c r="FK75" i="9"/>
  <c r="FK76" i="9"/>
  <c r="FK77" i="9"/>
  <c r="FK78" i="9"/>
  <c r="FK79" i="9"/>
  <c r="FK80" i="9"/>
  <c r="FK81" i="9"/>
  <c r="FK82" i="9"/>
  <c r="FK83" i="9"/>
  <c r="FK84" i="9"/>
  <c r="FK85" i="9"/>
  <c r="FK86" i="9"/>
  <c r="FK87" i="9"/>
  <c r="FK88" i="9"/>
  <c r="FK95" i="9"/>
  <c r="FL106" i="9"/>
  <c r="FM106" i="9"/>
  <c r="FN106" i="9"/>
  <c r="FO106" i="9"/>
  <c r="FP106" i="9"/>
  <c r="FQ106" i="9"/>
  <c r="FR106" i="9"/>
  <c r="FS106" i="9"/>
  <c r="FT106" i="9"/>
  <c r="FL116" i="9"/>
  <c r="FM116" i="9"/>
  <c r="FN116" i="9"/>
  <c r="FO116" i="9"/>
  <c r="FP116" i="9"/>
  <c r="FQ116" i="9"/>
  <c r="FR116" i="9"/>
  <c r="FS116" i="9"/>
  <c r="FT116" i="9"/>
  <c r="FK116" i="9"/>
  <c r="FK106" i="9"/>
  <c r="EU58" i="9"/>
  <c r="FQ59" i="9"/>
  <c r="EU59" i="9"/>
  <c r="FQ60" i="9"/>
  <c r="EU60" i="9"/>
  <c r="FQ61" i="9"/>
  <c r="EU61" i="9"/>
  <c r="FQ62" i="9"/>
  <c r="EU62" i="9"/>
  <c r="FQ63" i="9"/>
  <c r="EU63" i="9"/>
  <c r="FQ64" i="9"/>
  <c r="EU64" i="9"/>
  <c r="FQ65" i="9"/>
  <c r="EU65" i="9"/>
  <c r="FQ66" i="9"/>
  <c r="EU66" i="9"/>
  <c r="FQ67" i="9"/>
  <c r="FQ94" i="9"/>
  <c r="EU88" i="9"/>
  <c r="DO58" i="9" a="1"/>
  <c r="DO88" i="9"/>
  <c r="FF88" i="9"/>
  <c r="DO87" i="9"/>
  <c r="FF87" i="9"/>
  <c r="DO86" i="9"/>
  <c r="FF86" i="9"/>
  <c r="DO85" i="9"/>
  <c r="FF85" i="9"/>
  <c r="DO84" i="9"/>
  <c r="FF84" i="9"/>
  <c r="DO83" i="9"/>
  <c r="FF83" i="9"/>
  <c r="DO82" i="9"/>
  <c r="FF82" i="9"/>
  <c r="DO81" i="9"/>
  <c r="FF81" i="9"/>
  <c r="DO80" i="9"/>
  <c r="FF80" i="9"/>
  <c r="DO79" i="9"/>
  <c r="FF79" i="9"/>
  <c r="DO78" i="9"/>
  <c r="FF78" i="9"/>
  <c r="DO77" i="9"/>
  <c r="FF77" i="9"/>
  <c r="DO76" i="9"/>
  <c r="FF76" i="9"/>
  <c r="DO75" i="9"/>
  <c r="FF75" i="9"/>
  <c r="DO74" i="9"/>
  <c r="FF74" i="9"/>
  <c r="DO73" i="9"/>
  <c r="FF73" i="9"/>
  <c r="DO72" i="9"/>
  <c r="FF72" i="9"/>
  <c r="DO71" i="9"/>
  <c r="FF71" i="9"/>
  <c r="DO70" i="9"/>
  <c r="FF70" i="9"/>
  <c r="DO69" i="9"/>
  <c r="FF69" i="9"/>
  <c r="DO68" i="9"/>
  <c r="FF68" i="9"/>
  <c r="DO67" i="9"/>
  <c r="FF67" i="9"/>
  <c r="DO66" i="9"/>
  <c r="FF66" i="9"/>
  <c r="DO65" i="9"/>
  <c r="FF65" i="9"/>
  <c r="DO64" i="9"/>
  <c r="FF64" i="9"/>
  <c r="DO63" i="9"/>
  <c r="FF63" i="9"/>
  <c r="DO62" i="9"/>
  <c r="FF62" i="9"/>
  <c r="DO61" i="9"/>
  <c r="FF61" i="9"/>
  <c r="DO60" i="9"/>
  <c r="FF60" i="9"/>
  <c r="DO59" i="9"/>
  <c r="FF59" i="9"/>
  <c r="DO58" i="9"/>
  <c r="EV88" i="9"/>
  <c r="ET88" i="9"/>
  <c r="ES88" i="9"/>
  <c r="ER88" i="9"/>
  <c r="EQ88" i="9"/>
  <c r="EP88" i="9"/>
  <c r="EW88" i="9"/>
  <c r="EO88" i="9"/>
  <c r="EX88" i="9"/>
  <c r="DI58" i="9" a="1"/>
  <c r="DI88" i="9"/>
  <c r="DN58" i="9" a="1"/>
  <c r="DN88" i="9"/>
  <c r="DM58" i="9" a="1"/>
  <c r="DM88" i="9"/>
  <c r="DL58" i="9" a="1"/>
  <c r="DL88" i="9"/>
  <c r="DK58" i="9" a="1"/>
  <c r="DK88" i="9"/>
  <c r="DJ58" i="9" a="1"/>
  <c r="DJ88" i="9"/>
  <c r="DQ88" i="9"/>
  <c r="DR88" i="9"/>
  <c r="FJ88" i="9"/>
  <c r="DI78" i="9"/>
  <c r="DN78" i="9"/>
  <c r="DM78" i="9"/>
  <c r="DL78" i="9"/>
  <c r="DK78" i="9"/>
  <c r="DJ78" i="9"/>
  <c r="DQ78" i="9"/>
  <c r="DR78" i="9"/>
  <c r="FJ78" i="9"/>
  <c r="DI79" i="9"/>
  <c r="DN79" i="9"/>
  <c r="DM79" i="9"/>
  <c r="DL79" i="9"/>
  <c r="DK79" i="9"/>
  <c r="DJ79" i="9"/>
  <c r="DQ79" i="9"/>
  <c r="DR79" i="9"/>
  <c r="FJ79" i="9"/>
  <c r="DI80" i="9"/>
  <c r="DN80" i="9"/>
  <c r="DM80" i="9"/>
  <c r="DL80" i="9"/>
  <c r="DK80" i="9"/>
  <c r="DJ80" i="9"/>
  <c r="DP80" i="9"/>
  <c r="DQ80" i="9"/>
  <c r="DR80" i="9"/>
  <c r="FJ80" i="9"/>
  <c r="DI81" i="9"/>
  <c r="DN81" i="9"/>
  <c r="DM81" i="9"/>
  <c r="DL81" i="9"/>
  <c r="DK81" i="9"/>
  <c r="DJ81" i="9"/>
  <c r="DQ81" i="9"/>
  <c r="DR81" i="9"/>
  <c r="FJ81" i="9"/>
  <c r="DI82" i="9"/>
  <c r="DN82" i="9"/>
  <c r="DM82" i="9"/>
  <c r="DL82" i="9"/>
  <c r="DK82" i="9"/>
  <c r="DJ82" i="9"/>
  <c r="DQ82" i="9"/>
  <c r="DR82" i="9"/>
  <c r="FJ82" i="9"/>
  <c r="DI83" i="9"/>
  <c r="DN83" i="9"/>
  <c r="DM83" i="9"/>
  <c r="DL83" i="9"/>
  <c r="DK83" i="9"/>
  <c r="DJ83" i="9"/>
  <c r="DQ83" i="9"/>
  <c r="DR83" i="9"/>
  <c r="FJ83" i="9"/>
  <c r="DI84" i="9"/>
  <c r="DN84" i="9"/>
  <c r="DM84" i="9"/>
  <c r="DL84" i="9"/>
  <c r="DK84" i="9"/>
  <c r="DJ84" i="9"/>
  <c r="DQ84" i="9"/>
  <c r="DR84" i="9"/>
  <c r="FJ84" i="9"/>
  <c r="DI85" i="9"/>
  <c r="DN85" i="9"/>
  <c r="DM85" i="9"/>
  <c r="DL85" i="9"/>
  <c r="DK85" i="9"/>
  <c r="DJ85" i="9"/>
  <c r="DQ85" i="9"/>
  <c r="DR85" i="9"/>
  <c r="FJ85" i="9"/>
  <c r="DI86" i="9"/>
  <c r="DN86" i="9"/>
  <c r="DM86" i="9"/>
  <c r="DL86" i="9"/>
  <c r="DK86" i="9"/>
  <c r="DJ86" i="9"/>
  <c r="DQ86" i="9"/>
  <c r="DR86" i="9"/>
  <c r="FJ86" i="9"/>
  <c r="DI87" i="9"/>
  <c r="DN87" i="9"/>
  <c r="DM87" i="9"/>
  <c r="DL87" i="9"/>
  <c r="DK87" i="9"/>
  <c r="DJ87" i="9"/>
  <c r="DQ87" i="9"/>
  <c r="DR87" i="9"/>
  <c r="FJ87" i="9"/>
  <c r="DI68" i="9"/>
  <c r="DN68" i="9"/>
  <c r="DM68" i="9"/>
  <c r="DL68" i="9"/>
  <c r="DK68" i="9"/>
  <c r="DJ68" i="9"/>
  <c r="DQ68" i="9"/>
  <c r="DR68" i="9"/>
  <c r="FJ68" i="9"/>
  <c r="DI69" i="9"/>
  <c r="DN69" i="9"/>
  <c r="DM69" i="9"/>
  <c r="DL69" i="9"/>
  <c r="DK69" i="9"/>
  <c r="DJ69" i="9"/>
  <c r="DQ69" i="9"/>
  <c r="DR69" i="9"/>
  <c r="FJ69" i="9"/>
  <c r="DI70" i="9"/>
  <c r="DN70" i="9"/>
  <c r="DM70" i="9"/>
  <c r="DL70" i="9"/>
  <c r="DK70" i="9"/>
  <c r="DJ70" i="9"/>
  <c r="DQ70" i="9"/>
  <c r="DR70" i="9"/>
  <c r="FJ70" i="9"/>
  <c r="DI71" i="9"/>
  <c r="DN71" i="9"/>
  <c r="DM71" i="9"/>
  <c r="DL71" i="9"/>
  <c r="DK71" i="9"/>
  <c r="DJ71" i="9"/>
  <c r="DQ71" i="9"/>
  <c r="DR71" i="9"/>
  <c r="FJ71" i="9"/>
  <c r="DI72" i="9"/>
  <c r="DN72" i="9"/>
  <c r="DM72" i="9"/>
  <c r="DL72" i="9"/>
  <c r="DK72" i="9"/>
  <c r="DJ72" i="9"/>
  <c r="DQ72" i="9"/>
  <c r="DR72" i="9"/>
  <c r="FJ72" i="9"/>
  <c r="DI73" i="9"/>
  <c r="DN73" i="9"/>
  <c r="DM73" i="9"/>
  <c r="DL73" i="9"/>
  <c r="DK73" i="9"/>
  <c r="DJ73" i="9"/>
  <c r="DQ73" i="9"/>
  <c r="DR73" i="9"/>
  <c r="FJ73" i="9"/>
  <c r="DI74" i="9"/>
  <c r="DN74" i="9"/>
  <c r="DM74" i="9"/>
  <c r="DL74" i="9"/>
  <c r="DK74" i="9"/>
  <c r="DJ74" i="9"/>
  <c r="DQ74" i="9"/>
  <c r="DR74" i="9"/>
  <c r="FJ74" i="9"/>
  <c r="DI75" i="9"/>
  <c r="DN75" i="9"/>
  <c r="DM75" i="9"/>
  <c r="DL75" i="9"/>
  <c r="DK75" i="9"/>
  <c r="DJ75" i="9"/>
  <c r="DQ75" i="9"/>
  <c r="DR75" i="9"/>
  <c r="FJ75" i="9"/>
  <c r="DI76" i="9"/>
  <c r="DN76" i="9"/>
  <c r="DM76" i="9"/>
  <c r="DL76" i="9"/>
  <c r="DK76" i="9"/>
  <c r="DJ76" i="9"/>
  <c r="DQ76" i="9"/>
  <c r="DR76" i="9"/>
  <c r="FJ76" i="9"/>
  <c r="DI77" i="9"/>
  <c r="DN77" i="9"/>
  <c r="DM77" i="9"/>
  <c r="DL77" i="9"/>
  <c r="DK77" i="9"/>
  <c r="DJ77" i="9"/>
  <c r="DQ77" i="9"/>
  <c r="DR77" i="9"/>
  <c r="FJ77" i="9"/>
  <c r="FJ106" i="9" a="1"/>
  <c r="FJ106" i="9"/>
  <c r="CG59" i="9"/>
  <c r="EO59" i="9"/>
  <c r="EV59" i="9"/>
  <c r="ET59" i="9"/>
  <c r="ES59" i="9"/>
  <c r="ER59" i="9"/>
  <c r="EQ59" i="9"/>
  <c r="EP59" i="9"/>
  <c r="EW59" i="9"/>
  <c r="EX59" i="9"/>
  <c r="EO58" i="9"/>
  <c r="EV58" i="9"/>
  <c r="ET58" i="9"/>
  <c r="ES58" i="9"/>
  <c r="ER58" i="9"/>
  <c r="EQ58" i="9"/>
  <c r="EP58" i="9"/>
  <c r="EW58" i="9"/>
  <c r="EX58" i="9"/>
  <c r="DI59" i="9"/>
  <c r="DN59" i="9"/>
  <c r="DM59" i="9"/>
  <c r="DL59" i="9"/>
  <c r="DK59" i="9"/>
  <c r="DJ59" i="9"/>
  <c r="DQ59" i="9"/>
  <c r="DR59" i="9"/>
  <c r="FJ59" i="9"/>
  <c r="CG60" i="9"/>
  <c r="EO60" i="9"/>
  <c r="EV60" i="9"/>
  <c r="ET60" i="9"/>
  <c r="ES60" i="9"/>
  <c r="ER60" i="9"/>
  <c r="EQ60" i="9"/>
  <c r="EP60" i="9"/>
  <c r="EW60" i="9"/>
  <c r="EX60" i="9"/>
  <c r="DI60" i="9"/>
  <c r="DN60" i="9"/>
  <c r="DM60" i="9"/>
  <c r="DL60" i="9"/>
  <c r="DK60" i="9"/>
  <c r="DJ60" i="9"/>
  <c r="DQ60" i="9"/>
  <c r="DR60" i="9"/>
  <c r="FJ60" i="9"/>
  <c r="CG61" i="9"/>
  <c r="EO61" i="9"/>
  <c r="EV61" i="9"/>
  <c r="ET61" i="9"/>
  <c r="ES61" i="9"/>
  <c r="ER61" i="9"/>
  <c r="EQ61" i="9"/>
  <c r="EP61" i="9"/>
  <c r="EW61" i="9"/>
  <c r="EX61" i="9"/>
  <c r="DI61" i="9"/>
  <c r="DN61" i="9"/>
  <c r="DM61" i="9"/>
  <c r="DL61" i="9"/>
  <c r="DK61" i="9"/>
  <c r="DJ61" i="9"/>
  <c r="DQ61" i="9"/>
  <c r="DR61" i="9"/>
  <c r="FJ61" i="9"/>
  <c r="CG62" i="9"/>
  <c r="EO62" i="9"/>
  <c r="EV62" i="9"/>
  <c r="ET62" i="9"/>
  <c r="ES62" i="9"/>
  <c r="ER62" i="9"/>
  <c r="EQ62" i="9"/>
  <c r="EP62" i="9"/>
  <c r="EW62" i="9"/>
  <c r="EX62" i="9"/>
  <c r="DI62" i="9"/>
  <c r="DN62" i="9"/>
  <c r="DM62" i="9"/>
  <c r="DL62" i="9"/>
  <c r="DK62" i="9"/>
  <c r="DJ62" i="9"/>
  <c r="DQ62" i="9"/>
  <c r="DR62" i="9"/>
  <c r="FJ62" i="9"/>
  <c r="CG63" i="9"/>
  <c r="EO63" i="9"/>
  <c r="EV63" i="9"/>
  <c r="ET63" i="9"/>
  <c r="ES63" i="9"/>
  <c r="ER63" i="9"/>
  <c r="EQ63" i="9"/>
  <c r="EP63" i="9"/>
  <c r="EW63" i="9"/>
  <c r="EX63" i="9"/>
  <c r="DI63" i="9"/>
  <c r="DN63" i="9"/>
  <c r="DM63" i="9"/>
  <c r="DL63" i="9"/>
  <c r="DK63" i="9"/>
  <c r="DJ63" i="9"/>
  <c r="DQ63" i="9"/>
  <c r="DR63" i="9"/>
  <c r="FJ63" i="9"/>
  <c r="CG64" i="9"/>
  <c r="EO64" i="9"/>
  <c r="EV64" i="9"/>
  <c r="ET64" i="9"/>
  <c r="ES64" i="9"/>
  <c r="ER64" i="9"/>
  <c r="EQ64" i="9"/>
  <c r="EP64" i="9"/>
  <c r="EW64" i="9"/>
  <c r="EX64" i="9"/>
  <c r="DI64" i="9"/>
  <c r="DN64" i="9"/>
  <c r="DM64" i="9"/>
  <c r="DL64" i="9"/>
  <c r="DK64" i="9"/>
  <c r="DJ64" i="9"/>
  <c r="DQ64" i="9"/>
  <c r="DR64" i="9"/>
  <c r="FJ64" i="9"/>
  <c r="CG65" i="9"/>
  <c r="EO65" i="9"/>
  <c r="EV65" i="9"/>
  <c r="ET65" i="9"/>
  <c r="ES65" i="9"/>
  <c r="ER65" i="9"/>
  <c r="EQ65" i="9"/>
  <c r="EP65" i="9"/>
  <c r="EW65" i="9"/>
  <c r="EX65" i="9"/>
  <c r="DI65" i="9"/>
  <c r="DN65" i="9"/>
  <c r="DM65" i="9"/>
  <c r="DL65" i="9"/>
  <c r="DK65" i="9"/>
  <c r="DJ65" i="9"/>
  <c r="DQ65" i="9"/>
  <c r="DR65" i="9"/>
  <c r="FJ65" i="9"/>
  <c r="CG66" i="9"/>
  <c r="EO66" i="9"/>
  <c r="EV66" i="9"/>
  <c r="ET66" i="9"/>
  <c r="ES66" i="9"/>
  <c r="ER66" i="9"/>
  <c r="EQ66" i="9"/>
  <c r="EP66" i="9"/>
  <c r="EW66" i="9"/>
  <c r="EX66" i="9"/>
  <c r="DI66" i="9"/>
  <c r="DN66" i="9"/>
  <c r="DM66" i="9"/>
  <c r="DL66" i="9"/>
  <c r="DK66" i="9"/>
  <c r="DJ66" i="9"/>
  <c r="DQ66" i="9"/>
  <c r="DR66" i="9"/>
  <c r="FJ66" i="9"/>
  <c r="CG67" i="9"/>
  <c r="DI67" i="9"/>
  <c r="DN67" i="9"/>
  <c r="DM67" i="9"/>
  <c r="DL67" i="9"/>
  <c r="DK67" i="9"/>
  <c r="DJ67" i="9"/>
  <c r="DQ67" i="9"/>
  <c r="DR67" i="9"/>
  <c r="FJ67" i="9"/>
  <c r="FJ96" i="9" a="1"/>
  <c r="FJ96" i="9"/>
  <c r="FJ95" i="9" a="1"/>
  <c r="FJ95" i="9"/>
  <c r="FJ94" i="9" a="1"/>
  <c r="FJ94" i="9"/>
  <c r="FI88" i="9"/>
  <c r="FI68" i="9"/>
  <c r="FI69" i="9"/>
  <c r="FI70" i="9"/>
  <c r="FI71" i="9"/>
  <c r="FI72" i="9"/>
  <c r="FI73" i="9"/>
  <c r="FI74" i="9"/>
  <c r="FI75" i="9"/>
  <c r="FI76" i="9"/>
  <c r="FI77" i="9"/>
  <c r="FI78" i="9"/>
  <c r="FI79" i="9"/>
  <c r="FI80" i="9"/>
  <c r="FI81" i="9"/>
  <c r="FI82" i="9"/>
  <c r="FI83" i="9"/>
  <c r="FI84" i="9"/>
  <c r="FI85" i="9"/>
  <c r="FI86" i="9"/>
  <c r="FI87" i="9"/>
  <c r="FI95" i="9" a="1"/>
  <c r="FI95" i="9"/>
  <c r="FI59" i="9"/>
  <c r="FI60" i="9"/>
  <c r="FI61" i="9"/>
  <c r="FI62" i="9"/>
  <c r="FI63" i="9"/>
  <c r="FI64" i="9"/>
  <c r="FI65" i="9"/>
  <c r="FI66" i="9"/>
  <c r="FI67" i="9"/>
  <c r="FI94" i="9" a="1"/>
  <c r="FI94" i="9"/>
  <c r="FI96" i="9" a="1"/>
  <c r="FI96" i="9"/>
  <c r="FI116" i="9" a="1"/>
  <c r="FI116" i="9"/>
  <c r="FI106" i="9" a="1"/>
  <c r="FI106" i="9"/>
  <c r="FT59" i="9"/>
  <c r="FT60" i="9"/>
  <c r="FT61" i="9"/>
  <c r="FT62" i="9"/>
  <c r="FT63" i="9"/>
  <c r="FT64" i="9"/>
  <c r="FT65" i="9"/>
  <c r="FT66" i="9"/>
  <c r="FT67" i="9"/>
  <c r="FT94" i="9"/>
  <c r="FL59" i="9"/>
  <c r="FL60" i="9"/>
  <c r="FL61" i="9"/>
  <c r="FL62" i="9"/>
  <c r="FL63" i="9"/>
  <c r="FL64" i="9"/>
  <c r="FL65" i="9"/>
  <c r="FL66" i="9"/>
  <c r="FL67" i="9"/>
  <c r="FL94" i="9"/>
  <c r="FM59" i="9"/>
  <c r="FM60" i="9"/>
  <c r="FM61" i="9"/>
  <c r="FM62" i="9"/>
  <c r="FM63" i="9"/>
  <c r="FM64" i="9"/>
  <c r="FM65" i="9"/>
  <c r="FM66" i="9"/>
  <c r="FM67" i="9"/>
  <c r="FM94" i="9"/>
  <c r="FN59" i="9"/>
  <c r="FN60" i="9"/>
  <c r="FN61" i="9"/>
  <c r="FN62" i="9"/>
  <c r="FN63" i="9"/>
  <c r="FN64" i="9"/>
  <c r="FN65" i="9"/>
  <c r="FN66" i="9"/>
  <c r="FN67" i="9"/>
  <c r="FN94" i="9"/>
  <c r="FO59" i="9"/>
  <c r="FO60" i="9"/>
  <c r="FO61" i="9"/>
  <c r="FO62" i="9"/>
  <c r="FO63" i="9"/>
  <c r="FO64" i="9"/>
  <c r="FO65" i="9"/>
  <c r="FO66" i="9"/>
  <c r="FO67" i="9"/>
  <c r="FO94" i="9"/>
  <c r="CB59" i="9"/>
  <c r="FP59" i="9"/>
  <c r="CB60" i="9"/>
  <c r="FP60" i="9"/>
  <c r="CB61" i="9"/>
  <c r="FP61" i="9"/>
  <c r="CB62" i="9"/>
  <c r="FP62" i="9"/>
  <c r="CB63" i="9"/>
  <c r="FP63" i="9"/>
  <c r="CB64" i="9"/>
  <c r="FP64" i="9"/>
  <c r="CB65" i="9"/>
  <c r="FP65" i="9"/>
  <c r="CB66" i="9"/>
  <c r="FP66" i="9"/>
  <c r="CB67" i="9"/>
  <c r="FP67" i="9"/>
  <c r="FP94" i="9"/>
  <c r="FR59" i="9"/>
  <c r="FR60" i="9"/>
  <c r="FR61" i="9"/>
  <c r="FR62" i="9"/>
  <c r="FR63" i="9"/>
  <c r="FR64" i="9"/>
  <c r="FR65" i="9"/>
  <c r="FR66" i="9"/>
  <c r="FR67" i="9"/>
  <c r="FR94" i="9"/>
  <c r="FS59" i="9"/>
  <c r="FS60" i="9"/>
  <c r="FS61" i="9"/>
  <c r="FS62" i="9"/>
  <c r="FS63" i="9"/>
  <c r="FS64" i="9"/>
  <c r="FS65" i="9"/>
  <c r="FS66" i="9"/>
  <c r="FS67" i="9"/>
  <c r="FS94" i="9"/>
  <c r="FK59" i="9"/>
  <c r="FK60" i="9"/>
  <c r="FK61" i="9"/>
  <c r="FK62" i="9"/>
  <c r="FK63" i="9"/>
  <c r="FK64" i="9"/>
  <c r="FK65" i="9"/>
  <c r="FK66" i="9"/>
  <c r="FK67" i="9"/>
  <c r="FK94" i="9"/>
  <c r="FH59" i="9"/>
  <c r="FH60" i="9"/>
  <c r="FH61" i="9"/>
  <c r="FH62" i="9"/>
  <c r="FH63" i="9"/>
  <c r="FH64" i="9"/>
  <c r="FH65" i="9"/>
  <c r="FH66" i="9"/>
  <c r="FH67" i="9"/>
  <c r="FH68" i="9"/>
  <c r="FH69" i="9"/>
  <c r="FH70" i="9"/>
  <c r="FH71" i="9"/>
  <c r="FH72" i="9"/>
  <c r="FH73" i="9"/>
  <c r="FH74" i="9"/>
  <c r="FH75" i="9"/>
  <c r="FH76" i="9"/>
  <c r="FH77" i="9"/>
  <c r="FH78" i="9"/>
  <c r="FH79" i="9"/>
  <c r="FH80" i="9"/>
  <c r="FH81" i="9"/>
  <c r="FH82" i="9"/>
  <c r="FH83" i="9"/>
  <c r="FH84" i="9"/>
  <c r="FH85" i="9"/>
  <c r="FH86" i="9"/>
  <c r="FH87" i="9"/>
  <c r="FH88" i="9"/>
  <c r="FG59" i="9"/>
  <c r="FG60" i="9"/>
  <c r="FG61" i="9"/>
  <c r="FG62" i="9"/>
  <c r="FG63" i="9"/>
  <c r="FG64" i="9"/>
  <c r="FG65" i="9"/>
  <c r="FG66" i="9"/>
  <c r="FG67" i="9"/>
  <c r="FG68" i="9"/>
  <c r="FG69" i="9"/>
  <c r="FG70" i="9"/>
  <c r="FG71" i="9"/>
  <c r="FG72" i="9"/>
  <c r="FG73" i="9"/>
  <c r="FG74" i="9"/>
  <c r="FG75" i="9"/>
  <c r="FG76" i="9"/>
  <c r="FG77" i="9"/>
  <c r="FG78" i="9"/>
  <c r="FG79" i="9"/>
  <c r="FG80" i="9"/>
  <c r="FG81" i="9"/>
  <c r="FG82" i="9"/>
  <c r="FG83" i="9"/>
  <c r="FG84" i="9"/>
  <c r="FG85" i="9"/>
  <c r="FG86" i="9"/>
  <c r="FG87" i="9"/>
  <c r="FG88" i="9"/>
  <c r="CG58" i="9"/>
  <c r="DF59" i="9"/>
  <c r="DF60" i="9"/>
  <c r="DF61" i="9"/>
  <c r="DF62" i="9"/>
  <c r="DF63" i="9"/>
  <c r="DF64" i="9"/>
  <c r="DF65" i="9"/>
  <c r="DF66" i="9"/>
  <c r="DF67" i="9"/>
  <c r="DF68" i="9"/>
  <c r="DF69" i="9"/>
  <c r="DF70" i="9"/>
  <c r="DF71" i="9"/>
  <c r="DF72" i="9"/>
  <c r="DF73" i="9"/>
  <c r="DF74" i="9"/>
  <c r="DF75" i="9"/>
  <c r="DF76" i="9"/>
  <c r="DF77" i="9"/>
  <c r="DF78" i="9"/>
  <c r="DF79" i="9"/>
  <c r="DF80" i="9"/>
  <c r="DF81" i="9"/>
  <c r="DF82" i="9"/>
  <c r="DF83" i="9"/>
  <c r="DF84" i="9"/>
  <c r="DF85" i="9"/>
  <c r="DF86" i="9"/>
  <c r="DF87" i="9"/>
  <c r="DF88" i="9"/>
  <c r="DF89" i="9"/>
  <c r="DF58" i="9"/>
  <c r="DQ89" i="9"/>
  <c r="DI58" i="9"/>
  <c r="DN58" i="9"/>
  <c r="DM58" i="9"/>
  <c r="DL58" i="9"/>
  <c r="DK58" i="9"/>
  <c r="DJ58" i="9"/>
  <c r="DQ58" i="9"/>
  <c r="DR58" i="9"/>
  <c r="CH69" i="9"/>
  <c r="CH70" i="9"/>
  <c r="CH71" i="9"/>
  <c r="CH72" i="9"/>
  <c r="CH73" i="9"/>
  <c r="CH74" i="9"/>
  <c r="CH75" i="9"/>
  <c r="CH76" i="9"/>
  <c r="CH77" i="9"/>
  <c r="CH78" i="9"/>
  <c r="CH79" i="9"/>
  <c r="CH80" i="9"/>
  <c r="CH81" i="9"/>
  <c r="CH82" i="9"/>
  <c r="CH83" i="9"/>
  <c r="CH84" i="9"/>
  <c r="CH85" i="9"/>
  <c r="CH86" i="9"/>
  <c r="CH87" i="9"/>
  <c r="CH88" i="9"/>
  <c r="DS69" i="9"/>
  <c r="DS70" i="9"/>
  <c r="DS71" i="9"/>
  <c r="DS72" i="9"/>
  <c r="DS73" i="9"/>
  <c r="DS74" i="9"/>
  <c r="DS75" i="9"/>
  <c r="DS76" i="9"/>
  <c r="DS77" i="9"/>
  <c r="DS78" i="9"/>
  <c r="DS79" i="9"/>
  <c r="DS80" i="9"/>
  <c r="DS81" i="9"/>
  <c r="DS82" i="9"/>
  <c r="DS83" i="9"/>
  <c r="DS84" i="9"/>
  <c r="DS85" i="9"/>
  <c r="DS86" i="9"/>
  <c r="DS87" i="9"/>
  <c r="DS88" i="9"/>
  <c r="FA59" i="9"/>
  <c r="FB59" i="9"/>
  <c r="FC59" i="9"/>
  <c r="FD59" i="9"/>
  <c r="FE59" i="9"/>
  <c r="FA60" i="9"/>
  <c r="FB60" i="9"/>
  <c r="FC60" i="9"/>
  <c r="FD60" i="9"/>
  <c r="FE60" i="9"/>
  <c r="FA61" i="9"/>
  <c r="FB61" i="9"/>
  <c r="FC61" i="9"/>
  <c r="FD61" i="9"/>
  <c r="FE61" i="9"/>
  <c r="FA62" i="9"/>
  <c r="FB62" i="9"/>
  <c r="FC62" i="9"/>
  <c r="FD62" i="9"/>
  <c r="FE62" i="9"/>
  <c r="FA63" i="9"/>
  <c r="FB63" i="9"/>
  <c r="FC63" i="9"/>
  <c r="FD63" i="9"/>
  <c r="FE63" i="9"/>
  <c r="FA64" i="9"/>
  <c r="FB64" i="9"/>
  <c r="FC64" i="9"/>
  <c r="FD64" i="9"/>
  <c r="FE64" i="9"/>
  <c r="FA65" i="9"/>
  <c r="FB65" i="9"/>
  <c r="FC65" i="9"/>
  <c r="FD65" i="9"/>
  <c r="FE65" i="9"/>
  <c r="FA66" i="9"/>
  <c r="FB66" i="9"/>
  <c r="FC66" i="9"/>
  <c r="FD66" i="9"/>
  <c r="FE66" i="9"/>
  <c r="FA67" i="9"/>
  <c r="FB67" i="9"/>
  <c r="FC67" i="9"/>
  <c r="FD67" i="9"/>
  <c r="FE67" i="9"/>
  <c r="FA68" i="9"/>
  <c r="FB68" i="9"/>
  <c r="FC68" i="9"/>
  <c r="FD68" i="9"/>
  <c r="FE68" i="9"/>
  <c r="FA69" i="9"/>
  <c r="FB69" i="9"/>
  <c r="FC69" i="9"/>
  <c r="FD69" i="9"/>
  <c r="FE69" i="9"/>
  <c r="FA70" i="9"/>
  <c r="FB70" i="9"/>
  <c r="FC70" i="9"/>
  <c r="FD70" i="9"/>
  <c r="FE70" i="9"/>
  <c r="FA71" i="9"/>
  <c r="FB71" i="9"/>
  <c r="FC71" i="9"/>
  <c r="FD71" i="9"/>
  <c r="FE71" i="9"/>
  <c r="FA72" i="9"/>
  <c r="FB72" i="9"/>
  <c r="FC72" i="9"/>
  <c r="FD72" i="9"/>
  <c r="FE72" i="9"/>
  <c r="FA73" i="9"/>
  <c r="FB73" i="9"/>
  <c r="FC73" i="9"/>
  <c r="FD73" i="9"/>
  <c r="FE73" i="9"/>
  <c r="FA74" i="9"/>
  <c r="FB74" i="9"/>
  <c r="FC74" i="9"/>
  <c r="FD74" i="9"/>
  <c r="FE74" i="9"/>
  <c r="FA75" i="9"/>
  <c r="FB75" i="9"/>
  <c r="FC75" i="9"/>
  <c r="FD75" i="9"/>
  <c r="FE75" i="9"/>
  <c r="FA76" i="9"/>
  <c r="FB76" i="9"/>
  <c r="FC76" i="9"/>
  <c r="FD76" i="9"/>
  <c r="FE76" i="9"/>
  <c r="FA77" i="9"/>
  <c r="FB77" i="9"/>
  <c r="FC77" i="9"/>
  <c r="FD77" i="9"/>
  <c r="FE77" i="9"/>
  <c r="FA78" i="9"/>
  <c r="FB78" i="9"/>
  <c r="FC78" i="9"/>
  <c r="FD78" i="9"/>
  <c r="FE78" i="9"/>
  <c r="FA79" i="9"/>
  <c r="FB79" i="9"/>
  <c r="FC79" i="9"/>
  <c r="FD79" i="9"/>
  <c r="FE79" i="9"/>
  <c r="FA80" i="9"/>
  <c r="FB80" i="9"/>
  <c r="FC80" i="9"/>
  <c r="FD80" i="9"/>
  <c r="FE80" i="9"/>
  <c r="FA81" i="9"/>
  <c r="FB81" i="9"/>
  <c r="FC81" i="9"/>
  <c r="FD81" i="9"/>
  <c r="FE81" i="9"/>
  <c r="FA82" i="9"/>
  <c r="FB82" i="9"/>
  <c r="FC82" i="9"/>
  <c r="FD82" i="9"/>
  <c r="FE82" i="9"/>
  <c r="FA83" i="9"/>
  <c r="FB83" i="9"/>
  <c r="FC83" i="9"/>
  <c r="FD83" i="9"/>
  <c r="FE83" i="9"/>
  <c r="FA84" i="9"/>
  <c r="FB84" i="9"/>
  <c r="FC84" i="9"/>
  <c r="FD84" i="9"/>
  <c r="FE84" i="9"/>
  <c r="FA85" i="9"/>
  <c r="FB85" i="9"/>
  <c r="FC85" i="9"/>
  <c r="FD85" i="9"/>
  <c r="FE85" i="9"/>
  <c r="FA86" i="9"/>
  <c r="FB86" i="9"/>
  <c r="FC86" i="9"/>
  <c r="FD86" i="9"/>
  <c r="FE86" i="9"/>
  <c r="FA87" i="9"/>
  <c r="FB87" i="9"/>
  <c r="FC87" i="9"/>
  <c r="FD87" i="9"/>
  <c r="FE87" i="9"/>
  <c r="FA88" i="9"/>
  <c r="FB88" i="9"/>
  <c r="FC88" i="9"/>
  <c r="FD88" i="9"/>
  <c r="FE88" i="9"/>
  <c r="EZ60" i="9"/>
  <c r="EZ61" i="9"/>
  <c r="EZ62" i="9"/>
  <c r="EZ63" i="9"/>
  <c r="EZ64" i="9"/>
  <c r="EZ65" i="9"/>
  <c r="EZ66" i="9"/>
  <c r="EZ67" i="9"/>
  <c r="EZ68" i="9"/>
  <c r="EZ69" i="9"/>
  <c r="EZ70" i="9"/>
  <c r="EZ71" i="9"/>
  <c r="EZ72" i="9"/>
  <c r="EZ73" i="9"/>
  <c r="EZ74" i="9"/>
  <c r="EZ75" i="9"/>
  <c r="EZ76" i="9"/>
  <c r="EZ77" i="9"/>
  <c r="EZ78" i="9"/>
  <c r="EZ79" i="9"/>
  <c r="EZ80" i="9"/>
  <c r="EZ81" i="9"/>
  <c r="EZ82" i="9"/>
  <c r="EZ83" i="9"/>
  <c r="EZ84" i="9"/>
  <c r="EZ85" i="9"/>
  <c r="EZ86" i="9"/>
  <c r="EZ87" i="9"/>
  <c r="EZ88" i="9"/>
  <c r="EZ59" i="9"/>
  <c r="EW89" i="9"/>
  <c r="EY88" i="9"/>
  <c r="EY87" i="9"/>
  <c r="EY86" i="9"/>
  <c r="EY85" i="9"/>
  <c r="EY84" i="9"/>
  <c r="EY83" i="9"/>
  <c r="EY82" i="9"/>
  <c r="EY81" i="9"/>
  <c r="EY80" i="9"/>
  <c r="EY79" i="9"/>
  <c r="EY78" i="9"/>
  <c r="EY77" i="9"/>
  <c r="EY76" i="9"/>
  <c r="EY75" i="9"/>
  <c r="EY74" i="9"/>
  <c r="EY73" i="9"/>
  <c r="EY72" i="9"/>
  <c r="EY71" i="9"/>
  <c r="EY70" i="9"/>
  <c r="EY69" i="9"/>
  <c r="EY68" i="9"/>
  <c r="EY67" i="9"/>
  <c r="EY66" i="9"/>
  <c r="EY65" i="9"/>
  <c r="EY64" i="9"/>
  <c r="EY63" i="9"/>
  <c r="EY62" i="9"/>
  <c r="EY61" i="9"/>
  <c r="EY60" i="9"/>
  <c r="EY59" i="9"/>
  <c r="EY58" i="9"/>
  <c r="EE58" i="9" a="1"/>
  <c r="EE58" i="9"/>
  <c r="EE59" i="9"/>
  <c r="EE60" i="9"/>
  <c r="EE61" i="9"/>
  <c r="EE62" i="9"/>
  <c r="EE63" i="9"/>
  <c r="EE64" i="9"/>
  <c r="EE65" i="9"/>
  <c r="EE66" i="9"/>
  <c r="EE67" i="9"/>
  <c r="EE68" i="9"/>
  <c r="EE69" i="9"/>
  <c r="EE70" i="9"/>
  <c r="EE71" i="9"/>
  <c r="EE72" i="9"/>
  <c r="EE73" i="9"/>
  <c r="EE74" i="9"/>
  <c r="EE75" i="9"/>
  <c r="EE76" i="9"/>
  <c r="EE77" i="9"/>
  <c r="EE78" i="9"/>
  <c r="EE79" i="9"/>
  <c r="EE80" i="9"/>
  <c r="EE81" i="9"/>
  <c r="EE82" i="9"/>
  <c r="EE83" i="9"/>
  <c r="EE84" i="9"/>
  <c r="EE85" i="9"/>
  <c r="EE86" i="9"/>
  <c r="EE87" i="9"/>
  <c r="EE88" i="9"/>
  <c r="EE93" i="9"/>
  <c r="EL58" i="9"/>
  <c r="EH59" i="9"/>
  <c r="EL59" i="9"/>
  <c r="EL60" i="9"/>
  <c r="EL61" i="9"/>
  <c r="EG62" i="9"/>
  <c r="EL62" i="9"/>
  <c r="EF63" i="9"/>
  <c r="EL63" i="9"/>
  <c r="EL64" i="9"/>
  <c r="EL65" i="9"/>
  <c r="EL66" i="9"/>
  <c r="EL67" i="9"/>
  <c r="EG68" i="9"/>
  <c r="EL68" i="9"/>
  <c r="EH69" i="9"/>
  <c r="EL69" i="9"/>
  <c r="EI70" i="9"/>
  <c r="EL70" i="9"/>
  <c r="EL71" i="9"/>
  <c r="EL72" i="9"/>
  <c r="EL73" i="9"/>
  <c r="EL74" i="9"/>
  <c r="EL75" i="9"/>
  <c r="EH76" i="9"/>
  <c r="EL76" i="9"/>
  <c r="EJ77" i="9"/>
  <c r="EL77" i="9"/>
  <c r="EL78" i="9"/>
  <c r="EI79" i="9"/>
  <c r="EL79" i="9"/>
  <c r="EK80" i="9"/>
  <c r="EL80" i="9"/>
  <c r="EL81" i="9"/>
  <c r="EK82" i="9"/>
  <c r="EL82" i="9"/>
  <c r="EL83" i="9"/>
  <c r="EL84" i="9"/>
  <c r="EL85" i="9"/>
  <c r="EI86" i="9"/>
  <c r="EL86" i="9"/>
  <c r="EL87" i="9"/>
  <c r="EK88" i="9"/>
  <c r="EL88" i="9"/>
  <c r="EL93" i="9"/>
  <c r="EN93" i="9"/>
  <c r="EN59" i="9"/>
  <c r="EN60" i="9"/>
  <c r="EN61" i="9"/>
  <c r="EN62" i="9"/>
  <c r="EN63" i="9"/>
  <c r="EN64" i="9"/>
  <c r="EN65" i="9"/>
  <c r="EN66" i="9"/>
  <c r="EN67" i="9"/>
  <c r="EN68" i="9"/>
  <c r="EN69" i="9"/>
  <c r="EN70" i="9"/>
  <c r="EN71" i="9"/>
  <c r="EN72" i="9"/>
  <c r="EN73" i="9"/>
  <c r="EN74" i="9"/>
  <c r="EN75" i="9"/>
  <c r="EN76" i="9"/>
  <c r="EN77" i="9"/>
  <c r="EN78" i="9"/>
  <c r="EN79" i="9"/>
  <c r="EN80" i="9"/>
  <c r="EN81" i="9"/>
  <c r="EN82" i="9"/>
  <c r="EN83" i="9"/>
  <c r="EN84" i="9"/>
  <c r="EN85" i="9"/>
  <c r="EN86" i="9"/>
  <c r="EN87" i="9"/>
  <c r="EN88" i="9"/>
  <c r="EN58" i="9"/>
  <c r="EF93" i="9"/>
  <c r="EG93" i="9"/>
  <c r="EH93" i="9"/>
  <c r="EI93" i="9"/>
  <c r="EJ93" i="9"/>
  <c r="EK93" i="9"/>
  <c r="EM58" i="9"/>
  <c r="EM59" i="9"/>
  <c r="EM60" i="9"/>
  <c r="EM61" i="9"/>
  <c r="EM62" i="9"/>
  <c r="EM63" i="9"/>
  <c r="EM64" i="9"/>
  <c r="EM65" i="9"/>
  <c r="EM66" i="9"/>
  <c r="EM67" i="9"/>
  <c r="EM68" i="9"/>
  <c r="EM69" i="9"/>
  <c r="EM70" i="9"/>
  <c r="EM71" i="9"/>
  <c r="EM72" i="9"/>
  <c r="EM73" i="9"/>
  <c r="EM74" i="9"/>
  <c r="EM75" i="9"/>
  <c r="EM76" i="9"/>
  <c r="EM77" i="9"/>
  <c r="EM78" i="9"/>
  <c r="EM79" i="9"/>
  <c r="EM80" i="9"/>
  <c r="EM81" i="9"/>
  <c r="EM82" i="9"/>
  <c r="EM83" i="9"/>
  <c r="EM84" i="9"/>
  <c r="EM85" i="9"/>
  <c r="EM86" i="9"/>
  <c r="EM87" i="9"/>
  <c r="EM88" i="9"/>
  <c r="EM93" i="9"/>
  <c r="EL89" i="9"/>
  <c r="EA88" i="9"/>
  <c r="DZ88" i="9"/>
  <c r="DY88" i="9"/>
  <c r="DX88" i="9"/>
  <c r="DW88" i="9"/>
  <c r="DV88" i="9"/>
  <c r="EB88" i="9"/>
  <c r="EB89" i="9"/>
  <c r="EA87" i="9"/>
  <c r="DZ87" i="9"/>
  <c r="DY87" i="9"/>
  <c r="DX87" i="9"/>
  <c r="DW87" i="9"/>
  <c r="DV87" i="9"/>
  <c r="EB87" i="9"/>
  <c r="EA86" i="9"/>
  <c r="DZ86" i="9"/>
  <c r="DY86" i="9"/>
  <c r="DX86" i="9"/>
  <c r="DW86" i="9"/>
  <c r="DV86" i="9"/>
  <c r="EB86" i="9"/>
  <c r="EA85" i="9"/>
  <c r="DZ85" i="9"/>
  <c r="DY85" i="9"/>
  <c r="DX85" i="9"/>
  <c r="DW85" i="9"/>
  <c r="DV85" i="9"/>
  <c r="EB85" i="9"/>
  <c r="EA84" i="9"/>
  <c r="DZ84" i="9"/>
  <c r="DY84" i="9"/>
  <c r="DX84" i="9"/>
  <c r="DW84" i="9"/>
  <c r="DV84" i="9"/>
  <c r="EB84" i="9"/>
  <c r="EA83" i="9"/>
  <c r="DZ83" i="9"/>
  <c r="DY83" i="9"/>
  <c r="DX83" i="9"/>
  <c r="DW83" i="9"/>
  <c r="DV83" i="9"/>
  <c r="EB83" i="9"/>
  <c r="EA82" i="9"/>
  <c r="DZ82" i="9"/>
  <c r="DY82" i="9"/>
  <c r="DX82" i="9"/>
  <c r="DW82" i="9"/>
  <c r="DV82" i="9"/>
  <c r="EB82" i="9"/>
  <c r="EA81" i="9"/>
  <c r="DZ81" i="9"/>
  <c r="DY81" i="9"/>
  <c r="DX81" i="9"/>
  <c r="DW81" i="9"/>
  <c r="DV81" i="9"/>
  <c r="EB81" i="9"/>
  <c r="EA80" i="9"/>
  <c r="DZ80" i="9"/>
  <c r="DY80" i="9"/>
  <c r="DX80" i="9"/>
  <c r="DW80" i="9"/>
  <c r="DV80" i="9"/>
  <c r="EB80" i="9"/>
  <c r="EA79" i="9"/>
  <c r="DZ79" i="9"/>
  <c r="DY79" i="9"/>
  <c r="DX79" i="9"/>
  <c r="DW79" i="9"/>
  <c r="DV79" i="9"/>
  <c r="EB79" i="9"/>
  <c r="EA78" i="9"/>
  <c r="DZ78" i="9"/>
  <c r="DY78" i="9"/>
  <c r="DX78" i="9"/>
  <c r="DW78" i="9"/>
  <c r="DV78" i="9"/>
  <c r="EB78" i="9"/>
  <c r="EA77" i="9"/>
  <c r="DZ77" i="9"/>
  <c r="DY77" i="9"/>
  <c r="DX77" i="9"/>
  <c r="DW77" i="9"/>
  <c r="DV77" i="9"/>
  <c r="EB77" i="9"/>
  <c r="EA76" i="9"/>
  <c r="DZ76" i="9"/>
  <c r="DY76" i="9"/>
  <c r="DX76" i="9"/>
  <c r="DW76" i="9"/>
  <c r="DV76" i="9"/>
  <c r="EB76" i="9"/>
  <c r="EA75" i="9"/>
  <c r="DZ75" i="9"/>
  <c r="DY75" i="9"/>
  <c r="DX75" i="9"/>
  <c r="DW75" i="9"/>
  <c r="DV75" i="9"/>
  <c r="EB75" i="9"/>
  <c r="EA74" i="9"/>
  <c r="DZ74" i="9"/>
  <c r="DY74" i="9"/>
  <c r="DX74" i="9"/>
  <c r="DW74" i="9"/>
  <c r="DV74" i="9"/>
  <c r="EB74" i="9"/>
  <c r="EA73" i="9"/>
  <c r="DZ73" i="9"/>
  <c r="DY73" i="9"/>
  <c r="DX73" i="9"/>
  <c r="DW73" i="9"/>
  <c r="DV73" i="9"/>
  <c r="EB73" i="9"/>
  <c r="EA72" i="9"/>
  <c r="DZ72" i="9"/>
  <c r="DY72" i="9"/>
  <c r="DX72" i="9"/>
  <c r="DW72" i="9"/>
  <c r="DV72" i="9"/>
  <c r="EB72" i="9"/>
  <c r="EA71" i="9"/>
  <c r="DZ71" i="9"/>
  <c r="DY71" i="9"/>
  <c r="DX71" i="9"/>
  <c r="DW71" i="9"/>
  <c r="DV71" i="9"/>
  <c r="EB71" i="9"/>
  <c r="EA70" i="9"/>
  <c r="DZ70" i="9"/>
  <c r="DY70" i="9"/>
  <c r="DX70" i="9"/>
  <c r="DW70" i="9"/>
  <c r="DV70" i="9"/>
  <c r="EB70" i="9"/>
  <c r="EA69" i="9"/>
  <c r="DZ69" i="9"/>
  <c r="DY69" i="9"/>
  <c r="DX69" i="9"/>
  <c r="DW69" i="9"/>
  <c r="DV69" i="9"/>
  <c r="EB69" i="9"/>
  <c r="EA68" i="9"/>
  <c r="DZ68" i="9"/>
  <c r="DY68" i="9"/>
  <c r="DX68" i="9"/>
  <c r="DW68" i="9"/>
  <c r="DV68" i="9"/>
  <c r="EB68" i="9"/>
  <c r="EA67" i="9"/>
  <c r="DZ67" i="9"/>
  <c r="DY67" i="9"/>
  <c r="DX67" i="9"/>
  <c r="DW67" i="9"/>
  <c r="DV67" i="9"/>
  <c r="EB67" i="9"/>
  <c r="EA66" i="9"/>
  <c r="DZ66" i="9"/>
  <c r="DY66" i="9"/>
  <c r="DX66" i="9"/>
  <c r="DW66" i="9"/>
  <c r="DV66" i="9"/>
  <c r="EB66" i="9"/>
  <c r="EA65" i="9"/>
  <c r="DZ65" i="9"/>
  <c r="DY65" i="9"/>
  <c r="DX65" i="9"/>
  <c r="DW65" i="9"/>
  <c r="DV65" i="9"/>
  <c r="EB65" i="9"/>
  <c r="EA64" i="9"/>
  <c r="DZ64" i="9"/>
  <c r="DY64" i="9"/>
  <c r="DX64" i="9"/>
  <c r="DW64" i="9"/>
  <c r="DV64" i="9"/>
  <c r="EB64" i="9"/>
  <c r="EA63" i="9"/>
  <c r="DZ63" i="9"/>
  <c r="DY63" i="9"/>
  <c r="DX63" i="9"/>
  <c r="DW63" i="9"/>
  <c r="DV63" i="9"/>
  <c r="EB63" i="9"/>
  <c r="EA62" i="9"/>
  <c r="DZ62" i="9"/>
  <c r="DY62" i="9"/>
  <c r="DX62" i="9"/>
  <c r="DW62" i="9"/>
  <c r="DV62" i="9"/>
  <c r="EB62" i="9"/>
  <c r="EA61" i="9"/>
  <c r="DZ61" i="9"/>
  <c r="DY61" i="9"/>
  <c r="DX61" i="9"/>
  <c r="DW61" i="9"/>
  <c r="DV61" i="9"/>
  <c r="EB61" i="9"/>
  <c r="EA60" i="9"/>
  <c r="DZ60" i="9"/>
  <c r="DY60" i="9"/>
  <c r="DX60" i="9"/>
  <c r="DW60" i="9"/>
  <c r="DV60" i="9"/>
  <c r="EB60" i="9"/>
  <c r="EA59" i="9"/>
  <c r="DZ59" i="9"/>
  <c r="DY59" i="9"/>
  <c r="DX59" i="9"/>
  <c r="DW59" i="9"/>
  <c r="DV59" i="9"/>
  <c r="EB59" i="9"/>
  <c r="EA58" i="9"/>
  <c r="DZ58" i="9"/>
  <c r="DY58" i="9"/>
  <c r="DX58" i="9"/>
  <c r="DW58" i="9"/>
  <c r="DV58" i="9"/>
  <c r="EB58" i="9"/>
  <c r="DT88" i="9"/>
  <c r="ED88" i="9"/>
  <c r="DT87" i="9"/>
  <c r="ED87" i="9"/>
  <c r="DT86" i="9"/>
  <c r="ED86" i="9"/>
  <c r="DT85" i="9"/>
  <c r="ED85" i="9"/>
  <c r="DT84" i="9"/>
  <c r="ED84" i="9"/>
  <c r="DT83" i="9"/>
  <c r="ED83" i="9"/>
  <c r="DT82" i="9"/>
  <c r="ED82" i="9"/>
  <c r="DT81" i="9"/>
  <c r="ED81" i="9"/>
  <c r="DT80" i="9"/>
  <c r="ED80" i="9"/>
  <c r="DT79" i="9"/>
  <c r="ED79" i="9"/>
  <c r="DT78" i="9"/>
  <c r="ED78" i="9"/>
  <c r="DT77" i="9"/>
  <c r="ED77" i="9"/>
  <c r="DT76" i="9"/>
  <c r="ED76" i="9"/>
  <c r="DT75" i="9"/>
  <c r="ED75" i="9"/>
  <c r="DT74" i="9"/>
  <c r="ED74" i="9"/>
  <c r="DT73" i="9"/>
  <c r="ED73" i="9"/>
  <c r="DT72" i="9"/>
  <c r="ED72" i="9"/>
  <c r="DT71" i="9"/>
  <c r="ED71" i="9"/>
  <c r="DT70" i="9"/>
  <c r="ED70" i="9"/>
  <c r="DT69" i="9"/>
  <c r="ED69" i="9"/>
  <c r="DT68" i="9"/>
  <c r="ED68" i="9"/>
  <c r="DT67" i="9"/>
  <c r="ED67" i="9"/>
  <c r="DT66" i="9"/>
  <c r="ED66" i="9"/>
  <c r="DT65" i="9"/>
  <c r="ED65" i="9"/>
  <c r="DT64" i="9"/>
  <c r="ED64" i="9"/>
  <c r="DT63" i="9"/>
  <c r="ED63" i="9"/>
  <c r="DT62" i="9"/>
  <c r="ED62" i="9"/>
  <c r="DT61" i="9"/>
  <c r="ED61" i="9"/>
  <c r="DT60" i="9"/>
  <c r="ED60" i="9"/>
  <c r="DT59" i="9"/>
  <c r="ED59" i="9"/>
  <c r="DT58" i="9"/>
  <c r="ED58" i="9"/>
  <c r="EC58" i="9"/>
  <c r="EC59" i="9"/>
  <c r="EC60" i="9"/>
  <c r="EC61" i="9"/>
  <c r="EC62" i="9"/>
  <c r="EC63" i="9"/>
  <c r="EC64" i="9"/>
  <c r="EC65" i="9"/>
  <c r="EC66" i="9"/>
  <c r="EC67" i="9"/>
  <c r="EC68" i="9"/>
  <c r="EC69" i="9"/>
  <c r="EC70" i="9"/>
  <c r="EC71" i="9"/>
  <c r="EC72" i="9"/>
  <c r="EC73" i="9"/>
  <c r="EC74" i="9"/>
  <c r="EC75" i="9"/>
  <c r="EC76" i="9"/>
  <c r="EC77" i="9"/>
  <c r="EC78" i="9"/>
  <c r="EC79" i="9"/>
  <c r="EC80" i="9"/>
  <c r="EC81" i="9"/>
  <c r="EC82" i="9"/>
  <c r="EC83" i="9"/>
  <c r="EC84" i="9"/>
  <c r="EC85" i="9"/>
  <c r="EC86" i="9"/>
  <c r="EC87" i="9"/>
  <c r="EC88" i="9"/>
  <c r="EC93" i="9"/>
  <c r="EB93" i="9"/>
  <c r="ED93" i="9"/>
  <c r="DV93" i="9"/>
  <c r="DW93" i="9"/>
  <c r="DX93" i="9"/>
  <c r="DY93" i="9"/>
  <c r="DZ93" i="9"/>
  <c r="EA93" i="9"/>
  <c r="DS68" i="9"/>
  <c r="DS67" i="9"/>
  <c r="DS66" i="9"/>
  <c r="DS65" i="9"/>
  <c r="DS64" i="9"/>
  <c r="DS63" i="9"/>
  <c r="DS62" i="9"/>
  <c r="DS61" i="9"/>
  <c r="DS60" i="9"/>
  <c r="DS59" i="9"/>
  <c r="DS58" i="9"/>
  <c r="DG58" i="9"/>
  <c r="DG59" i="9"/>
  <c r="DG60" i="9"/>
  <c r="DG61" i="9"/>
  <c r="DG62" i="9"/>
  <c r="DG63" i="9"/>
  <c r="DG64" i="9"/>
  <c r="DG65" i="9"/>
  <c r="DG66" i="9"/>
  <c r="DG67" i="9"/>
  <c r="DG68" i="9"/>
  <c r="DG69" i="9"/>
  <c r="DG70" i="9"/>
  <c r="DG71" i="9"/>
  <c r="DG72" i="9"/>
  <c r="DG73" i="9"/>
  <c r="DG74" i="9"/>
  <c r="DC93" i="9"/>
  <c r="CV93" i="9"/>
  <c r="DE93" i="9"/>
  <c r="CW93" i="9"/>
  <c r="CX93" i="9"/>
  <c r="CY93" i="9"/>
  <c r="CZ93" i="9"/>
  <c r="DA93" i="9"/>
  <c r="DB93" i="9"/>
  <c r="DG89" i="9"/>
  <c r="DG76" i="9"/>
  <c r="DG77" i="9"/>
  <c r="DG78" i="9"/>
  <c r="DG79" i="9"/>
  <c r="DG80" i="9"/>
  <c r="DG81" i="9"/>
  <c r="DG82" i="9"/>
  <c r="DG83" i="9"/>
  <c r="DG84" i="9"/>
  <c r="DG85" i="9"/>
  <c r="DG86" i="9"/>
  <c r="DG87" i="9"/>
  <c r="DG88" i="9"/>
  <c r="DG75" i="9"/>
  <c r="BU75" i="9" a="1"/>
  <c r="BU75" i="9"/>
  <c r="BU76" i="9"/>
  <c r="BU77" i="9"/>
  <c r="BU78" i="9"/>
  <c r="BU79" i="9"/>
  <c r="BU80" i="9"/>
  <c r="BU81" i="9"/>
  <c r="BU82" i="9"/>
  <c r="BU83" i="9"/>
  <c r="BU84" i="9"/>
  <c r="BU85" i="9"/>
  <c r="BU86" i="9"/>
  <c r="BU87" i="9"/>
  <c r="BU88" i="9"/>
  <c r="BU89" i="9"/>
  <c r="CR59" i="9"/>
  <c r="CR60" i="9"/>
  <c r="CR61" i="9"/>
  <c r="CR62" i="9"/>
  <c r="CR63" i="9"/>
  <c r="CR64" i="9"/>
  <c r="CR65" i="9"/>
  <c r="CR66" i="9"/>
  <c r="CR67" i="9"/>
  <c r="CR68" i="9"/>
  <c r="CR69" i="9"/>
  <c r="CR70" i="9"/>
  <c r="CR71" i="9"/>
  <c r="CR72" i="9"/>
  <c r="CR73" i="9"/>
  <c r="CR74" i="9"/>
  <c r="CR75" i="9"/>
  <c r="CR76" i="9"/>
  <c r="CR77" i="9"/>
  <c r="CR78" i="9"/>
  <c r="CR79" i="9"/>
  <c r="CR80" i="9"/>
  <c r="CR81" i="9"/>
  <c r="CR82" i="9"/>
  <c r="CR83" i="9"/>
  <c r="CR84" i="9"/>
  <c r="CR85" i="9"/>
  <c r="CR86" i="9"/>
  <c r="CR87" i="9"/>
  <c r="CR88" i="9"/>
  <c r="CR58" i="9"/>
  <c r="CM87" i="9"/>
  <c r="CN87" i="9"/>
  <c r="CL87" i="9"/>
  <c r="CM86" i="9"/>
  <c r="CN86" i="9"/>
  <c r="CL86" i="9"/>
  <c r="CM85" i="9"/>
  <c r="CN85" i="9"/>
  <c r="CL85" i="9"/>
  <c r="CM84" i="9"/>
  <c r="CN84" i="9"/>
  <c r="CL84" i="9"/>
  <c r="CM83" i="9"/>
  <c r="CN83" i="9"/>
  <c r="CL83" i="9"/>
  <c r="CM82" i="9"/>
  <c r="CN82" i="9"/>
  <c r="CL82" i="9"/>
  <c r="CM81" i="9"/>
  <c r="CN81" i="9"/>
  <c r="CL81" i="9"/>
  <c r="CM80" i="9"/>
  <c r="CN80" i="9"/>
  <c r="CL80" i="9"/>
  <c r="CM79" i="9"/>
  <c r="CN79" i="9"/>
  <c r="CL79" i="9"/>
  <c r="CM78" i="9"/>
  <c r="CN78" i="9"/>
  <c r="CL78" i="9"/>
  <c r="CM77" i="9"/>
  <c r="CN77" i="9"/>
  <c r="CL77" i="9"/>
  <c r="CM76" i="9"/>
  <c r="CN76" i="9"/>
  <c r="CL76" i="9"/>
  <c r="CM75" i="9"/>
  <c r="CN75" i="9"/>
  <c r="CL75" i="9"/>
  <c r="CM74" i="9"/>
  <c r="CN74" i="9"/>
  <c r="CL74" i="9"/>
  <c r="CM73" i="9"/>
  <c r="CN73" i="9"/>
  <c r="CL73" i="9"/>
  <c r="CM72" i="9"/>
  <c r="CN72" i="9"/>
  <c r="CL72" i="9"/>
  <c r="CM71" i="9"/>
  <c r="CN71" i="9"/>
  <c r="CL71" i="9"/>
  <c r="CM70" i="9"/>
  <c r="CN70" i="9"/>
  <c r="CL70" i="9"/>
  <c r="CM69" i="9"/>
  <c r="CN69" i="9"/>
  <c r="CL69" i="9"/>
  <c r="CM68" i="9"/>
  <c r="CN68" i="9"/>
  <c r="CL68" i="9"/>
  <c r="CM67" i="9"/>
  <c r="CN67" i="9"/>
  <c r="CL67" i="9"/>
  <c r="CM66" i="9"/>
  <c r="CN66" i="9"/>
  <c r="CL66" i="9"/>
  <c r="CM65" i="9"/>
  <c r="CN65" i="9"/>
  <c r="CL65" i="9"/>
  <c r="CM64" i="9"/>
  <c r="CN64" i="9"/>
  <c r="CL64" i="9"/>
  <c r="CM63" i="9"/>
  <c r="CN63" i="9"/>
  <c r="CL63" i="9"/>
  <c r="CM62" i="9"/>
  <c r="CN62" i="9"/>
  <c r="CL62" i="9"/>
  <c r="CM61" i="9"/>
  <c r="CN61" i="9"/>
  <c r="CL61" i="9"/>
  <c r="CM60" i="9"/>
  <c r="CN60" i="9"/>
  <c r="CL60" i="9"/>
  <c r="CM59" i="9"/>
  <c r="CN59" i="9"/>
  <c r="CL59" i="9"/>
  <c r="CM58" i="9"/>
  <c r="CN58" i="9"/>
  <c r="CL58" i="9"/>
  <c r="CB58" i="9"/>
  <c r="CH59" i="9"/>
  <c r="CI59" i="9"/>
  <c r="CJ59" i="9"/>
  <c r="CK59" i="9"/>
  <c r="CO59" i="9"/>
  <c r="CH60" i="9"/>
  <c r="CI60" i="9"/>
  <c r="CJ60" i="9"/>
  <c r="CK60" i="9"/>
  <c r="CO60" i="9"/>
  <c r="CH61" i="9"/>
  <c r="CI61" i="9"/>
  <c r="CJ61" i="9"/>
  <c r="CK61" i="9"/>
  <c r="CO61" i="9"/>
  <c r="CH62" i="9"/>
  <c r="CI62" i="9"/>
  <c r="CJ62" i="9"/>
  <c r="CK62" i="9"/>
  <c r="CO62" i="9"/>
  <c r="CH63" i="9"/>
  <c r="CI63" i="9"/>
  <c r="CJ63" i="9"/>
  <c r="CK63" i="9"/>
  <c r="CO63" i="9"/>
  <c r="CH64" i="9"/>
  <c r="CI64" i="9"/>
  <c r="CJ64" i="9"/>
  <c r="CK64" i="9"/>
  <c r="CO64" i="9"/>
  <c r="CH65" i="9"/>
  <c r="CI65" i="9"/>
  <c r="CJ65" i="9"/>
  <c r="CK65" i="9"/>
  <c r="CO65" i="9"/>
  <c r="CH66" i="9"/>
  <c r="CI66" i="9"/>
  <c r="CJ66" i="9"/>
  <c r="CK66" i="9"/>
  <c r="CO66" i="9"/>
  <c r="CH67" i="9"/>
  <c r="CI67" i="9"/>
  <c r="CJ67" i="9"/>
  <c r="CK67" i="9"/>
  <c r="CO67" i="9"/>
  <c r="CH68" i="9"/>
  <c r="CI68" i="9"/>
  <c r="CJ68" i="9"/>
  <c r="CK68" i="9"/>
  <c r="CO68" i="9"/>
  <c r="CI69" i="9"/>
  <c r="CJ69" i="9"/>
  <c r="CK69" i="9"/>
  <c r="CO69" i="9"/>
  <c r="CI70" i="9"/>
  <c r="CJ70" i="9"/>
  <c r="CK70" i="9"/>
  <c r="CO70" i="9"/>
  <c r="CI71" i="9"/>
  <c r="CJ71" i="9"/>
  <c r="CK71" i="9"/>
  <c r="CO71" i="9"/>
  <c r="CI72" i="9"/>
  <c r="CJ72" i="9"/>
  <c r="CK72" i="9"/>
  <c r="CO72" i="9"/>
  <c r="CI73" i="9"/>
  <c r="CJ73" i="9"/>
  <c r="CK73" i="9"/>
  <c r="CO73" i="9"/>
  <c r="CI74" i="9"/>
  <c r="CJ74" i="9"/>
  <c r="CK74" i="9"/>
  <c r="CO74" i="9"/>
  <c r="CI75" i="9"/>
  <c r="CJ75" i="9"/>
  <c r="CK75" i="9"/>
  <c r="CO75" i="9"/>
  <c r="CI76" i="9"/>
  <c r="CJ76" i="9"/>
  <c r="CK76" i="9"/>
  <c r="CO76" i="9"/>
  <c r="CI77" i="9"/>
  <c r="CJ77" i="9"/>
  <c r="CK77" i="9"/>
  <c r="CO77" i="9"/>
  <c r="CI78" i="9"/>
  <c r="CJ78" i="9"/>
  <c r="CK78" i="9"/>
  <c r="CO78" i="9"/>
  <c r="CI79" i="9"/>
  <c r="CJ79" i="9"/>
  <c r="CK79" i="9"/>
  <c r="CO79" i="9"/>
  <c r="CI80" i="9"/>
  <c r="CJ80" i="9"/>
  <c r="CK80" i="9"/>
  <c r="CO80" i="9"/>
  <c r="CI81" i="9"/>
  <c r="CJ81" i="9"/>
  <c r="CK81" i="9"/>
  <c r="CO81" i="9"/>
  <c r="CI82" i="9"/>
  <c r="CJ82" i="9"/>
  <c r="CK82" i="9"/>
  <c r="CO82" i="9"/>
  <c r="CI83" i="9"/>
  <c r="CJ83" i="9"/>
  <c r="CK83" i="9"/>
  <c r="CO83" i="9"/>
  <c r="CI84" i="9"/>
  <c r="CJ84" i="9"/>
  <c r="CK84" i="9"/>
  <c r="CO84" i="9"/>
  <c r="CI85" i="9"/>
  <c r="CJ85" i="9"/>
  <c r="CK85" i="9"/>
  <c r="CO85" i="9"/>
  <c r="CI86" i="9"/>
  <c r="CJ86" i="9"/>
  <c r="CK86" i="9"/>
  <c r="CO86" i="9"/>
  <c r="CI87" i="9"/>
  <c r="CJ87" i="9"/>
  <c r="CK87" i="9"/>
  <c r="CO87" i="9"/>
  <c r="CI88" i="9"/>
  <c r="CJ88" i="9"/>
  <c r="CK88" i="9"/>
  <c r="CO88" i="9"/>
  <c r="CI58" i="9"/>
  <c r="CJ58" i="9"/>
  <c r="CK58" i="9"/>
  <c r="CO58" i="9"/>
  <c r="CH58" i="9"/>
  <c r="BP24" i="9"/>
  <c r="BP25" i="9"/>
  <c r="BP26" i="9"/>
  <c r="BP27" i="9"/>
  <c r="BP28" i="9"/>
  <c r="BP29" i="9"/>
  <c r="BP30" i="9"/>
  <c r="BP31" i="9"/>
  <c r="BP32" i="9"/>
  <c r="BP33" i="9"/>
  <c r="BP34" i="9"/>
  <c r="BP35" i="9"/>
  <c r="BP36" i="9"/>
  <c r="BP37" i="9"/>
  <c r="BP38" i="9"/>
  <c r="BP39" i="9"/>
  <c r="BP40" i="9"/>
  <c r="BP41" i="9"/>
  <c r="BP42" i="9"/>
  <c r="BP43" i="9"/>
  <c r="BP44" i="9"/>
  <c r="BP45" i="9"/>
  <c r="BP46" i="9"/>
  <c r="BP47" i="9"/>
  <c r="BP48" i="9"/>
  <c r="BP49" i="9"/>
  <c r="BP50" i="9"/>
  <c r="BP51" i="9"/>
  <c r="BP52" i="9"/>
  <c r="BP53" i="9"/>
  <c r="BP54" i="9"/>
  <c r="BP55" i="9"/>
  <c r="BP56" i="9"/>
  <c r="BP57" i="9"/>
  <c r="BP58" i="9"/>
  <c r="BP59" i="9"/>
  <c r="BP60" i="9"/>
  <c r="BP61" i="9"/>
  <c r="BP62" i="9"/>
  <c r="BP63" i="9"/>
  <c r="BP64" i="9"/>
  <c r="BP65" i="9"/>
  <c r="BP66" i="9"/>
  <c r="BP67" i="9"/>
  <c r="BP68" i="9"/>
  <c r="BP69" i="9"/>
  <c r="BP70" i="9"/>
  <c r="BP71" i="9"/>
  <c r="BP72" i="9"/>
  <c r="BP73" i="9"/>
  <c r="BP74" i="9"/>
  <c r="M24" i="9"/>
  <c r="M25" i="9"/>
  <c r="M26" i="9"/>
  <c r="M27" i="9"/>
  <c r="M28" i="9"/>
  <c r="M29" i="9"/>
  <c r="M30" i="9"/>
  <c r="M31" i="9"/>
  <c r="M32" i="9"/>
  <c r="M33" i="9"/>
  <c r="M34" i="9"/>
  <c r="M35" i="9"/>
  <c r="M36" i="9"/>
  <c r="M37" i="9"/>
  <c r="M38" i="9"/>
  <c r="M39" i="9"/>
  <c r="M40" i="9"/>
  <c r="M41" i="9"/>
  <c r="M42" i="9"/>
  <c r="M43" i="9"/>
  <c r="M44" i="9"/>
  <c r="M45" i="9"/>
  <c r="M46" i="9"/>
  <c r="M47" i="9"/>
  <c r="M48" i="9"/>
  <c r="M49" i="9"/>
  <c r="M50" i="9"/>
  <c r="M51" i="9"/>
  <c r="M52" i="9"/>
  <c r="M53" i="9"/>
  <c r="M54" i="9"/>
  <c r="M55" i="9"/>
  <c r="M56" i="9"/>
  <c r="M57" i="9"/>
  <c r="M58" i="9"/>
  <c r="M59" i="9"/>
  <c r="M60" i="9"/>
  <c r="M61" i="9"/>
  <c r="M62" i="9"/>
  <c r="M63" i="9"/>
  <c r="M64" i="9"/>
  <c r="M65" i="9"/>
  <c r="M66" i="9"/>
  <c r="M67" i="9"/>
  <c r="M68" i="9"/>
  <c r="M69" i="9"/>
  <c r="M70" i="9"/>
  <c r="M71" i="9"/>
  <c r="M72" i="9"/>
  <c r="M73" i="9"/>
  <c r="M74" i="9"/>
  <c r="M75" i="9"/>
  <c r="M76" i="9"/>
  <c r="M77" i="9"/>
  <c r="M78" i="9"/>
  <c r="M79" i="9"/>
  <c r="M80" i="9"/>
  <c r="M81" i="9"/>
  <c r="M82" i="9"/>
  <c r="M83" i="9"/>
  <c r="M84" i="9"/>
  <c r="M85" i="9"/>
  <c r="M87" i="9"/>
  <c r="M88" i="9"/>
  <c r="M89" i="9"/>
  <c r="M86" i="9"/>
  <c r="H5" i="9"/>
  <c r="H6" i="9"/>
  <c r="H7" i="9"/>
  <c r="H8" i="9"/>
  <c r="H9" i="9"/>
  <c r="H10" i="9"/>
  <c r="H11" i="9"/>
  <c r="H12" i="9"/>
  <c r="H13" i="9"/>
  <c r="H14" i="9"/>
  <c r="H15" i="9"/>
  <c r="H16" i="9"/>
  <c r="H17" i="9"/>
  <c r="H18" i="9"/>
  <c r="H19" i="9"/>
  <c r="H20" i="9"/>
  <c r="H21" i="9"/>
  <c r="H22" i="9"/>
  <c r="H23" i="9"/>
  <c r="H24" i="9"/>
  <c r="H25" i="9"/>
  <c r="H26" i="9"/>
  <c r="H27" i="9"/>
  <c r="H28" i="9"/>
  <c r="H29" i="9"/>
  <c r="H30" i="9"/>
  <c r="H31" i="9"/>
  <c r="H32" i="9"/>
  <c r="H33" i="9"/>
  <c r="H34" i="9"/>
  <c r="H35" i="9"/>
  <c r="H36" i="9"/>
  <c r="H37" i="9"/>
  <c r="H38" i="9"/>
  <c r="H39" i="9"/>
  <c r="H40" i="9"/>
  <c r="H41" i="9"/>
  <c r="H42" i="9"/>
  <c r="H43" i="9"/>
  <c r="H44" i="9"/>
  <c r="H45" i="9"/>
  <c r="H46" i="9"/>
  <c r="H47" i="9"/>
  <c r="H48" i="9"/>
  <c r="H49" i="9"/>
  <c r="H50" i="9"/>
  <c r="H51" i="9"/>
  <c r="H52" i="9"/>
  <c r="H53" i="9"/>
  <c r="H54" i="9"/>
  <c r="H55" i="9"/>
  <c r="H56" i="9"/>
  <c r="H57" i="9"/>
  <c r="H58" i="9"/>
  <c r="H59" i="9"/>
  <c r="H60" i="9"/>
  <c r="H61" i="9"/>
  <c r="H62" i="9"/>
  <c r="H63" i="9"/>
  <c r="H64" i="9"/>
  <c r="H65" i="9"/>
  <c r="H66" i="9"/>
  <c r="H67" i="9"/>
  <c r="H68" i="9"/>
  <c r="H69" i="9"/>
  <c r="H70" i="9"/>
  <c r="H71" i="9"/>
  <c r="H72" i="9"/>
  <c r="H73" i="9"/>
  <c r="H74" i="9"/>
  <c r="H75" i="9"/>
  <c r="H76" i="9"/>
  <c r="H77" i="9"/>
  <c r="H78" i="9"/>
  <c r="H79" i="9"/>
  <c r="H80" i="9"/>
  <c r="H81" i="9"/>
  <c r="H82" i="9"/>
  <c r="H83" i="9"/>
  <c r="H84" i="9"/>
  <c r="H85" i="9"/>
  <c r="H86" i="9"/>
  <c r="H87" i="9"/>
  <c r="H88" i="9"/>
  <c r="H89" i="9"/>
  <c r="BA10" i="9"/>
  <c r="BA11" i="9"/>
  <c r="BA12" i="9"/>
  <c r="BA13" i="9"/>
  <c r="BA14" i="9"/>
  <c r="BA15" i="9"/>
  <c r="BA16" i="9"/>
  <c r="BA17" i="9"/>
  <c r="BA18" i="9"/>
  <c r="BA19" i="9"/>
  <c r="BA20" i="9"/>
  <c r="BA21" i="9"/>
  <c r="BA22" i="9"/>
  <c r="BA23" i="9"/>
  <c r="BA24" i="9"/>
  <c r="BA25" i="9"/>
  <c r="BA26" i="9"/>
  <c r="BA27" i="9"/>
  <c r="BA28" i="9"/>
  <c r="BA29" i="9"/>
  <c r="BA30" i="9"/>
  <c r="BA31" i="9"/>
  <c r="BA32" i="9"/>
  <c r="BA33" i="9"/>
  <c r="BA34" i="9"/>
  <c r="BA35" i="9"/>
  <c r="BA36" i="9"/>
  <c r="BA37" i="9"/>
  <c r="BA38" i="9"/>
  <c r="BA39" i="9"/>
  <c r="BA40" i="9"/>
  <c r="BA41" i="9"/>
  <c r="BA42" i="9"/>
  <c r="BA43" i="9"/>
  <c r="BA44" i="9"/>
  <c r="BA45" i="9"/>
  <c r="BA46" i="9"/>
  <c r="BA47" i="9"/>
  <c r="BA48" i="9"/>
  <c r="BA49" i="9"/>
  <c r="BA50" i="9"/>
  <c r="BA51" i="9"/>
  <c r="BA52" i="9"/>
  <c r="BA53" i="9"/>
  <c r="BA54" i="9"/>
  <c r="BA55" i="9"/>
  <c r="BA56" i="9"/>
  <c r="BA57" i="9"/>
  <c r="BA58" i="9"/>
  <c r="BA59" i="9"/>
  <c r="BA60" i="9"/>
  <c r="BA61" i="9"/>
  <c r="BA62" i="9"/>
  <c r="BA63" i="9"/>
  <c r="BA64" i="9"/>
  <c r="BA65" i="9"/>
  <c r="BA66" i="9"/>
  <c r="BA67" i="9"/>
  <c r="BA68" i="9"/>
  <c r="BA69" i="9"/>
  <c r="BA70" i="9"/>
  <c r="BA71" i="9"/>
  <c r="BA72" i="9"/>
  <c r="BA73" i="9"/>
  <c r="BA74" i="9"/>
  <c r="BA75" i="9"/>
  <c r="BA76" i="9"/>
  <c r="BA77" i="9"/>
  <c r="BA78" i="9"/>
  <c r="BA79" i="9"/>
  <c r="BA80" i="9"/>
  <c r="BA81" i="9"/>
  <c r="BA82" i="9"/>
  <c r="BA83" i="9"/>
  <c r="BA84" i="9"/>
  <c r="BA85" i="9"/>
  <c r="BA86" i="9"/>
  <c r="BA87" i="9"/>
  <c r="BA88" i="9"/>
  <c r="BA89" i="9"/>
  <c r="AZ87" i="9"/>
  <c r="AZ88" i="9"/>
  <c r="AZ89" i="9"/>
  <c r="AZ86" i="9"/>
  <c r="AZ156" i="9"/>
  <c r="AZ76" i="9"/>
  <c r="AZ77" i="9"/>
  <c r="AZ78" i="9"/>
  <c r="AZ79" i="9"/>
  <c r="AZ80" i="9"/>
  <c r="AZ81" i="9"/>
  <c r="AZ82" i="9"/>
  <c r="AZ83" i="9"/>
  <c r="AZ84" i="9"/>
  <c r="AZ85" i="9"/>
  <c r="AZ146" i="9"/>
  <c r="AZ66" i="9"/>
  <c r="AZ67" i="9"/>
  <c r="AZ68" i="9"/>
  <c r="AZ69" i="9"/>
  <c r="AZ70" i="9"/>
  <c r="AZ71" i="9"/>
  <c r="AZ72" i="9"/>
  <c r="AZ73" i="9"/>
  <c r="AZ74" i="9"/>
  <c r="AZ75" i="9"/>
  <c r="AZ136" i="9"/>
  <c r="AZ56" i="9"/>
  <c r="AZ57" i="9"/>
  <c r="AZ58" i="9"/>
  <c r="AZ59" i="9"/>
  <c r="AZ60" i="9"/>
  <c r="AZ61" i="9"/>
  <c r="AZ62" i="9"/>
  <c r="AZ63" i="9"/>
  <c r="AZ64" i="9"/>
  <c r="AZ65" i="9"/>
  <c r="AZ126" i="9"/>
  <c r="AZ46" i="9"/>
  <c r="AZ47" i="9"/>
  <c r="AZ48" i="9"/>
  <c r="AZ49" i="9"/>
  <c r="AZ50" i="9"/>
  <c r="AZ51" i="9"/>
  <c r="AZ52" i="9"/>
  <c r="AZ53" i="9"/>
  <c r="AZ54" i="9"/>
  <c r="AZ55" i="9"/>
  <c r="AZ116" i="9"/>
  <c r="AZ36" i="9"/>
  <c r="AZ37" i="9"/>
  <c r="AZ38" i="9"/>
  <c r="AZ39" i="9"/>
  <c r="AZ40" i="9"/>
  <c r="AZ41" i="9"/>
  <c r="AZ42" i="9"/>
  <c r="AZ43" i="9"/>
  <c r="AZ44" i="9"/>
  <c r="AZ45" i="9"/>
  <c r="AZ106" i="9"/>
  <c r="AZ26" i="9"/>
  <c r="AZ27" i="9"/>
  <c r="AZ28" i="9"/>
  <c r="AZ29" i="9"/>
  <c r="AZ30" i="9"/>
  <c r="AZ31" i="9"/>
  <c r="AZ32" i="9"/>
  <c r="AZ33" i="9"/>
  <c r="AZ34" i="9"/>
  <c r="AZ35" i="9"/>
  <c r="AZ96" i="9"/>
  <c r="BA156" i="9"/>
  <c r="BA146" i="9"/>
  <c r="BA136" i="9"/>
  <c r="BA126" i="9"/>
  <c r="BA116" i="9"/>
  <c r="BA106" i="9"/>
  <c r="BA96" i="9"/>
  <c r="AZ10" i="9"/>
  <c r="AZ11" i="9"/>
  <c r="AZ12" i="9"/>
  <c r="AZ13" i="9"/>
  <c r="AZ14" i="9"/>
  <c r="AZ15" i="9"/>
  <c r="AZ16" i="9"/>
  <c r="AZ17" i="9"/>
  <c r="AZ18" i="9"/>
  <c r="AZ19" i="9"/>
  <c r="AZ20" i="9"/>
  <c r="AZ21" i="9"/>
  <c r="AZ22" i="9"/>
  <c r="AZ23" i="9"/>
  <c r="AZ24" i="9"/>
  <c r="AZ25" i="9"/>
  <c r="J5" i="9"/>
  <c r="J6" i="9"/>
  <c r="J7" i="9"/>
  <c r="J8" i="9"/>
  <c r="J9" i="9"/>
  <c r="J10" i="9"/>
  <c r="J11" i="9"/>
  <c r="J12" i="9"/>
  <c r="J13" i="9"/>
  <c r="J14" i="9"/>
  <c r="J15" i="9"/>
  <c r="J16" i="9"/>
  <c r="J17" i="9"/>
  <c r="J18" i="9"/>
  <c r="J19" i="9"/>
  <c r="J20" i="9"/>
  <c r="J21" i="9"/>
  <c r="J22" i="9"/>
  <c r="J23" i="9"/>
  <c r="J24" i="9"/>
  <c r="J25" i="9"/>
  <c r="J26" i="9"/>
  <c r="J27" i="9"/>
  <c r="J28" i="9"/>
  <c r="J29" i="9"/>
  <c r="J30" i="9"/>
  <c r="J31" i="9"/>
  <c r="J32" i="9"/>
  <c r="J33" i="9"/>
  <c r="J34" i="9"/>
  <c r="J35" i="9"/>
  <c r="J36" i="9"/>
  <c r="J37" i="9"/>
  <c r="J38" i="9"/>
  <c r="J39" i="9"/>
  <c r="J40" i="9"/>
  <c r="J41" i="9"/>
  <c r="J42" i="9"/>
  <c r="J43" i="9"/>
  <c r="J44" i="9"/>
  <c r="J45" i="9"/>
  <c r="J46" i="9"/>
  <c r="J47" i="9"/>
  <c r="J48" i="9"/>
  <c r="J49" i="9"/>
  <c r="J50" i="9"/>
  <c r="J51" i="9"/>
  <c r="J52" i="9"/>
  <c r="J53" i="9"/>
  <c r="J54" i="9"/>
  <c r="J55" i="9"/>
  <c r="J56" i="9"/>
  <c r="J57" i="9"/>
  <c r="J58" i="9"/>
  <c r="J59" i="9"/>
  <c r="J60" i="9"/>
  <c r="J61" i="9"/>
  <c r="J62" i="9"/>
  <c r="J63" i="9"/>
  <c r="J64" i="9"/>
  <c r="J65" i="9"/>
  <c r="J66" i="9"/>
  <c r="J67" i="9"/>
  <c r="J68" i="9"/>
  <c r="J69" i="9"/>
  <c r="J70" i="9"/>
  <c r="J71" i="9"/>
  <c r="J72" i="9"/>
  <c r="J73" i="9"/>
  <c r="J74" i="9"/>
  <c r="J75" i="9"/>
  <c r="J76" i="9"/>
  <c r="J77" i="9"/>
  <c r="J78" i="9"/>
  <c r="J79" i="9"/>
  <c r="J80" i="9"/>
  <c r="J81" i="9"/>
  <c r="J82" i="9"/>
  <c r="J83" i="9"/>
  <c r="J84" i="9"/>
  <c r="J85" i="9"/>
  <c r="J86" i="9"/>
  <c r="J87" i="9"/>
  <c r="J88" i="9"/>
  <c r="J89" i="9"/>
  <c r="AH6" i="9"/>
  <c r="AH7" i="9"/>
  <c r="AH8" i="9"/>
  <c r="AH9" i="9"/>
  <c r="AH10" i="9"/>
  <c r="AH11" i="9"/>
  <c r="AH12" i="9"/>
  <c r="AH13" i="9"/>
  <c r="AH14" i="9"/>
  <c r="AH15" i="9"/>
  <c r="AH16" i="9"/>
  <c r="AH17" i="9"/>
  <c r="AH18" i="9"/>
  <c r="AH19" i="9"/>
  <c r="AH20" i="9"/>
  <c r="AH21" i="9"/>
  <c r="AH22" i="9"/>
  <c r="AH23" i="9"/>
  <c r="AH24" i="9"/>
  <c r="AH25" i="9"/>
  <c r="AH26" i="9"/>
  <c r="AH27" i="9"/>
  <c r="AH28" i="9"/>
  <c r="AH29" i="9"/>
  <c r="AH30" i="9"/>
  <c r="AH31" i="9"/>
  <c r="AH32" i="9"/>
  <c r="AH33" i="9"/>
  <c r="AH34" i="9"/>
  <c r="AH35" i="9"/>
  <c r="AH36" i="9"/>
  <c r="AH37" i="9"/>
  <c r="AH38" i="9"/>
  <c r="AH39" i="9"/>
  <c r="AH40" i="9"/>
  <c r="AH41" i="9"/>
  <c r="AH42" i="9"/>
  <c r="AH43" i="9"/>
  <c r="AH44" i="9"/>
  <c r="AH45" i="9"/>
  <c r="AH46" i="9"/>
  <c r="AH47" i="9"/>
  <c r="AH48" i="9"/>
  <c r="AH49" i="9"/>
  <c r="AH50" i="9"/>
  <c r="AH51" i="9"/>
  <c r="AH52" i="9"/>
  <c r="AH53" i="9"/>
  <c r="AH54" i="9"/>
  <c r="AH55" i="9"/>
  <c r="AH56" i="9"/>
  <c r="AH57" i="9"/>
  <c r="AH58" i="9"/>
  <c r="AH59" i="9"/>
  <c r="AH60" i="9"/>
  <c r="AH61" i="9"/>
  <c r="AH62" i="9"/>
  <c r="AH63" i="9"/>
  <c r="AH64" i="9"/>
  <c r="AH65" i="9"/>
  <c r="AH66" i="9"/>
  <c r="AH67" i="9"/>
  <c r="AH68" i="9"/>
  <c r="AH69" i="9"/>
  <c r="AH70" i="9"/>
  <c r="AH71" i="9"/>
  <c r="AH72" i="9"/>
  <c r="AH73" i="9"/>
  <c r="AH74" i="9"/>
  <c r="AH75" i="9"/>
  <c r="AH76" i="9"/>
  <c r="AH77" i="9"/>
  <c r="AH78" i="9"/>
  <c r="AH79" i="9"/>
  <c r="AH80" i="9"/>
  <c r="AH81" i="9"/>
  <c r="AH82" i="9"/>
  <c r="AH83" i="9"/>
  <c r="AH84" i="9"/>
  <c r="AH85" i="9"/>
  <c r="AH86" i="9"/>
  <c r="AH87" i="9"/>
  <c r="AH88" i="9"/>
  <c r="AH89" i="9"/>
  <c r="AH5" i="9"/>
  <c r="E76" i="9"/>
  <c r="E77" i="9"/>
  <c r="E78" i="9"/>
  <c r="E79" i="9"/>
  <c r="E80" i="9"/>
  <c r="E81" i="9"/>
  <c r="E82" i="9"/>
  <c r="E83" i="9"/>
  <c r="E84" i="9"/>
  <c r="E85" i="9"/>
  <c r="E146" i="9"/>
  <c r="E66" i="9"/>
  <c r="E67" i="9"/>
  <c r="E68" i="9"/>
  <c r="E69" i="9"/>
  <c r="E70" i="9"/>
  <c r="E71" i="9"/>
  <c r="E72" i="9"/>
  <c r="E73" i="9"/>
  <c r="E74" i="9"/>
  <c r="E75" i="9"/>
  <c r="E136" i="9"/>
  <c r="E56" i="9"/>
  <c r="E57" i="9"/>
  <c r="E58" i="9"/>
  <c r="E59" i="9"/>
  <c r="E60" i="9"/>
  <c r="E61" i="9"/>
  <c r="E62" i="9"/>
  <c r="E63" i="9"/>
  <c r="E64" i="9"/>
  <c r="E65" i="9"/>
  <c r="E126" i="9"/>
  <c r="E46" i="9"/>
  <c r="E47" i="9"/>
  <c r="E48" i="9"/>
  <c r="E49" i="9"/>
  <c r="E50" i="9"/>
  <c r="E51" i="9"/>
  <c r="E52" i="9"/>
  <c r="E53" i="9"/>
  <c r="E54" i="9"/>
  <c r="E55" i="9"/>
  <c r="E116" i="9"/>
  <c r="E36" i="9"/>
  <c r="E37" i="9"/>
  <c r="E38" i="9"/>
  <c r="E39" i="9"/>
  <c r="E40" i="9"/>
  <c r="E41" i="9"/>
  <c r="E42" i="9"/>
  <c r="E43" i="9"/>
  <c r="E44" i="9"/>
  <c r="E45" i="9"/>
  <c r="E106" i="9"/>
  <c r="E26" i="9"/>
  <c r="E27" i="9"/>
  <c r="E28" i="9"/>
  <c r="E29" i="9"/>
  <c r="E30" i="9"/>
  <c r="E31" i="9"/>
  <c r="E32" i="9"/>
  <c r="E33" i="9"/>
  <c r="E34" i="9"/>
  <c r="E35" i="9"/>
  <c r="E96" i="9"/>
  <c r="E5" i="9"/>
  <c r="BG11" i="9"/>
  <c r="BG12" i="9"/>
  <c r="BG13" i="9"/>
  <c r="BG14" i="9"/>
  <c r="BG15" i="9"/>
  <c r="BG16" i="9"/>
  <c r="BG17" i="9"/>
  <c r="BG18" i="9"/>
  <c r="BG19" i="9"/>
  <c r="BG20" i="9"/>
  <c r="BG21" i="9"/>
  <c r="BG22" i="9"/>
  <c r="BG23" i="9"/>
  <c r="BG24" i="9"/>
  <c r="BG25" i="9"/>
  <c r="BG26" i="9"/>
  <c r="BG27" i="9"/>
  <c r="BG28" i="9"/>
  <c r="BG29" i="9"/>
  <c r="BG30" i="9"/>
  <c r="BG31" i="9"/>
  <c r="BG32" i="9"/>
  <c r="BG33" i="9"/>
  <c r="BG34" i="9"/>
  <c r="BG35" i="9"/>
  <c r="BG36" i="9"/>
  <c r="BG37" i="9"/>
  <c r="BG38" i="9"/>
  <c r="BG39" i="9"/>
  <c r="BG40" i="9"/>
  <c r="BG41" i="9"/>
  <c r="BG42" i="9"/>
  <c r="BG43" i="9"/>
  <c r="BG44" i="9"/>
  <c r="BG45" i="9"/>
  <c r="BG46" i="9"/>
  <c r="BG47" i="9"/>
  <c r="BG48" i="9"/>
  <c r="BG49" i="9"/>
  <c r="BG50" i="9"/>
  <c r="BG51" i="9"/>
  <c r="BG52" i="9"/>
  <c r="BG53" i="9"/>
  <c r="BG54" i="9"/>
  <c r="BG55" i="9"/>
  <c r="BG56" i="9"/>
  <c r="BG57" i="9"/>
  <c r="BG58" i="9"/>
  <c r="BG59" i="9"/>
  <c r="BG60" i="9"/>
  <c r="BG61" i="9"/>
  <c r="BG62" i="9"/>
  <c r="BG63" i="9"/>
  <c r="BG64" i="9"/>
  <c r="BG65" i="9"/>
  <c r="BG66" i="9"/>
  <c r="BG67" i="9"/>
  <c r="BG68" i="9"/>
  <c r="BG69" i="9"/>
  <c r="BG70" i="9"/>
  <c r="BG71" i="9"/>
  <c r="BG72" i="9"/>
  <c r="BG73" i="9"/>
  <c r="BG74" i="9"/>
  <c r="BG75" i="9"/>
  <c r="BG76" i="9"/>
  <c r="BG77" i="9"/>
  <c r="BG78" i="9"/>
  <c r="BG79" i="9"/>
  <c r="BG80" i="9"/>
  <c r="BG81" i="9"/>
  <c r="BG82" i="9"/>
  <c r="BG83" i="9"/>
  <c r="BG84" i="9"/>
  <c r="BG85" i="9"/>
  <c r="BG86" i="9"/>
  <c r="BG87" i="9"/>
  <c r="BG88" i="9"/>
  <c r="BG89" i="9"/>
  <c r="BO58" i="9" a="1"/>
  <c r="BO58" i="9"/>
  <c r="BO59" i="9"/>
  <c r="BO60" i="9"/>
  <c r="BO61" i="9"/>
  <c r="BO62" i="9"/>
  <c r="BO63" i="9"/>
  <c r="BO64" i="9"/>
  <c r="BO65" i="9"/>
  <c r="BO66" i="9"/>
  <c r="BO67" i="9"/>
  <c r="BO68" i="9"/>
  <c r="BO69" i="9"/>
  <c r="BO70" i="9"/>
  <c r="BO71" i="9"/>
  <c r="BO72" i="9"/>
  <c r="BO73" i="9"/>
  <c r="BO74" i="9"/>
  <c r="BO75" i="9" a="1"/>
  <c r="BO75" i="9"/>
  <c r="BO76" i="9"/>
  <c r="BO77" i="9"/>
  <c r="BO78" i="9"/>
  <c r="BO79" i="9"/>
  <c r="BO80" i="9"/>
  <c r="BO81" i="9"/>
  <c r="BO82" i="9"/>
  <c r="BO83" i="9"/>
  <c r="BO84" i="9"/>
  <c r="BO85" i="9"/>
  <c r="BO86" i="9"/>
  <c r="BO87" i="9"/>
  <c r="BO88" i="9"/>
  <c r="BO89" i="9"/>
  <c r="BH5" i="9" a="1"/>
  <c r="BH84" i="9"/>
  <c r="BI84" i="9"/>
  <c r="BN84" i="9"/>
  <c r="BH17" i="9"/>
  <c r="BI17" i="9"/>
  <c r="BN17" i="9"/>
  <c r="BH18" i="9"/>
  <c r="BI18" i="9"/>
  <c r="BN18" i="9"/>
  <c r="BH19" i="9"/>
  <c r="BI19" i="9"/>
  <c r="BN19" i="9"/>
  <c r="BH20" i="9"/>
  <c r="BI20" i="9"/>
  <c r="BN20" i="9"/>
  <c r="BH21" i="9"/>
  <c r="BI21" i="9"/>
  <c r="BN21" i="9"/>
  <c r="BH22" i="9"/>
  <c r="BI22" i="9"/>
  <c r="BN22" i="9"/>
  <c r="BH23" i="9"/>
  <c r="BI23" i="9"/>
  <c r="BN23" i="9"/>
  <c r="BH24" i="9"/>
  <c r="BI24" i="9"/>
  <c r="BN24" i="9"/>
  <c r="BH25" i="9"/>
  <c r="BI25" i="9"/>
  <c r="BN25" i="9"/>
  <c r="BH26" i="9"/>
  <c r="BI26" i="9"/>
  <c r="BN26" i="9"/>
  <c r="BH27" i="9"/>
  <c r="BI27" i="9"/>
  <c r="BN27" i="9"/>
  <c r="BH28" i="9"/>
  <c r="BI28" i="9"/>
  <c r="BN28" i="9"/>
  <c r="BH29" i="9"/>
  <c r="BI29" i="9"/>
  <c r="BN29" i="9"/>
  <c r="BH30" i="9"/>
  <c r="BI30" i="9"/>
  <c r="BN30" i="9"/>
  <c r="BH31" i="9"/>
  <c r="BI31" i="9"/>
  <c r="BN31" i="9"/>
  <c r="BH32" i="9"/>
  <c r="BI32" i="9"/>
  <c r="BN32" i="9"/>
  <c r="BH33" i="9"/>
  <c r="BI33" i="9"/>
  <c r="BN33" i="9"/>
  <c r="BH34" i="9"/>
  <c r="BI34" i="9"/>
  <c r="BN34" i="9"/>
  <c r="BH35" i="9"/>
  <c r="BI35" i="9"/>
  <c r="BN35" i="9"/>
  <c r="BH36" i="9"/>
  <c r="BI36" i="9"/>
  <c r="BN36" i="9"/>
  <c r="BH37" i="9"/>
  <c r="BI37" i="9"/>
  <c r="BN37" i="9"/>
  <c r="BH38" i="9"/>
  <c r="BI38" i="9"/>
  <c r="BN38" i="9"/>
  <c r="BH39" i="9"/>
  <c r="BI39" i="9"/>
  <c r="BN39" i="9"/>
  <c r="BH40" i="9"/>
  <c r="BI40" i="9"/>
  <c r="BN40" i="9"/>
  <c r="BH41" i="9"/>
  <c r="BI41" i="9"/>
  <c r="BN41" i="9"/>
  <c r="BH42" i="9"/>
  <c r="BI42" i="9"/>
  <c r="BN42" i="9"/>
  <c r="BH43" i="9"/>
  <c r="BI43" i="9"/>
  <c r="BN43" i="9"/>
  <c r="BH44" i="9"/>
  <c r="BI44" i="9"/>
  <c r="BN44" i="9"/>
  <c r="BH45" i="9"/>
  <c r="BI45" i="9"/>
  <c r="BN45" i="9"/>
  <c r="BH46" i="9"/>
  <c r="BI46" i="9"/>
  <c r="BN46" i="9"/>
  <c r="BH47" i="9"/>
  <c r="BI47" i="9"/>
  <c r="BN47" i="9"/>
  <c r="BH48" i="9"/>
  <c r="BI48" i="9"/>
  <c r="BN48" i="9"/>
  <c r="BH49" i="9"/>
  <c r="BI49" i="9"/>
  <c r="BN49" i="9"/>
  <c r="BH50" i="9"/>
  <c r="BI50" i="9"/>
  <c r="BN50" i="9"/>
  <c r="BH51" i="9"/>
  <c r="BI51" i="9"/>
  <c r="BN51" i="9"/>
  <c r="BH52" i="9"/>
  <c r="BI52" i="9"/>
  <c r="BN52" i="9"/>
  <c r="BH53" i="9"/>
  <c r="BI53" i="9"/>
  <c r="BN53" i="9"/>
  <c r="BH54" i="9"/>
  <c r="BI54" i="9"/>
  <c r="BN54" i="9"/>
  <c r="BH55" i="9"/>
  <c r="BI55" i="9"/>
  <c r="BN55" i="9"/>
  <c r="BH56" i="9"/>
  <c r="BI56" i="9"/>
  <c r="BN56" i="9"/>
  <c r="BH57" i="9"/>
  <c r="BI57" i="9"/>
  <c r="BN57" i="9"/>
  <c r="BH58" i="9"/>
  <c r="BI58" i="9"/>
  <c r="BN58" i="9"/>
  <c r="BH59" i="9"/>
  <c r="BI59" i="9"/>
  <c r="BN59" i="9"/>
  <c r="BH60" i="9"/>
  <c r="BI60" i="9"/>
  <c r="BN60" i="9"/>
  <c r="BH61" i="9"/>
  <c r="BI61" i="9"/>
  <c r="BN61" i="9"/>
  <c r="BH62" i="9"/>
  <c r="BI62" i="9"/>
  <c r="BN62" i="9"/>
  <c r="BH63" i="9"/>
  <c r="BI63" i="9"/>
  <c r="BN63" i="9"/>
  <c r="BH64" i="9"/>
  <c r="BI64" i="9"/>
  <c r="BN64" i="9"/>
  <c r="BH65" i="9"/>
  <c r="BI65" i="9"/>
  <c r="BN65" i="9"/>
  <c r="BH66" i="9"/>
  <c r="BI66" i="9"/>
  <c r="BN66" i="9"/>
  <c r="BH67" i="9"/>
  <c r="BI67" i="9"/>
  <c r="BN67" i="9"/>
  <c r="BH68" i="9"/>
  <c r="BI68" i="9"/>
  <c r="BN68" i="9"/>
  <c r="BH69" i="9"/>
  <c r="BI69" i="9"/>
  <c r="BN69" i="9"/>
  <c r="BH70" i="9"/>
  <c r="BI70" i="9"/>
  <c r="BN70" i="9"/>
  <c r="BH71" i="9"/>
  <c r="BI71" i="9"/>
  <c r="BN71" i="9"/>
  <c r="BH72" i="9"/>
  <c r="BI72" i="9"/>
  <c r="BN72" i="9"/>
  <c r="BH73" i="9"/>
  <c r="BI73" i="9"/>
  <c r="BN73" i="9"/>
  <c r="BH74" i="9"/>
  <c r="BI74" i="9"/>
  <c r="BN74" i="9"/>
  <c r="BH75" i="9"/>
  <c r="BI75" i="9"/>
  <c r="BN75" i="9"/>
  <c r="BH76" i="9"/>
  <c r="BI76" i="9"/>
  <c r="BN76" i="9"/>
  <c r="BH77" i="9"/>
  <c r="BI77" i="9"/>
  <c r="BN77" i="9"/>
  <c r="BH78" i="9"/>
  <c r="BI78" i="9"/>
  <c r="BN78" i="9"/>
  <c r="BH79" i="9"/>
  <c r="BI79" i="9"/>
  <c r="BN79" i="9"/>
  <c r="BH80" i="9"/>
  <c r="BI80" i="9"/>
  <c r="BN80" i="9"/>
  <c r="BH81" i="9"/>
  <c r="BI81" i="9"/>
  <c r="BN81" i="9"/>
  <c r="BH82" i="9"/>
  <c r="BI82" i="9"/>
  <c r="BN82" i="9"/>
  <c r="BH83" i="9"/>
  <c r="BI83" i="9"/>
  <c r="BN83" i="9"/>
  <c r="BH85" i="9"/>
  <c r="BI85" i="9"/>
  <c r="BN85" i="9"/>
  <c r="BH86" i="9"/>
  <c r="BI86" i="9"/>
  <c r="BN86" i="9"/>
  <c r="BH87" i="9"/>
  <c r="BI87" i="9"/>
  <c r="BN87" i="9"/>
  <c r="BH88" i="9"/>
  <c r="BI88" i="9"/>
  <c r="BN88" i="9"/>
  <c r="BH89" i="9"/>
  <c r="BI89" i="9"/>
  <c r="BN89" i="9"/>
  <c r="BH6" i="9"/>
  <c r="BI6" i="9"/>
  <c r="BJ6" i="9"/>
  <c r="BH7" i="9"/>
  <c r="BI7" i="9"/>
  <c r="BJ7" i="9"/>
  <c r="BH8" i="9"/>
  <c r="BI8" i="9"/>
  <c r="BJ8" i="9"/>
  <c r="BH9" i="9"/>
  <c r="BI9" i="9"/>
  <c r="BJ9" i="9"/>
  <c r="BH10" i="9"/>
  <c r="BI10" i="9"/>
  <c r="BJ10" i="9"/>
  <c r="BH11" i="9"/>
  <c r="BI11" i="9"/>
  <c r="BJ11" i="9"/>
  <c r="BH12" i="9"/>
  <c r="BI12" i="9"/>
  <c r="BJ12" i="9"/>
  <c r="BH13" i="9"/>
  <c r="BI13" i="9"/>
  <c r="BJ13" i="9"/>
  <c r="BH14" i="9"/>
  <c r="BI14" i="9"/>
  <c r="BJ14" i="9"/>
  <c r="BH15" i="9"/>
  <c r="BI15" i="9"/>
  <c r="BJ15" i="9"/>
  <c r="BH16" i="9"/>
  <c r="BI16" i="9"/>
  <c r="BJ16" i="9"/>
  <c r="BJ17" i="9"/>
  <c r="BJ18" i="9"/>
  <c r="BJ19" i="9"/>
  <c r="BJ20" i="9"/>
  <c r="BJ21" i="9"/>
  <c r="BJ22" i="9"/>
  <c r="BJ23" i="9"/>
  <c r="BJ24" i="9"/>
  <c r="BJ25" i="9"/>
  <c r="BJ26" i="9"/>
  <c r="BJ27" i="9"/>
  <c r="BJ28" i="9"/>
  <c r="BJ29" i="9"/>
  <c r="BJ30" i="9"/>
  <c r="BJ31" i="9"/>
  <c r="BJ32" i="9"/>
  <c r="BJ33" i="9"/>
  <c r="BJ34" i="9"/>
  <c r="BJ35" i="9"/>
  <c r="BJ36" i="9"/>
  <c r="BJ37" i="9"/>
  <c r="BJ38" i="9"/>
  <c r="BJ39" i="9"/>
  <c r="BJ40" i="9"/>
  <c r="BJ41" i="9"/>
  <c r="BJ42" i="9"/>
  <c r="BJ43" i="9"/>
  <c r="BJ44" i="9"/>
  <c r="BJ45" i="9"/>
  <c r="BJ46" i="9"/>
  <c r="BJ47" i="9"/>
  <c r="BJ48" i="9"/>
  <c r="BJ49" i="9"/>
  <c r="BJ50" i="9"/>
  <c r="BJ51" i="9"/>
  <c r="BJ52" i="9"/>
  <c r="BJ53" i="9"/>
  <c r="BJ54" i="9"/>
  <c r="BJ55" i="9"/>
  <c r="BJ56" i="9"/>
  <c r="BJ57" i="9"/>
  <c r="BJ58" i="9"/>
  <c r="BJ59" i="9"/>
  <c r="BJ60" i="9"/>
  <c r="BJ61" i="9"/>
  <c r="BJ62" i="9"/>
  <c r="BJ63" i="9"/>
  <c r="BJ64" i="9"/>
  <c r="BJ65" i="9"/>
  <c r="BJ66" i="9"/>
  <c r="BJ67" i="9"/>
  <c r="BJ68" i="9"/>
  <c r="BJ69" i="9"/>
  <c r="BJ70" i="9"/>
  <c r="BJ71" i="9"/>
  <c r="BJ72" i="9"/>
  <c r="BJ73" i="9"/>
  <c r="BJ74" i="9"/>
  <c r="BJ75" i="9"/>
  <c r="BJ76" i="9"/>
  <c r="BJ77" i="9"/>
  <c r="BJ78" i="9"/>
  <c r="BJ79" i="9"/>
  <c r="BJ80" i="9"/>
  <c r="BJ81" i="9"/>
  <c r="BJ82" i="9"/>
  <c r="BJ83" i="9"/>
  <c r="BJ84" i="9"/>
  <c r="BJ85" i="9"/>
  <c r="BJ86" i="9"/>
  <c r="BJ87" i="9"/>
  <c r="BJ88" i="9"/>
  <c r="BJ89" i="9"/>
  <c r="BH5" i="9"/>
  <c r="BI5" i="9"/>
  <c r="BJ5" i="9"/>
  <c r="AT156" i="9"/>
  <c r="AT146" i="9"/>
  <c r="AT136" i="9"/>
  <c r="AT126" i="9"/>
  <c r="AT116" i="9"/>
  <c r="AT106" i="9"/>
  <c r="AT96" i="9"/>
  <c r="AX96" i="9"/>
  <c r="AW96" i="9"/>
  <c r="AX106" i="9"/>
  <c r="AW106" i="9"/>
  <c r="AX116" i="9"/>
  <c r="AW116" i="9"/>
  <c r="AW126" i="9"/>
  <c r="AX136" i="9"/>
  <c r="AW136" i="9"/>
  <c r="AX146" i="9"/>
  <c r="AW146" i="9"/>
  <c r="AW156" i="9"/>
  <c r="AU146" i="9"/>
  <c r="AU126" i="9"/>
  <c r="AU116" i="9"/>
  <c r="AU106" i="9"/>
  <c r="AU96" i="9"/>
  <c r="K7" i="9"/>
  <c r="K8" i="9"/>
  <c r="K25" i="9"/>
  <c r="K26" i="9"/>
  <c r="K27" i="9"/>
  <c r="K28" i="9"/>
  <c r="K29" i="9"/>
  <c r="K30" i="9"/>
  <c r="K31" i="9"/>
  <c r="K32" i="9"/>
  <c r="K33" i="9"/>
  <c r="K34" i="9"/>
  <c r="K35" i="9"/>
  <c r="K36" i="9"/>
  <c r="K37" i="9"/>
  <c r="K38" i="9"/>
  <c r="K39" i="9"/>
  <c r="K40" i="9"/>
  <c r="K41" i="9"/>
  <c r="K42" i="9"/>
  <c r="K43" i="9"/>
  <c r="K44" i="9"/>
  <c r="K45" i="9"/>
  <c r="K46" i="9"/>
  <c r="K47" i="9"/>
  <c r="K48" i="9"/>
  <c r="K49" i="9"/>
  <c r="K50" i="9"/>
  <c r="K51" i="9"/>
  <c r="K52" i="9"/>
  <c r="K53" i="9"/>
  <c r="K54" i="9"/>
  <c r="K55" i="9"/>
  <c r="K56" i="9"/>
  <c r="K57" i="9"/>
  <c r="K58" i="9"/>
  <c r="K59" i="9"/>
  <c r="K60" i="9"/>
  <c r="K61" i="9"/>
  <c r="K62" i="9"/>
  <c r="K63" i="9"/>
  <c r="K64" i="9"/>
  <c r="K65" i="9"/>
  <c r="K66" i="9"/>
  <c r="K67" i="9"/>
  <c r="K68" i="9"/>
  <c r="K69" i="9"/>
  <c r="K70" i="9"/>
  <c r="K71" i="9"/>
  <c r="K72" i="9"/>
  <c r="K73" i="9"/>
  <c r="K74" i="9"/>
  <c r="K75" i="9"/>
  <c r="K76" i="9"/>
  <c r="K77" i="9"/>
  <c r="K78" i="9"/>
  <c r="K79" i="9"/>
  <c r="K80" i="9"/>
  <c r="K81" i="9"/>
  <c r="K82" i="9"/>
  <c r="K83" i="9"/>
  <c r="K84" i="9"/>
  <c r="K85" i="9"/>
  <c r="K86" i="9"/>
  <c r="K87" i="9"/>
  <c r="K88" i="9"/>
  <c r="K89" i="9"/>
  <c r="K5" i="9"/>
  <c r="S6" i="9"/>
  <c r="S7" i="9"/>
  <c r="S8" i="9"/>
  <c r="S9" i="9"/>
  <c r="S10" i="9"/>
  <c r="S11" i="9"/>
  <c r="S12" i="9"/>
  <c r="S13" i="9"/>
  <c r="S14" i="9"/>
  <c r="S15" i="9"/>
  <c r="S16" i="9"/>
  <c r="S17" i="9"/>
  <c r="S18" i="9"/>
  <c r="S19" i="9"/>
  <c r="S20" i="9"/>
  <c r="S21" i="9"/>
  <c r="S22" i="9"/>
  <c r="S23" i="9"/>
  <c r="S24" i="9"/>
  <c r="S25" i="9"/>
  <c r="S26" i="9"/>
  <c r="S27" i="9"/>
  <c r="S28" i="9"/>
  <c r="S29" i="9"/>
  <c r="S30" i="9"/>
  <c r="S31" i="9"/>
  <c r="S32" i="9"/>
  <c r="S33" i="9"/>
  <c r="S34" i="9"/>
  <c r="S35" i="9"/>
  <c r="S36" i="9"/>
  <c r="S37" i="9"/>
  <c r="S38" i="9"/>
  <c r="S39" i="9"/>
  <c r="S40" i="9"/>
  <c r="S41" i="9"/>
  <c r="S42" i="9"/>
  <c r="S43" i="9"/>
  <c r="S44" i="9"/>
  <c r="S45" i="9"/>
  <c r="S46" i="9"/>
  <c r="S47" i="9"/>
  <c r="S48" i="9"/>
  <c r="S49" i="9"/>
  <c r="S50" i="9"/>
  <c r="S51" i="9"/>
  <c r="S52" i="9"/>
  <c r="S53" i="9"/>
  <c r="S54" i="9"/>
  <c r="S55" i="9"/>
  <c r="S56" i="9"/>
  <c r="S57" i="9"/>
  <c r="S58" i="9"/>
  <c r="S59" i="9"/>
  <c r="S60" i="9"/>
  <c r="S61" i="9"/>
  <c r="S62" i="9"/>
  <c r="S63" i="9"/>
  <c r="S64" i="9"/>
  <c r="S65" i="9"/>
  <c r="S66" i="9"/>
  <c r="S67" i="9"/>
  <c r="S68" i="9"/>
  <c r="S69" i="9"/>
  <c r="S70" i="9"/>
  <c r="S71" i="9"/>
  <c r="S72" i="9"/>
  <c r="S73" i="9"/>
  <c r="S74" i="9"/>
  <c r="S75" i="9"/>
  <c r="S76" i="9"/>
  <c r="S77" i="9"/>
  <c r="S78" i="9"/>
  <c r="S79" i="9"/>
  <c r="S80" i="9"/>
  <c r="S81" i="9"/>
  <c r="S82" i="9"/>
  <c r="S83" i="9"/>
  <c r="S84" i="9"/>
  <c r="S5" i="9"/>
  <c r="W61" i="9"/>
  <c r="W62" i="9"/>
  <c r="W63" i="9"/>
  <c r="W64" i="9"/>
  <c r="W65" i="9"/>
  <c r="W66" i="9"/>
  <c r="W67" i="9"/>
  <c r="W68" i="9"/>
  <c r="W69" i="9"/>
  <c r="W70" i="9"/>
  <c r="W71" i="9"/>
  <c r="W72" i="9"/>
  <c r="W73" i="9"/>
  <c r="W74" i="9"/>
  <c r="W75" i="9"/>
  <c r="W76" i="9"/>
  <c r="W77" i="9"/>
  <c r="W78" i="9"/>
  <c r="W79" i="9"/>
  <c r="W80" i="9"/>
  <c r="W81" i="9"/>
  <c r="W82" i="9"/>
  <c r="W83" i="9"/>
  <c r="W84" i="9"/>
  <c r="W85" i="9"/>
  <c r="W5" i="9"/>
  <c r="W6" i="9"/>
  <c r="W7" i="9"/>
  <c r="W8" i="9"/>
  <c r="W9" i="9"/>
  <c r="W10" i="9"/>
  <c r="W11" i="9"/>
  <c r="W12" i="9"/>
  <c r="W13" i="9"/>
  <c r="W14" i="9"/>
  <c r="W15" i="9"/>
  <c r="W16" i="9"/>
  <c r="W17" i="9"/>
  <c r="W18" i="9"/>
  <c r="W19" i="9"/>
  <c r="W20" i="9"/>
  <c r="W21" i="9"/>
  <c r="W22" i="9"/>
  <c r="W23" i="9"/>
  <c r="W24" i="9"/>
  <c r="W25" i="9"/>
  <c r="W26" i="9"/>
  <c r="W27" i="9"/>
  <c r="W28" i="9"/>
  <c r="W29" i="9"/>
  <c r="W30" i="9"/>
  <c r="W31" i="9"/>
  <c r="W32" i="9"/>
  <c r="W33" i="9"/>
  <c r="W34" i="9"/>
  <c r="W35" i="9"/>
  <c r="W36" i="9"/>
  <c r="W37" i="9"/>
  <c r="W38" i="9"/>
  <c r="W39" i="9"/>
  <c r="W40" i="9"/>
  <c r="W41" i="9"/>
  <c r="W42" i="9"/>
  <c r="W43" i="9"/>
  <c r="W44" i="9"/>
  <c r="W45" i="9"/>
  <c r="W46" i="9"/>
  <c r="W47" i="9"/>
  <c r="W48" i="9"/>
  <c r="W49" i="9"/>
  <c r="W50" i="9"/>
  <c r="W51" i="9"/>
  <c r="W52" i="9"/>
  <c r="W53" i="9"/>
  <c r="W54" i="9"/>
  <c r="W55" i="9"/>
  <c r="W56" i="9"/>
  <c r="W57" i="9"/>
  <c r="W58" i="9"/>
  <c r="W59" i="9"/>
  <c r="W60" i="9"/>
  <c r="D162" i="1"/>
  <c r="D163" i="1"/>
  <c r="D164" i="1"/>
  <c r="D165" i="1"/>
  <c r="D166" i="1"/>
  <c r="D167" i="1"/>
  <c r="D168" i="1"/>
  <c r="D169" i="1"/>
  <c r="D170" i="1"/>
  <c r="D171" i="1"/>
  <c r="D172" i="1"/>
  <c r="C173" i="1"/>
  <c r="D173" i="1"/>
  <c r="C174" i="1"/>
  <c r="D174" i="1"/>
  <c r="C175" i="1"/>
  <c r="D175" i="1"/>
  <c r="C176" i="1"/>
  <c r="D176" i="1"/>
  <c r="C177" i="1"/>
  <c r="D177" i="1"/>
  <c r="C178" i="1"/>
  <c r="D178" i="1"/>
  <c r="C179" i="1"/>
  <c r="D179" i="1"/>
  <c r="C180" i="1"/>
  <c r="D180" i="1"/>
  <c r="C181" i="1"/>
  <c r="D181" i="1"/>
  <c r="C182" i="1"/>
  <c r="D182" i="1"/>
  <c r="C183" i="1"/>
  <c r="D183" i="1"/>
  <c r="C184" i="1"/>
  <c r="D184" i="1"/>
  <c r="C185" i="1"/>
  <c r="D185" i="1"/>
  <c r="C186" i="1"/>
  <c r="D186" i="1"/>
  <c r="C187" i="1"/>
  <c r="D187" i="1"/>
  <c r="I187" i="1"/>
  <c r="H187" i="1"/>
  <c r="E179" i="1"/>
  <c r="E180" i="1"/>
  <c r="E181" i="1"/>
  <c r="E182" i="1"/>
  <c r="E183" i="1"/>
  <c r="E184" i="1"/>
  <c r="E185" i="1"/>
  <c r="E186" i="1"/>
  <c r="E187" i="1"/>
  <c r="J187" i="1"/>
  <c r="F187" i="1"/>
  <c r="K187" i="1"/>
  <c r="G187" i="1"/>
  <c r="E177" i="1"/>
  <c r="E176" i="1"/>
  <c r="E175" i="1"/>
  <c r="E174" i="1"/>
  <c r="E173" i="1"/>
  <c r="E172" i="1"/>
  <c r="E171" i="1"/>
  <c r="E170" i="1"/>
  <c r="E169" i="1"/>
  <c r="E168" i="1"/>
  <c r="E167" i="1"/>
  <c r="E166" i="1"/>
  <c r="E165" i="1"/>
  <c r="E164" i="1"/>
  <c r="E163" i="1"/>
  <c r="E162" i="1"/>
  <c r="E161" i="1"/>
  <c r="E160" i="1"/>
  <c r="E159" i="1"/>
  <c r="E158" i="1"/>
  <c r="E157" i="1"/>
  <c r="E156" i="1"/>
  <c r="E155" i="1"/>
  <c r="E154" i="1"/>
  <c r="E153" i="1"/>
  <c r="E152" i="1"/>
  <c r="E151" i="1"/>
  <c r="E150" i="1"/>
  <c r="E149" i="1"/>
  <c r="E148" i="1"/>
  <c r="E147" i="1"/>
  <c r="E146" i="1"/>
  <c r="E145" i="1"/>
  <c r="E144" i="1"/>
  <c r="E143" i="1"/>
  <c r="E142" i="1"/>
  <c r="E141" i="1"/>
  <c r="E140" i="1"/>
  <c r="E139" i="1"/>
  <c r="E138" i="1"/>
  <c r="E137" i="1"/>
  <c r="E136" i="1"/>
  <c r="E135" i="1"/>
  <c r="E134" i="1"/>
  <c r="E133" i="1"/>
  <c r="E132" i="1"/>
  <c r="E131" i="1"/>
  <c r="E130" i="1"/>
  <c r="E129" i="1"/>
  <c r="J129" i="1"/>
  <c r="H129"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I129" i="1"/>
  <c r="F129" i="1"/>
  <c r="K129" i="1"/>
  <c r="G129" i="1"/>
  <c r="O9" i="1"/>
  <c r="B187" i="1"/>
  <c r="B129" i="1"/>
  <c r="N9" i="1"/>
  <c r="F186" i="1"/>
  <c r="B186" i="1"/>
  <c r="E128" i="1"/>
  <c r="E127" i="1"/>
  <c r="E126" i="1"/>
  <c r="E125" i="1"/>
  <c r="E124" i="1"/>
  <c r="E123" i="1"/>
  <c r="E122" i="1"/>
  <c r="E121" i="1"/>
  <c r="E120" i="1"/>
  <c r="E119" i="1"/>
  <c r="E118" i="1"/>
  <c r="E117" i="1"/>
  <c r="E116" i="1"/>
  <c r="E115" i="1"/>
  <c r="E114" i="1"/>
  <c r="E113" i="1"/>
  <c r="E112" i="1"/>
  <c r="E111" i="1"/>
  <c r="E110" i="1"/>
  <c r="E109" i="1"/>
  <c r="E108" i="1"/>
  <c r="E107" i="1"/>
  <c r="E106" i="1"/>
  <c r="E105" i="1"/>
  <c r="E104" i="1"/>
  <c r="E103" i="1"/>
  <c r="E102" i="1"/>
  <c r="E101" i="1"/>
  <c r="E100" i="1"/>
  <c r="E99" i="1"/>
  <c r="E98" i="1"/>
  <c r="E97" i="1"/>
  <c r="E96" i="1"/>
  <c r="E95" i="1"/>
  <c r="E94" i="1"/>
  <c r="E93" i="1"/>
  <c r="E92" i="1"/>
  <c r="E91" i="1"/>
  <c r="E90" i="1"/>
  <c r="E89" i="1"/>
  <c r="E88" i="1"/>
  <c r="E87" i="1"/>
  <c r="E86" i="1"/>
  <c r="E85" i="1"/>
  <c r="E84" i="1"/>
  <c r="E83" i="1"/>
  <c r="E82" i="1"/>
  <c r="E81" i="1"/>
  <c r="E80" i="1"/>
  <c r="E79" i="1"/>
  <c r="E78" i="1"/>
  <c r="E77" i="1"/>
  <c r="E76" i="1"/>
  <c r="E75" i="1"/>
  <c r="E74" i="1"/>
  <c r="E73" i="1"/>
  <c r="E72" i="1"/>
  <c r="E71" i="1"/>
  <c r="E70" i="1"/>
  <c r="E69" i="1"/>
  <c r="E68" i="1"/>
  <c r="E67" i="1"/>
  <c r="E66" i="1"/>
  <c r="E65" i="1"/>
  <c r="E64" i="1"/>
  <c r="E63" i="1"/>
  <c r="E62" i="1"/>
  <c r="E61" i="1"/>
  <c r="E60" i="1"/>
  <c r="E59" i="1"/>
  <c r="E58" i="1"/>
  <c r="E57" i="1"/>
  <c r="E56" i="1"/>
  <c r="E55" i="1"/>
  <c r="E54" i="1"/>
  <c r="E53" i="1"/>
  <c r="E52" i="1"/>
  <c r="E51" i="1"/>
  <c r="E50" i="1"/>
  <c r="E49" i="1"/>
  <c r="E48" i="1"/>
  <c r="E47" i="1"/>
  <c r="E46" i="1"/>
  <c r="E45" i="1"/>
  <c r="E44" i="1"/>
  <c r="E43" i="1"/>
  <c r="E42" i="1"/>
  <c r="E41" i="1"/>
  <c r="E40" i="1"/>
  <c r="E39" i="1"/>
  <c r="E38" i="1"/>
  <c r="E37" i="1"/>
  <c r="E36" i="1"/>
  <c r="E35" i="1"/>
  <c r="E34" i="1"/>
  <c r="E33" i="1"/>
  <c r="E32" i="1"/>
  <c r="E31" i="1"/>
  <c r="E30" i="1"/>
  <c r="E29" i="1"/>
  <c r="E28" i="1"/>
  <c r="E27" i="1"/>
  <c r="E26" i="1"/>
  <c r="E25" i="1"/>
  <c r="E24" i="1"/>
  <c r="E23" i="1"/>
  <c r="E22" i="1"/>
  <c r="E21" i="1"/>
  <c r="E20" i="1"/>
  <c r="E19" i="1"/>
  <c r="E18" i="1"/>
  <c r="E17" i="1"/>
  <c r="E16" i="1"/>
  <c r="E15" i="1"/>
  <c r="E14" i="1"/>
  <c r="E13" i="1"/>
  <c r="E12" i="1"/>
  <c r="E11" i="1"/>
  <c r="E10" i="1"/>
  <c r="E9" i="1"/>
  <c r="E8" i="1"/>
  <c r="E7" i="1"/>
  <c r="E6"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D9" i="1"/>
  <c r="D8" i="1"/>
  <c r="D7" i="1"/>
  <c r="D6" i="1"/>
  <c r="F6" i="1"/>
  <c r="B6" i="1"/>
  <c r="N11" i="1"/>
  <c r="I186" i="1"/>
  <c r="J186" i="1"/>
  <c r="H186" i="1"/>
  <c r="K186" i="1"/>
  <c r="G186" i="1"/>
  <c r="I6" i="1"/>
  <c r="J6" i="1"/>
  <c r="H6" i="1"/>
  <c r="K6" i="1"/>
  <c r="G6" i="1"/>
  <c r="O11" i="1"/>
  <c r="AA192" i="4"/>
  <c r="H178" i="1"/>
  <c r="I178" i="1"/>
  <c r="J178" i="1"/>
  <c r="F178" i="1"/>
  <c r="K178" i="1"/>
  <c r="G178" i="1"/>
  <c r="O10" i="1"/>
  <c r="H128" i="1"/>
  <c r="I128" i="1"/>
  <c r="J128" i="1"/>
  <c r="F128" i="1"/>
  <c r="K128" i="1"/>
  <c r="G128" i="1"/>
  <c r="H7" i="1"/>
  <c r="I7" i="1"/>
  <c r="J7" i="1"/>
  <c r="F7" i="1"/>
  <c r="K7" i="1"/>
  <c r="G7" i="1"/>
  <c r="H8" i="1"/>
  <c r="I8" i="1"/>
  <c r="J8" i="1"/>
  <c r="F8" i="1"/>
  <c r="K8" i="1"/>
  <c r="G8" i="1"/>
  <c r="H9" i="1"/>
  <c r="I9" i="1"/>
  <c r="J9" i="1"/>
  <c r="F9" i="1"/>
  <c r="K9" i="1"/>
  <c r="G9" i="1"/>
  <c r="H10" i="1"/>
  <c r="I10" i="1"/>
  <c r="J10" i="1"/>
  <c r="F10" i="1"/>
  <c r="K10" i="1"/>
  <c r="G10" i="1"/>
  <c r="H11" i="1"/>
  <c r="I11" i="1"/>
  <c r="J11" i="1"/>
  <c r="F11" i="1"/>
  <c r="K11" i="1"/>
  <c r="G11" i="1"/>
  <c r="H12" i="1"/>
  <c r="I12" i="1"/>
  <c r="J12" i="1"/>
  <c r="F12" i="1"/>
  <c r="K12" i="1"/>
  <c r="G12" i="1"/>
  <c r="H13" i="1"/>
  <c r="I13" i="1"/>
  <c r="J13" i="1"/>
  <c r="F13" i="1"/>
  <c r="K13" i="1"/>
  <c r="G13" i="1"/>
  <c r="H14" i="1"/>
  <c r="I14" i="1"/>
  <c r="J14" i="1"/>
  <c r="F14" i="1"/>
  <c r="K14" i="1"/>
  <c r="G14" i="1"/>
  <c r="H15" i="1"/>
  <c r="I15" i="1"/>
  <c r="J15" i="1"/>
  <c r="F15" i="1"/>
  <c r="K15" i="1"/>
  <c r="G15" i="1"/>
  <c r="H16" i="1"/>
  <c r="I16" i="1"/>
  <c r="J16" i="1"/>
  <c r="F16" i="1"/>
  <c r="K16" i="1"/>
  <c r="G16" i="1"/>
  <c r="H17" i="1"/>
  <c r="I17" i="1"/>
  <c r="J17" i="1"/>
  <c r="F17" i="1"/>
  <c r="K17" i="1"/>
  <c r="G17" i="1"/>
  <c r="H18" i="1"/>
  <c r="I18" i="1"/>
  <c r="J18" i="1"/>
  <c r="F18" i="1"/>
  <c r="K18" i="1"/>
  <c r="G18" i="1"/>
  <c r="H19" i="1"/>
  <c r="I19" i="1"/>
  <c r="J19" i="1"/>
  <c r="F19" i="1"/>
  <c r="K19" i="1"/>
  <c r="G19" i="1"/>
  <c r="H20" i="1"/>
  <c r="I20" i="1"/>
  <c r="J20" i="1"/>
  <c r="F20" i="1"/>
  <c r="K20" i="1"/>
  <c r="G20" i="1"/>
  <c r="H21" i="1"/>
  <c r="I21" i="1"/>
  <c r="J21" i="1"/>
  <c r="F21" i="1"/>
  <c r="K21" i="1"/>
  <c r="G21" i="1"/>
  <c r="H22" i="1"/>
  <c r="I22" i="1"/>
  <c r="J22" i="1"/>
  <c r="F22" i="1"/>
  <c r="K22" i="1"/>
  <c r="G22" i="1"/>
  <c r="H23" i="1"/>
  <c r="I23" i="1"/>
  <c r="J23" i="1"/>
  <c r="F23" i="1"/>
  <c r="K23" i="1"/>
  <c r="G23" i="1"/>
  <c r="H24" i="1"/>
  <c r="I24" i="1"/>
  <c r="J24" i="1"/>
  <c r="F24" i="1"/>
  <c r="K24" i="1"/>
  <c r="G24" i="1"/>
  <c r="H25" i="1"/>
  <c r="I25" i="1"/>
  <c r="J25" i="1"/>
  <c r="F25" i="1"/>
  <c r="K25" i="1"/>
  <c r="G25" i="1"/>
  <c r="H26" i="1"/>
  <c r="I26" i="1"/>
  <c r="J26" i="1"/>
  <c r="F26" i="1"/>
  <c r="K26" i="1"/>
  <c r="G26" i="1"/>
  <c r="H27" i="1"/>
  <c r="I27" i="1"/>
  <c r="J27" i="1"/>
  <c r="F27" i="1"/>
  <c r="K27" i="1"/>
  <c r="G27" i="1"/>
  <c r="H28" i="1"/>
  <c r="I28" i="1"/>
  <c r="J28" i="1"/>
  <c r="F28" i="1"/>
  <c r="K28" i="1"/>
  <c r="G28" i="1"/>
  <c r="H29" i="1"/>
  <c r="I29" i="1"/>
  <c r="J29" i="1"/>
  <c r="F29" i="1"/>
  <c r="K29" i="1"/>
  <c r="G29" i="1"/>
  <c r="H30" i="1"/>
  <c r="I30" i="1"/>
  <c r="J30" i="1"/>
  <c r="F30" i="1"/>
  <c r="K30" i="1"/>
  <c r="G30" i="1"/>
  <c r="H31" i="1"/>
  <c r="I31" i="1"/>
  <c r="J31" i="1"/>
  <c r="F31" i="1"/>
  <c r="K31" i="1"/>
  <c r="G31" i="1"/>
  <c r="H32" i="1"/>
  <c r="I32" i="1"/>
  <c r="J32" i="1"/>
  <c r="F32" i="1"/>
  <c r="K32" i="1"/>
  <c r="G32" i="1"/>
  <c r="H33" i="1"/>
  <c r="I33" i="1"/>
  <c r="J33" i="1"/>
  <c r="F33" i="1"/>
  <c r="K33" i="1"/>
  <c r="G33" i="1"/>
  <c r="H34" i="1"/>
  <c r="I34" i="1"/>
  <c r="J34" i="1"/>
  <c r="F34" i="1"/>
  <c r="K34" i="1"/>
  <c r="G34" i="1"/>
  <c r="H35" i="1"/>
  <c r="I35" i="1"/>
  <c r="J35" i="1"/>
  <c r="F35" i="1"/>
  <c r="K35" i="1"/>
  <c r="G35" i="1"/>
  <c r="H36" i="1"/>
  <c r="I36" i="1"/>
  <c r="J36" i="1"/>
  <c r="F36" i="1"/>
  <c r="K36" i="1"/>
  <c r="G36" i="1"/>
  <c r="H37" i="1"/>
  <c r="I37" i="1"/>
  <c r="J37" i="1"/>
  <c r="F37" i="1"/>
  <c r="K37" i="1"/>
  <c r="G37" i="1"/>
  <c r="H38" i="1"/>
  <c r="I38" i="1"/>
  <c r="J38" i="1"/>
  <c r="F38" i="1"/>
  <c r="K38" i="1"/>
  <c r="G38" i="1"/>
  <c r="H39" i="1"/>
  <c r="I39" i="1"/>
  <c r="J39" i="1"/>
  <c r="F39" i="1"/>
  <c r="K39" i="1"/>
  <c r="G39" i="1"/>
  <c r="H40" i="1"/>
  <c r="I40" i="1"/>
  <c r="J40" i="1"/>
  <c r="F40" i="1"/>
  <c r="K40" i="1"/>
  <c r="G40" i="1"/>
  <c r="H41" i="1"/>
  <c r="I41" i="1"/>
  <c r="J41" i="1"/>
  <c r="F41" i="1"/>
  <c r="K41" i="1"/>
  <c r="G41" i="1"/>
  <c r="H42" i="1"/>
  <c r="I42" i="1"/>
  <c r="J42" i="1"/>
  <c r="F42" i="1"/>
  <c r="K42" i="1"/>
  <c r="G42" i="1"/>
  <c r="H43" i="1"/>
  <c r="I43" i="1"/>
  <c r="J43" i="1"/>
  <c r="F43" i="1"/>
  <c r="K43" i="1"/>
  <c r="G43" i="1"/>
  <c r="H44" i="1"/>
  <c r="I44" i="1"/>
  <c r="J44" i="1"/>
  <c r="F44" i="1"/>
  <c r="K44" i="1"/>
  <c r="G44" i="1"/>
  <c r="H45" i="1"/>
  <c r="I45" i="1"/>
  <c r="J45" i="1"/>
  <c r="F45" i="1"/>
  <c r="K45" i="1"/>
  <c r="G45" i="1"/>
  <c r="H46" i="1"/>
  <c r="I46" i="1"/>
  <c r="J46" i="1"/>
  <c r="F46" i="1"/>
  <c r="K46" i="1"/>
  <c r="G46" i="1"/>
  <c r="H47" i="1"/>
  <c r="I47" i="1"/>
  <c r="J47" i="1"/>
  <c r="F47" i="1"/>
  <c r="K47" i="1"/>
  <c r="G47" i="1"/>
  <c r="H48" i="1"/>
  <c r="I48" i="1"/>
  <c r="J48" i="1"/>
  <c r="F48" i="1"/>
  <c r="K48" i="1"/>
  <c r="G48" i="1"/>
  <c r="H49" i="1"/>
  <c r="I49" i="1"/>
  <c r="J49" i="1"/>
  <c r="F49" i="1"/>
  <c r="K49" i="1"/>
  <c r="G49" i="1"/>
  <c r="H50" i="1"/>
  <c r="I50" i="1"/>
  <c r="J50" i="1"/>
  <c r="F50" i="1"/>
  <c r="K50" i="1"/>
  <c r="G50" i="1"/>
  <c r="H51" i="1"/>
  <c r="I51" i="1"/>
  <c r="J51" i="1"/>
  <c r="F51" i="1"/>
  <c r="K51" i="1"/>
  <c r="G51" i="1"/>
  <c r="H52" i="1"/>
  <c r="I52" i="1"/>
  <c r="J52" i="1"/>
  <c r="F52" i="1"/>
  <c r="K52" i="1"/>
  <c r="G52" i="1"/>
  <c r="H53" i="1"/>
  <c r="I53" i="1"/>
  <c r="J53" i="1"/>
  <c r="F53" i="1"/>
  <c r="K53" i="1"/>
  <c r="G53" i="1"/>
  <c r="H54" i="1"/>
  <c r="I54" i="1"/>
  <c r="J54" i="1"/>
  <c r="F54" i="1"/>
  <c r="K54" i="1"/>
  <c r="G54" i="1"/>
  <c r="H55" i="1"/>
  <c r="I55" i="1"/>
  <c r="J55" i="1"/>
  <c r="F55" i="1"/>
  <c r="K55" i="1"/>
  <c r="G55" i="1"/>
  <c r="H56" i="1"/>
  <c r="I56" i="1"/>
  <c r="J56" i="1"/>
  <c r="F56" i="1"/>
  <c r="K56" i="1"/>
  <c r="G56" i="1"/>
  <c r="H57" i="1"/>
  <c r="I57" i="1"/>
  <c r="J57" i="1"/>
  <c r="F57" i="1"/>
  <c r="K57" i="1"/>
  <c r="G57" i="1"/>
  <c r="H58" i="1"/>
  <c r="I58" i="1"/>
  <c r="J58" i="1"/>
  <c r="F58" i="1"/>
  <c r="K58" i="1"/>
  <c r="G58" i="1"/>
  <c r="H59" i="1"/>
  <c r="I59" i="1"/>
  <c r="J59" i="1"/>
  <c r="F59" i="1"/>
  <c r="K59" i="1"/>
  <c r="G59" i="1"/>
  <c r="H60" i="1"/>
  <c r="I60" i="1"/>
  <c r="J60" i="1"/>
  <c r="F60" i="1"/>
  <c r="K60" i="1"/>
  <c r="G60" i="1"/>
  <c r="H61" i="1"/>
  <c r="I61" i="1"/>
  <c r="J61" i="1"/>
  <c r="F61" i="1"/>
  <c r="K61" i="1"/>
  <c r="G61" i="1"/>
  <c r="H62" i="1"/>
  <c r="I62" i="1"/>
  <c r="J62" i="1"/>
  <c r="F62" i="1"/>
  <c r="K62" i="1"/>
  <c r="G62" i="1"/>
  <c r="H63" i="1"/>
  <c r="I63" i="1"/>
  <c r="J63" i="1"/>
  <c r="F63" i="1"/>
  <c r="K63" i="1"/>
  <c r="G63" i="1"/>
  <c r="H64" i="1"/>
  <c r="I64" i="1"/>
  <c r="J64" i="1"/>
  <c r="F64" i="1"/>
  <c r="K64" i="1"/>
  <c r="G64" i="1"/>
  <c r="H65" i="1"/>
  <c r="I65" i="1"/>
  <c r="J65" i="1"/>
  <c r="F65" i="1"/>
  <c r="K65" i="1"/>
  <c r="G65" i="1"/>
  <c r="H66" i="1"/>
  <c r="I66" i="1"/>
  <c r="J66" i="1"/>
  <c r="F66" i="1"/>
  <c r="K66" i="1"/>
  <c r="G66" i="1"/>
  <c r="H67" i="1"/>
  <c r="I67" i="1"/>
  <c r="J67" i="1"/>
  <c r="F67" i="1"/>
  <c r="K67" i="1"/>
  <c r="G67" i="1"/>
  <c r="H68" i="1"/>
  <c r="I68" i="1"/>
  <c r="J68" i="1"/>
  <c r="F68" i="1"/>
  <c r="K68" i="1"/>
  <c r="G68" i="1"/>
  <c r="H69" i="1"/>
  <c r="I69" i="1"/>
  <c r="J69" i="1"/>
  <c r="F69" i="1"/>
  <c r="K69" i="1"/>
  <c r="G69" i="1"/>
  <c r="H70" i="1"/>
  <c r="I70" i="1"/>
  <c r="J70" i="1"/>
  <c r="F70" i="1"/>
  <c r="K70" i="1"/>
  <c r="G70" i="1"/>
  <c r="H71" i="1"/>
  <c r="I71" i="1"/>
  <c r="J71" i="1"/>
  <c r="F71" i="1"/>
  <c r="K71" i="1"/>
  <c r="G71" i="1"/>
  <c r="H72" i="1"/>
  <c r="I72" i="1"/>
  <c r="J72" i="1"/>
  <c r="F72" i="1"/>
  <c r="K72" i="1"/>
  <c r="G72" i="1"/>
  <c r="H73" i="1"/>
  <c r="I73" i="1"/>
  <c r="J73" i="1"/>
  <c r="F73" i="1"/>
  <c r="K73" i="1"/>
  <c r="G73" i="1"/>
  <c r="H74" i="1"/>
  <c r="I74" i="1"/>
  <c r="J74" i="1"/>
  <c r="F74" i="1"/>
  <c r="K74" i="1"/>
  <c r="G74" i="1"/>
  <c r="H75" i="1"/>
  <c r="I75" i="1"/>
  <c r="J75" i="1"/>
  <c r="F75" i="1"/>
  <c r="K75" i="1"/>
  <c r="G75" i="1"/>
  <c r="H76" i="1"/>
  <c r="I76" i="1"/>
  <c r="J76" i="1"/>
  <c r="F76" i="1"/>
  <c r="K76" i="1"/>
  <c r="G76" i="1"/>
  <c r="H77" i="1"/>
  <c r="I77" i="1"/>
  <c r="J77" i="1"/>
  <c r="F77" i="1"/>
  <c r="K77" i="1"/>
  <c r="G77" i="1"/>
  <c r="H78" i="1"/>
  <c r="I78" i="1"/>
  <c r="J78" i="1"/>
  <c r="F78" i="1"/>
  <c r="K78" i="1"/>
  <c r="G78" i="1"/>
  <c r="H79" i="1"/>
  <c r="I79" i="1"/>
  <c r="J79" i="1"/>
  <c r="F79" i="1"/>
  <c r="K79" i="1"/>
  <c r="G79" i="1"/>
  <c r="H80" i="1"/>
  <c r="I80" i="1"/>
  <c r="J80" i="1"/>
  <c r="F80" i="1"/>
  <c r="K80" i="1"/>
  <c r="G80" i="1"/>
  <c r="H81" i="1"/>
  <c r="I81" i="1"/>
  <c r="J81" i="1"/>
  <c r="F81" i="1"/>
  <c r="K81" i="1"/>
  <c r="G81" i="1"/>
  <c r="H82" i="1"/>
  <c r="I82" i="1"/>
  <c r="J82" i="1"/>
  <c r="F82" i="1"/>
  <c r="K82" i="1"/>
  <c r="G82" i="1"/>
  <c r="H83" i="1"/>
  <c r="I83" i="1"/>
  <c r="J83" i="1"/>
  <c r="F83" i="1"/>
  <c r="K83" i="1"/>
  <c r="G83" i="1"/>
  <c r="H84" i="1"/>
  <c r="I84" i="1"/>
  <c r="J84" i="1"/>
  <c r="F84" i="1"/>
  <c r="K84" i="1"/>
  <c r="G84" i="1"/>
  <c r="H85" i="1"/>
  <c r="I85" i="1"/>
  <c r="J85" i="1"/>
  <c r="F85" i="1"/>
  <c r="K85" i="1"/>
  <c r="G85" i="1"/>
  <c r="H86" i="1"/>
  <c r="I86" i="1"/>
  <c r="J86" i="1"/>
  <c r="F86" i="1"/>
  <c r="K86" i="1"/>
  <c r="G86" i="1"/>
  <c r="H87" i="1"/>
  <c r="I87" i="1"/>
  <c r="J87" i="1"/>
  <c r="F87" i="1"/>
  <c r="K87" i="1"/>
  <c r="G87" i="1"/>
  <c r="H88" i="1"/>
  <c r="I88" i="1"/>
  <c r="J88" i="1"/>
  <c r="F88" i="1"/>
  <c r="K88" i="1"/>
  <c r="G88" i="1"/>
  <c r="H89" i="1"/>
  <c r="I89" i="1"/>
  <c r="J89" i="1"/>
  <c r="F89" i="1"/>
  <c r="K89" i="1"/>
  <c r="G89" i="1"/>
  <c r="H90" i="1"/>
  <c r="I90" i="1"/>
  <c r="J90" i="1"/>
  <c r="F90" i="1"/>
  <c r="K90" i="1"/>
  <c r="G90" i="1"/>
  <c r="H91" i="1"/>
  <c r="I91" i="1"/>
  <c r="J91" i="1"/>
  <c r="F91" i="1"/>
  <c r="K91" i="1"/>
  <c r="G91" i="1"/>
  <c r="H92" i="1"/>
  <c r="I92" i="1"/>
  <c r="J92" i="1"/>
  <c r="F92" i="1"/>
  <c r="K92" i="1"/>
  <c r="G92" i="1"/>
  <c r="H93" i="1"/>
  <c r="I93" i="1"/>
  <c r="J93" i="1"/>
  <c r="F93" i="1"/>
  <c r="K93" i="1"/>
  <c r="G93" i="1"/>
  <c r="H94" i="1"/>
  <c r="I94" i="1"/>
  <c r="J94" i="1"/>
  <c r="F94" i="1"/>
  <c r="K94" i="1"/>
  <c r="G94" i="1"/>
  <c r="H95" i="1"/>
  <c r="I95" i="1"/>
  <c r="J95" i="1"/>
  <c r="F95" i="1"/>
  <c r="K95" i="1"/>
  <c r="G95" i="1"/>
  <c r="H96" i="1"/>
  <c r="I96" i="1"/>
  <c r="J96" i="1"/>
  <c r="F96" i="1"/>
  <c r="K96" i="1"/>
  <c r="G96" i="1"/>
  <c r="H97" i="1"/>
  <c r="I97" i="1"/>
  <c r="J97" i="1"/>
  <c r="F97" i="1"/>
  <c r="K97" i="1"/>
  <c r="G97" i="1"/>
  <c r="H98" i="1"/>
  <c r="I98" i="1"/>
  <c r="J98" i="1"/>
  <c r="F98" i="1"/>
  <c r="K98" i="1"/>
  <c r="G98" i="1"/>
  <c r="H99" i="1"/>
  <c r="I99" i="1"/>
  <c r="J99" i="1"/>
  <c r="F99" i="1"/>
  <c r="K99" i="1"/>
  <c r="G99" i="1"/>
  <c r="H100" i="1"/>
  <c r="I100" i="1"/>
  <c r="J100" i="1"/>
  <c r="F100" i="1"/>
  <c r="K100" i="1"/>
  <c r="G100" i="1"/>
  <c r="H101" i="1"/>
  <c r="I101" i="1"/>
  <c r="J101" i="1"/>
  <c r="F101" i="1"/>
  <c r="K101" i="1"/>
  <c r="G101" i="1"/>
  <c r="H102" i="1"/>
  <c r="I102" i="1"/>
  <c r="J102" i="1"/>
  <c r="F102" i="1"/>
  <c r="K102" i="1"/>
  <c r="G102" i="1"/>
  <c r="H103" i="1"/>
  <c r="I103" i="1"/>
  <c r="J103" i="1"/>
  <c r="F103" i="1"/>
  <c r="K103" i="1"/>
  <c r="G103" i="1"/>
  <c r="H104" i="1"/>
  <c r="I104" i="1"/>
  <c r="J104" i="1"/>
  <c r="F104" i="1"/>
  <c r="K104" i="1"/>
  <c r="G104" i="1"/>
  <c r="H105" i="1"/>
  <c r="I105" i="1"/>
  <c r="J105" i="1"/>
  <c r="F105" i="1"/>
  <c r="K105" i="1"/>
  <c r="G105" i="1"/>
  <c r="H106" i="1"/>
  <c r="I106" i="1"/>
  <c r="J106" i="1"/>
  <c r="F106" i="1"/>
  <c r="K106" i="1"/>
  <c r="G106" i="1"/>
  <c r="H107" i="1"/>
  <c r="I107" i="1"/>
  <c r="J107" i="1"/>
  <c r="F107" i="1"/>
  <c r="K107" i="1"/>
  <c r="G107" i="1"/>
  <c r="H108" i="1"/>
  <c r="I108" i="1"/>
  <c r="J108" i="1"/>
  <c r="F108" i="1"/>
  <c r="K108" i="1"/>
  <c r="G108" i="1"/>
  <c r="H109" i="1"/>
  <c r="I109" i="1"/>
  <c r="J109" i="1"/>
  <c r="F109" i="1"/>
  <c r="K109" i="1"/>
  <c r="G109" i="1"/>
  <c r="H110" i="1"/>
  <c r="I110" i="1"/>
  <c r="J110" i="1"/>
  <c r="F110" i="1"/>
  <c r="K110" i="1"/>
  <c r="G110" i="1"/>
  <c r="H111" i="1"/>
  <c r="I111" i="1"/>
  <c r="J111" i="1"/>
  <c r="F111" i="1"/>
  <c r="K111" i="1"/>
  <c r="G111" i="1"/>
  <c r="H112" i="1"/>
  <c r="I112" i="1"/>
  <c r="J112" i="1"/>
  <c r="F112" i="1"/>
  <c r="K112" i="1"/>
  <c r="G112" i="1"/>
  <c r="H113" i="1"/>
  <c r="I113" i="1"/>
  <c r="J113" i="1"/>
  <c r="F113" i="1"/>
  <c r="K113" i="1"/>
  <c r="G113" i="1"/>
  <c r="H114" i="1"/>
  <c r="I114" i="1"/>
  <c r="J114" i="1"/>
  <c r="F114" i="1"/>
  <c r="K114" i="1"/>
  <c r="G114" i="1"/>
  <c r="H115" i="1"/>
  <c r="I115" i="1"/>
  <c r="J115" i="1"/>
  <c r="F115" i="1"/>
  <c r="K115" i="1"/>
  <c r="G115" i="1"/>
  <c r="H116" i="1"/>
  <c r="I116" i="1"/>
  <c r="J116" i="1"/>
  <c r="F116" i="1"/>
  <c r="K116" i="1"/>
  <c r="G116" i="1"/>
  <c r="H117" i="1"/>
  <c r="I117" i="1"/>
  <c r="J117" i="1"/>
  <c r="F117" i="1"/>
  <c r="K117" i="1"/>
  <c r="G117" i="1"/>
  <c r="H118" i="1"/>
  <c r="I118" i="1"/>
  <c r="J118" i="1"/>
  <c r="F118" i="1"/>
  <c r="K118" i="1"/>
  <c r="G118" i="1"/>
  <c r="H119" i="1"/>
  <c r="I119" i="1"/>
  <c r="J119" i="1"/>
  <c r="F119" i="1"/>
  <c r="K119" i="1"/>
  <c r="G119" i="1"/>
  <c r="H120" i="1"/>
  <c r="I120" i="1"/>
  <c r="J120" i="1"/>
  <c r="F120" i="1"/>
  <c r="K120" i="1"/>
  <c r="G120" i="1"/>
  <c r="H121" i="1"/>
  <c r="I121" i="1"/>
  <c r="J121" i="1"/>
  <c r="F121" i="1"/>
  <c r="K121" i="1"/>
  <c r="G121" i="1"/>
  <c r="H122" i="1"/>
  <c r="I122" i="1"/>
  <c r="J122" i="1"/>
  <c r="F122" i="1"/>
  <c r="K122" i="1"/>
  <c r="G122" i="1"/>
  <c r="H123" i="1"/>
  <c r="I123" i="1"/>
  <c r="J123" i="1"/>
  <c r="F123" i="1"/>
  <c r="K123" i="1"/>
  <c r="G123" i="1"/>
  <c r="H124" i="1"/>
  <c r="I124" i="1"/>
  <c r="J124" i="1"/>
  <c r="F124" i="1"/>
  <c r="K124" i="1"/>
  <c r="G124" i="1"/>
  <c r="H125" i="1"/>
  <c r="I125" i="1"/>
  <c r="J125" i="1"/>
  <c r="F125" i="1"/>
  <c r="K125" i="1"/>
  <c r="G125" i="1"/>
  <c r="H126" i="1"/>
  <c r="I126" i="1"/>
  <c r="J126" i="1"/>
  <c r="F126" i="1"/>
  <c r="K126" i="1"/>
  <c r="G126" i="1"/>
  <c r="H127" i="1"/>
  <c r="I127" i="1"/>
  <c r="J127" i="1"/>
  <c r="F127" i="1"/>
  <c r="K127" i="1"/>
  <c r="G127" i="1"/>
  <c r="H130" i="1"/>
  <c r="I130" i="1"/>
  <c r="J130" i="1"/>
  <c r="F130" i="1"/>
  <c r="K130" i="1"/>
  <c r="G130" i="1"/>
  <c r="H131" i="1"/>
  <c r="I131" i="1"/>
  <c r="J131" i="1"/>
  <c r="F131" i="1"/>
  <c r="K131" i="1"/>
  <c r="G131" i="1"/>
  <c r="H132" i="1"/>
  <c r="I132" i="1"/>
  <c r="J132" i="1"/>
  <c r="F132" i="1"/>
  <c r="K132" i="1"/>
  <c r="G132" i="1"/>
  <c r="H133" i="1"/>
  <c r="I133" i="1"/>
  <c r="J133" i="1"/>
  <c r="F133" i="1"/>
  <c r="K133" i="1"/>
  <c r="G133" i="1"/>
  <c r="H134" i="1"/>
  <c r="I134" i="1"/>
  <c r="J134" i="1"/>
  <c r="F134" i="1"/>
  <c r="K134" i="1"/>
  <c r="G134" i="1"/>
  <c r="H135" i="1"/>
  <c r="I135" i="1"/>
  <c r="J135" i="1"/>
  <c r="F135" i="1"/>
  <c r="K135" i="1"/>
  <c r="G135" i="1"/>
  <c r="H136" i="1"/>
  <c r="I136" i="1"/>
  <c r="J136" i="1"/>
  <c r="F136" i="1"/>
  <c r="K136" i="1"/>
  <c r="G136" i="1"/>
  <c r="H137" i="1"/>
  <c r="I137" i="1"/>
  <c r="J137" i="1"/>
  <c r="F137" i="1"/>
  <c r="K137" i="1"/>
  <c r="G137" i="1"/>
  <c r="H138" i="1"/>
  <c r="I138" i="1"/>
  <c r="J138" i="1"/>
  <c r="F138" i="1"/>
  <c r="K138" i="1"/>
  <c r="G138" i="1"/>
  <c r="H139" i="1"/>
  <c r="I139" i="1"/>
  <c r="J139" i="1"/>
  <c r="F139" i="1"/>
  <c r="K139" i="1"/>
  <c r="G139" i="1"/>
  <c r="H140" i="1"/>
  <c r="I140" i="1"/>
  <c r="J140" i="1"/>
  <c r="F140" i="1"/>
  <c r="K140" i="1"/>
  <c r="G140" i="1"/>
  <c r="H141" i="1"/>
  <c r="I141" i="1"/>
  <c r="J141" i="1"/>
  <c r="F141" i="1"/>
  <c r="K141" i="1"/>
  <c r="G141" i="1"/>
  <c r="H142" i="1"/>
  <c r="I142" i="1"/>
  <c r="J142" i="1"/>
  <c r="F142" i="1"/>
  <c r="K142" i="1"/>
  <c r="G142" i="1"/>
  <c r="H143" i="1"/>
  <c r="I143" i="1"/>
  <c r="J143" i="1"/>
  <c r="F143" i="1"/>
  <c r="K143" i="1"/>
  <c r="G143" i="1"/>
  <c r="H144" i="1"/>
  <c r="I144" i="1"/>
  <c r="J144" i="1"/>
  <c r="F144" i="1"/>
  <c r="K144" i="1"/>
  <c r="G144" i="1"/>
  <c r="H145" i="1"/>
  <c r="I145" i="1"/>
  <c r="J145" i="1"/>
  <c r="F145" i="1"/>
  <c r="K145" i="1"/>
  <c r="G145" i="1"/>
  <c r="H146" i="1"/>
  <c r="I146" i="1"/>
  <c r="J146" i="1"/>
  <c r="F146" i="1"/>
  <c r="K146" i="1"/>
  <c r="G146" i="1"/>
  <c r="H147" i="1"/>
  <c r="I147" i="1"/>
  <c r="J147" i="1"/>
  <c r="F147" i="1"/>
  <c r="K147" i="1"/>
  <c r="G147" i="1"/>
  <c r="H148" i="1"/>
  <c r="I148" i="1"/>
  <c r="J148" i="1"/>
  <c r="F148" i="1"/>
  <c r="K148" i="1"/>
  <c r="G148" i="1"/>
  <c r="H149" i="1"/>
  <c r="I149" i="1"/>
  <c r="J149" i="1"/>
  <c r="F149" i="1"/>
  <c r="K149" i="1"/>
  <c r="G149" i="1"/>
  <c r="H150" i="1"/>
  <c r="I150" i="1"/>
  <c r="J150" i="1"/>
  <c r="F150" i="1"/>
  <c r="K150" i="1"/>
  <c r="G150" i="1"/>
  <c r="H151" i="1"/>
  <c r="I151" i="1"/>
  <c r="J151" i="1"/>
  <c r="F151" i="1"/>
  <c r="K151" i="1"/>
  <c r="G151" i="1"/>
  <c r="H152" i="1"/>
  <c r="I152" i="1"/>
  <c r="J152" i="1"/>
  <c r="F152" i="1"/>
  <c r="K152" i="1"/>
  <c r="G152" i="1"/>
  <c r="H153" i="1"/>
  <c r="I153" i="1"/>
  <c r="J153" i="1"/>
  <c r="F153" i="1"/>
  <c r="K153" i="1"/>
  <c r="G153" i="1"/>
  <c r="H154" i="1"/>
  <c r="I154" i="1"/>
  <c r="J154" i="1"/>
  <c r="F154" i="1"/>
  <c r="K154" i="1"/>
  <c r="G154" i="1"/>
  <c r="H155" i="1"/>
  <c r="I155" i="1"/>
  <c r="J155" i="1"/>
  <c r="F155" i="1"/>
  <c r="K155" i="1"/>
  <c r="G155" i="1"/>
  <c r="H156" i="1"/>
  <c r="I156" i="1"/>
  <c r="J156" i="1"/>
  <c r="F156" i="1"/>
  <c r="K156" i="1"/>
  <c r="G156" i="1"/>
  <c r="H157" i="1"/>
  <c r="I157" i="1"/>
  <c r="J157" i="1"/>
  <c r="F157" i="1"/>
  <c r="K157" i="1"/>
  <c r="G157" i="1"/>
  <c r="H158" i="1"/>
  <c r="I158" i="1"/>
  <c r="J158" i="1"/>
  <c r="F158" i="1"/>
  <c r="K158" i="1"/>
  <c r="G158" i="1"/>
  <c r="H159" i="1"/>
  <c r="I159" i="1"/>
  <c r="J159" i="1"/>
  <c r="F159" i="1"/>
  <c r="K159" i="1"/>
  <c r="G159" i="1"/>
  <c r="H160" i="1"/>
  <c r="I160" i="1"/>
  <c r="J160" i="1"/>
  <c r="F160" i="1"/>
  <c r="K160" i="1"/>
  <c r="G160" i="1"/>
  <c r="H161" i="1"/>
  <c r="I161" i="1"/>
  <c r="J161" i="1"/>
  <c r="F161" i="1"/>
  <c r="K161" i="1"/>
  <c r="G161" i="1"/>
  <c r="H162" i="1"/>
  <c r="I162" i="1"/>
  <c r="J162" i="1"/>
  <c r="F162" i="1"/>
  <c r="K162" i="1"/>
  <c r="G162" i="1"/>
  <c r="H163" i="1"/>
  <c r="I163" i="1"/>
  <c r="J163" i="1"/>
  <c r="F163" i="1"/>
  <c r="K163" i="1"/>
  <c r="G163" i="1"/>
  <c r="H164" i="1"/>
  <c r="I164" i="1"/>
  <c r="J164" i="1"/>
  <c r="F164" i="1"/>
  <c r="K164" i="1"/>
  <c r="G164" i="1"/>
  <c r="H165" i="1"/>
  <c r="I165" i="1"/>
  <c r="J165" i="1"/>
  <c r="F165" i="1"/>
  <c r="K165" i="1"/>
  <c r="G165" i="1"/>
  <c r="H166" i="1"/>
  <c r="I166" i="1"/>
  <c r="J166" i="1"/>
  <c r="F166" i="1"/>
  <c r="K166" i="1"/>
  <c r="G166" i="1"/>
  <c r="H167" i="1"/>
  <c r="I167" i="1"/>
  <c r="J167" i="1"/>
  <c r="F167" i="1"/>
  <c r="K167" i="1"/>
  <c r="G167" i="1"/>
  <c r="H168" i="1"/>
  <c r="I168" i="1"/>
  <c r="J168" i="1"/>
  <c r="F168" i="1"/>
  <c r="K168" i="1"/>
  <c r="G168" i="1"/>
  <c r="H169" i="1"/>
  <c r="I169" i="1"/>
  <c r="J169" i="1"/>
  <c r="F169" i="1"/>
  <c r="K169" i="1"/>
  <c r="G169" i="1"/>
  <c r="H170" i="1"/>
  <c r="I170" i="1"/>
  <c r="J170" i="1"/>
  <c r="F170" i="1"/>
  <c r="K170" i="1"/>
  <c r="G170" i="1"/>
  <c r="H171" i="1"/>
  <c r="I171" i="1"/>
  <c r="J171" i="1"/>
  <c r="F171" i="1"/>
  <c r="K171" i="1"/>
  <c r="G171" i="1"/>
  <c r="H172" i="1"/>
  <c r="I172" i="1"/>
  <c r="J172" i="1"/>
  <c r="F172" i="1"/>
  <c r="K172" i="1"/>
  <c r="G172" i="1"/>
  <c r="H173" i="1"/>
  <c r="I173" i="1"/>
  <c r="J173" i="1"/>
  <c r="F173" i="1"/>
  <c r="K173" i="1"/>
  <c r="G173" i="1"/>
  <c r="H174" i="1"/>
  <c r="I174" i="1"/>
  <c r="J174" i="1"/>
  <c r="F174" i="1"/>
  <c r="K174" i="1"/>
  <c r="G174" i="1"/>
  <c r="H175" i="1"/>
  <c r="I175" i="1"/>
  <c r="J175" i="1"/>
  <c r="F175" i="1"/>
  <c r="K175" i="1"/>
  <c r="G175" i="1"/>
  <c r="H176" i="1"/>
  <c r="I176" i="1"/>
  <c r="J176" i="1"/>
  <c r="F176" i="1"/>
  <c r="K176" i="1"/>
  <c r="G176" i="1"/>
  <c r="H177" i="1"/>
  <c r="I177" i="1"/>
  <c r="J177" i="1"/>
  <c r="F177" i="1"/>
  <c r="K177" i="1"/>
  <c r="G177" i="1"/>
  <c r="H179" i="1"/>
  <c r="I179" i="1"/>
  <c r="J179" i="1"/>
  <c r="F179" i="1"/>
  <c r="K179" i="1"/>
  <c r="G179" i="1"/>
  <c r="H180" i="1"/>
  <c r="I180" i="1"/>
  <c r="J180" i="1"/>
  <c r="F180" i="1"/>
  <c r="K180" i="1"/>
  <c r="G180" i="1"/>
  <c r="H181" i="1"/>
  <c r="I181" i="1"/>
  <c r="J181" i="1"/>
  <c r="F181" i="1"/>
  <c r="K181" i="1"/>
  <c r="G181" i="1"/>
  <c r="H182" i="1"/>
  <c r="I182" i="1"/>
  <c r="J182" i="1"/>
  <c r="F182" i="1"/>
  <c r="K182" i="1"/>
  <c r="G182" i="1"/>
  <c r="H183" i="1"/>
  <c r="I183" i="1"/>
  <c r="J183" i="1"/>
  <c r="F183" i="1"/>
  <c r="K183" i="1"/>
  <c r="G183" i="1"/>
  <c r="H184" i="1"/>
  <c r="I184" i="1"/>
  <c r="J184" i="1"/>
  <c r="F184" i="1"/>
  <c r="K184" i="1"/>
  <c r="G184" i="1"/>
  <c r="H185" i="1"/>
  <c r="I185" i="1"/>
  <c r="J185" i="1"/>
  <c r="F185" i="1"/>
  <c r="K185" i="1"/>
  <c r="G185"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N10" i="1"/>
  <c r="EZ106" i="9" a="1"/>
  <c r="EZ106" i="9"/>
  <c r="FH106" i="9" a="1"/>
  <c r="FH106" i="9"/>
  <c r="FG106" i="9" a="1"/>
  <c r="FG106" i="9"/>
  <c r="FE106" i="9" a="1"/>
  <c r="FE106" i="9"/>
  <c r="FD106" i="9" a="1"/>
  <c r="FD106" i="9"/>
  <c r="FC106" i="9" a="1"/>
  <c r="FC106" i="9"/>
  <c r="FB106" i="9" a="1"/>
  <c r="FB106" i="9"/>
  <c r="FA106" i="9" a="1"/>
  <c r="FA106" i="9"/>
  <c r="EZ116" i="9" a="1"/>
  <c r="EZ116" i="9"/>
  <c r="FA116" i="9" a="1"/>
  <c r="FA116" i="9"/>
  <c r="FB116" i="9" a="1"/>
  <c r="FB116" i="9"/>
  <c r="FC116" i="9" a="1"/>
  <c r="FC116" i="9"/>
  <c r="FD116" i="9" a="1"/>
  <c r="FD116" i="9"/>
  <c r="FE116" i="9" a="1"/>
  <c r="FE116" i="9"/>
  <c r="FG116" i="9" a="1"/>
  <c r="FG116" i="9"/>
  <c r="FH116" i="9" a="1"/>
  <c r="FH116" i="9"/>
  <c r="EZ96" i="9" a="1"/>
  <c r="EZ96" i="9"/>
  <c r="FH96" i="9" a="1"/>
  <c r="FH96" i="9"/>
  <c r="FG96" i="9" a="1"/>
  <c r="FG96" i="9"/>
  <c r="FE96" i="9" a="1"/>
  <c r="FE96" i="9"/>
  <c r="FD96" i="9" a="1"/>
  <c r="FD96" i="9"/>
  <c r="FC96" i="9" a="1"/>
  <c r="FC96" i="9"/>
  <c r="FB96" i="9" a="1"/>
  <c r="FB96" i="9"/>
  <c r="FA96" i="9" a="1"/>
  <c r="FA96" i="9"/>
  <c r="EZ94" i="9" a="1"/>
  <c r="EZ94" i="9"/>
  <c r="FH94" i="9" a="1"/>
  <c r="FH94" i="9"/>
  <c r="FG94" i="9" a="1"/>
  <c r="FG94" i="9"/>
  <c r="FE94" i="9" a="1"/>
  <c r="FE94" i="9"/>
  <c r="FD94" i="9" a="1"/>
  <c r="FD94" i="9"/>
  <c r="FC94" i="9" a="1"/>
  <c r="FC94" i="9"/>
  <c r="FB94" i="9" a="1"/>
  <c r="FB94" i="9"/>
  <c r="FA94" i="9" a="1"/>
  <c r="FA94" i="9"/>
  <c r="EZ95" i="9" a="1"/>
  <c r="EZ95" i="9"/>
  <c r="FH95" i="9" a="1"/>
  <c r="FH95" i="9"/>
  <c r="FG95" i="9" a="1"/>
  <c r="FG95" i="9"/>
  <c r="FE95" i="9" a="1"/>
  <c r="FE95" i="9"/>
  <c r="FD95" i="9" a="1"/>
  <c r="FD95" i="9"/>
  <c r="FC95" i="9" a="1"/>
  <c r="FC95" i="9"/>
  <c r="FB95" i="9" a="1"/>
  <c r="FB95" i="9"/>
  <c r="FA95" i="9" a="1"/>
  <c r="FA95" i="9"/>
  <c r="FJ116" i="9" a="1"/>
  <c r="FJ116" i="9"/>
  <c r="FF94" i="9" a="1"/>
  <c r="FF94" i="9"/>
  <c r="FF95" i="9" a="1"/>
  <c r="FF95" i="9"/>
  <c r="FF96" i="9" a="1"/>
  <c r="FF96" i="9"/>
  <c r="FF106" i="9" a="1"/>
  <c r="FF106" i="9"/>
  <c r="FF116" i="9" a="1"/>
  <c r="FF116" i="9"/>
  <c r="I24" i="41"/>
  <c r="N24" i="41"/>
  <c r="O24" i="41"/>
  <c r="P24" i="41"/>
  <c r="M24" i="41"/>
  <c r="S24" i="41"/>
  <c r="D10" i="40"/>
  <c r="I23" i="41"/>
  <c r="N23" i="41"/>
  <c r="O23" i="41"/>
  <c r="P23" i="41"/>
  <c r="M23" i="41"/>
  <c r="S23" i="41"/>
  <c r="D6" i="40"/>
  <c r="E24" i="41"/>
  <c r="E23" i="41"/>
  <c r="Q23" i="41"/>
  <c r="R23" i="41"/>
  <c r="Q24" i="41"/>
  <c r="R24" i="41"/>
  <c r="M25" i="41"/>
  <c r="S25" i="41"/>
  <c r="D11" i="40"/>
  <c r="M21" i="41"/>
  <c r="S21" i="41"/>
  <c r="D9" i="40"/>
  <c r="M20" i="41"/>
  <c r="S20" i="41"/>
  <c r="D8" i="40"/>
  <c r="M18" i="41"/>
  <c r="S18" i="41"/>
  <c r="D12" i="40"/>
  <c r="M19" i="41"/>
  <c r="S19" i="41"/>
  <c r="D7" i="40"/>
  <c r="M22" i="41"/>
  <c r="S22" i="41"/>
  <c r="M5" i="41"/>
  <c r="S5" i="41"/>
  <c r="D5" i="40"/>
  <c r="M6" i="41"/>
  <c r="S6" i="41"/>
  <c r="M7" i="41"/>
  <c r="S7" i="41"/>
  <c r="M8" i="41"/>
  <c r="S8" i="41"/>
  <c r="M9" i="41"/>
  <c r="S9" i="41"/>
  <c r="M10" i="41"/>
  <c r="S10" i="41"/>
  <c r="M11" i="41"/>
  <c r="S11" i="41"/>
  <c r="M12" i="41"/>
  <c r="S12" i="41"/>
  <c r="M13" i="41"/>
  <c r="S13" i="41"/>
  <c r="M14" i="41"/>
  <c r="S14" i="41"/>
  <c r="M15" i="41"/>
  <c r="S15" i="41"/>
  <c r="M16" i="41"/>
  <c r="S16" i="41"/>
  <c r="M17" i="41"/>
  <c r="S17" i="41"/>
  <c r="S26" i="41"/>
  <c r="I5" i="41"/>
  <c r="Q18" i="41"/>
  <c r="Q19" i="41"/>
  <c r="Q20" i="41"/>
  <c r="Q21" i="41"/>
  <c r="Q22" i="41"/>
  <c r="Q5" i="41"/>
  <c r="Q25" i="41"/>
  <c r="Q26" i="41"/>
  <c r="I26" i="41"/>
  <c r="R26" i="41"/>
  <c r="H26" i="41"/>
  <c r="G26" i="41"/>
  <c r="R25" i="41"/>
  <c r="R22" i="41"/>
  <c r="G22" i="41"/>
  <c r="R21" i="41"/>
  <c r="R20" i="41"/>
  <c r="R19" i="41"/>
  <c r="Q17" i="41"/>
  <c r="R17" i="41"/>
  <c r="G17" i="41"/>
  <c r="Q16" i="41"/>
  <c r="R16" i="41"/>
  <c r="G16" i="41"/>
  <c r="Q15" i="41"/>
  <c r="R15" i="41"/>
  <c r="G15" i="41"/>
  <c r="Q14" i="41"/>
  <c r="R14" i="41"/>
  <c r="G14" i="41"/>
  <c r="Q13" i="41"/>
  <c r="R13" i="41"/>
  <c r="G13" i="41"/>
  <c r="Q12" i="41"/>
  <c r="R12" i="41"/>
  <c r="G12" i="41"/>
  <c r="Q11" i="41"/>
  <c r="R11" i="41"/>
  <c r="G11" i="41"/>
  <c r="Q10" i="41"/>
  <c r="R10" i="41"/>
  <c r="G10" i="41"/>
  <c r="Q9" i="41"/>
  <c r="R9" i="41"/>
  <c r="G9" i="41"/>
  <c r="Q8" i="41"/>
  <c r="R8" i="41"/>
  <c r="G8" i="41"/>
  <c r="Q7" i="41"/>
  <c r="R7" i="41"/>
  <c r="G7" i="41"/>
  <c r="Q6" i="41"/>
  <c r="R6" i="41"/>
  <c r="G6" i="41"/>
  <c r="R5" i="41"/>
  <c r="AI116" i="9"/>
  <c r="AI106" i="9"/>
  <c r="AI126" i="9"/>
</calcChain>
</file>

<file path=xl/comments1.xml><?xml version="1.0" encoding="utf-8"?>
<comments xmlns="http://schemas.openxmlformats.org/spreadsheetml/2006/main">
  <authors>
    <author>Gabriel Zucman</author>
  </authors>
  <commentList>
    <comment ref="Y21" authorId="0">
      <text>
        <r>
          <rPr>
            <b/>
            <sz val="9"/>
            <color indexed="81"/>
            <rFont val="Arial"/>
            <family val="2"/>
          </rPr>
          <t>Gabriel Zucman:</t>
        </r>
        <r>
          <rPr>
            <sz val="9"/>
            <color indexed="81"/>
            <rFont val="Arial"/>
            <family val="2"/>
          </rPr>
          <t xml:space="preserve">
/20/ </t>
        </r>
      </text>
    </comment>
  </commentList>
</comments>
</file>

<file path=xl/sharedStrings.xml><?xml version="1.0" encoding="utf-8"?>
<sst xmlns="http://schemas.openxmlformats.org/spreadsheetml/2006/main" count="18521" uniqueCount="1498">
  <si>
    <t>M</t>
  </si>
  <si>
    <t>Produits avec protection du capital</t>
  </si>
  <si>
    <t>Produits d'optimisation de la performance</t>
  </si>
  <si>
    <t>Produits de participation</t>
  </si>
  <si>
    <t>Produits à effet de levier</t>
  </si>
  <si>
    <t/>
  </si>
  <si>
    <t>Placements collectifs suisses selon la LPCC</t>
  </si>
  <si>
    <t>Collectivités publiques</t>
  </si>
  <si>
    <t>dont</t>
  </si>
  <si>
    <t>Autres titres</t>
  </si>
  <si>
    <t>Produits structurés</t>
  </si>
  <si>
    <t>Parts de placements collectifs</t>
  </si>
  <si>
    <t>Actions</t>
  </si>
  <si>
    <t>Obligations</t>
  </si>
  <si>
    <t>Papiers monétaires</t>
  </si>
  <si>
    <t>Total</t>
  </si>
  <si>
    <t>La ventilation des produits structurés se fonde sur la Carte des produits dérivés suisses (Swiss Derivative Map) de l¿Association suisse des produits structurés (ASPS).</t>
  </si>
  <si>
    <t>A compter de décembre 2008, les produits structurés comprennent aussi des produits à effet de levier.</t>
  </si>
  <si>
    <t>Jusqu'en février 2005, des parts d'autres placements collectifs ouverts figuraient également sous Parts de fonds de placement. De mars 2005 à novembre 2007, la catégorie Parts de fonds de placement suisses était constituée exclusivement de parts de fonds de placement au sens de la loi suisse sur les fonds de placement (LFP). A partir de décembre 2007, les Placements collectifs suisses selon la LPCC (loi sur les placements collectifs) sont recensés. Ceux-ci comprennent également, outre les fonds communs de placement, les sociétés d'investissement à capital variable (SICAV) (open-end), les placements collectifs fermés (closed-end) sous forme de sociétés en commandite de placements collectifs (SCPC) et de sociétés d'investissement non cotées à capital fixe (SICAF).</t>
  </si>
  <si>
    <t>Jusqu'en février 2005, Parts de fonds de placement uniquement. De mars 2005 à novembre 2007, parts de placements collectifs ouverts uniquement. es parts de placements collectifs fermés sont comptabilisées sous Actions. A compter de décembre 2007, toutes les parts de placements collectifs (ouverts et fermés). Les Produits structurés ne sont pas enregistrés sous Parts de placements collectifs, mais dans une catégorie séparée.</t>
  </si>
  <si>
    <t>La clarification de questions de délimitation a entraîné des transferts entre les obligations et les parts de placements collectifs d¿une part, et les produits structurés d¿autre part. Il est par conséquent difficile de comparer les données d'avant juillet 2009 avec celles d'après juillet 2009.</t>
  </si>
  <si>
    <t>Ce poste incluait également des produits structurés jusqu'en février 2005.</t>
  </si>
  <si>
    <t>Fin décembre 2012, le cercle des établissements devant fournir des données a été modifié et comprend depuis lors également des établissements à statut particulier.</t>
  </si>
  <si>
    <t>Ruptures dans la série:</t>
  </si>
  <si>
    <t>Z (zero) est représenté par "-" dans la publication.</t>
  </si>
  <si>
    <t>M (missing) est représenté par "." dans la publication;</t>
  </si>
  <si>
    <t>Légende:</t>
  </si>
  <si>
    <t>un "x" symbolise les chiffres inaccessibles.</t>
  </si>
  <si>
    <t>de séries chronologiques. Lorsque des séries chronologiques sont bloquées,</t>
  </si>
  <si>
    <t>Droits d'auteur: des restrictions sont apportées au téléchargement</t>
  </si>
  <si>
    <t>web précédant celle-ci.</t>
  </si>
  <si>
    <t>correspondant disponible en format PDF, activez le lien qui figure à la page</t>
  </si>
  <si>
    <t>des notes de bas de page, etc. Pour accéder au document</t>
  </si>
  <si>
    <t>Ce fichier ne contient aucune information sur des indices,</t>
  </si>
  <si>
    <t xml:space="preserve">nécessaire de consulter le document correspondant de la publication. </t>
  </si>
  <si>
    <t>Remarque: Pour bien comprendre les données du présent fichier, il est</t>
  </si>
  <si>
    <t>Dépôts des titulaires étrangers (mensuel)</t>
  </si>
  <si>
    <t>D5_1 Stocks de titres dans les dépôts de la clientèle auprès des banques - Répartition par domicile du titulaire et catégories de titres</t>
  </si>
  <si>
    <t>Banques et autres intermédiaires financiers</t>
  </si>
  <si>
    <t>Bulletin mensuel de statistiques économiques avril 2014</t>
  </si>
  <si>
    <t>Banque nationale suisse</t>
  </si>
  <si>
    <t>Dépôts des titulaires étrangers: Toutes les monnaies: Emetteurs domiciliés à l'étranger (mensuel)</t>
  </si>
  <si>
    <t>D5_1a Stocks de titres dans les dépôts de la clientèle auprès des banques - Répartition par domicile du titulaire, catégories de titres, monnaies de placement et domicile de l'émetteur</t>
  </si>
  <si>
    <t>THB</t>
  </si>
  <si>
    <t>SGD</t>
  </si>
  <si>
    <t>NZD</t>
  </si>
  <si>
    <t>MYR</t>
  </si>
  <si>
    <t>KRW</t>
  </si>
  <si>
    <t>HKD</t>
  </si>
  <si>
    <t>AUD</t>
  </si>
  <si>
    <t>JPY</t>
  </si>
  <si>
    <t>ZAR</t>
  </si>
  <si>
    <t>MXN</t>
  </si>
  <si>
    <t>BRL</t>
  </si>
  <si>
    <t>ARS</t>
  </si>
  <si>
    <t>CAD</t>
  </si>
  <si>
    <t>USD</t>
  </si>
  <si>
    <t>TRY</t>
  </si>
  <si>
    <t>SEK</t>
  </si>
  <si>
    <t>RUB</t>
  </si>
  <si>
    <t>PLN</t>
  </si>
  <si>
    <t>HUF</t>
  </si>
  <si>
    <t>CZK</t>
  </si>
  <si>
    <t>NOK</t>
  </si>
  <si>
    <t>DKK</t>
  </si>
  <si>
    <t>GBP</t>
  </si>
  <si>
    <t>EUR</t>
  </si>
  <si>
    <t>Asie et Australie</t>
  </si>
  <si>
    <t>Afrique</t>
  </si>
  <si>
    <t>Amérique</t>
  </si>
  <si>
    <t>Europe</t>
  </si>
  <si>
    <t xml:space="preserve">Changement de l'unité monetaire au 1er janvier 2005: suppression de six zéros. </t>
  </si>
  <si>
    <t>Rupture dans la série:</t>
  </si>
  <si>
    <t>Cours de diverses monnaies (moyenne mensuelle) (mensuel)</t>
  </si>
  <si>
    <t xml:space="preserve"> Cours de monnaies (moyenne mensuelle)</t>
  </si>
  <si>
    <t>Taux d'intérêt et cours de change</t>
  </si>
  <si>
    <t>Taux d'intérêt et cours de change mai 2014</t>
  </si>
  <si>
    <t>http://www.snb.ch/en/iabout/stat/statpub/statmon/stats/statmon</t>
  </si>
  <si>
    <t>Prêts et pensions de titres</t>
  </si>
  <si>
    <t>Métaux précieux</t>
  </si>
  <si>
    <t>Autres monnaies</t>
  </si>
  <si>
    <t>DEM</t>
  </si>
  <si>
    <t>CHF</t>
  </si>
  <si>
    <t>Depuis septembre 2006, les données afférentes aux banques Raiffeisen portent sur l'ensemble du groupe Raiffeisen. Avant cette date, seuls les chiffres des principales banques Raiffeisen étaient pris en compte. De plus amples informations figurent dans le Bulletin mensuel de statistiques économiques de mars 2007 (Informations afférentes aux statistiques de la BNS) ainsi que dans les tableaux complémentaires D11a et D31a contenant des données extrapolées.</t>
  </si>
  <si>
    <t>Passifs à titre fiduciaire en comptes étrangers (mensuel)</t>
  </si>
  <si>
    <t>D4_1a Opérations fiduciaires - Avoirs à l'étranger et engagements envers l'étranger - Périmètre de consolidation: comptoir</t>
  </si>
  <si>
    <t>Total offshore wealth</t>
  </si>
  <si>
    <t>Fiduciary deposits</t>
  </si>
  <si>
    <t>Foreign securities belonging to foreigners</t>
  </si>
  <si>
    <t>Swiss securities belonging to foreigners</t>
  </si>
  <si>
    <t>Foreign securities wrongly attributed to Switzerland</t>
  </si>
  <si>
    <t>Growth rates</t>
  </si>
  <si>
    <t>http://www.snb.ch/en/iabout/stat/statpub/bstamon/stats/bstamon</t>
  </si>
  <si>
    <t>Z</t>
  </si>
  <si>
    <t>Nombre d'établissements</t>
  </si>
  <si>
    <t>Passifs à titre fiduciaire</t>
  </si>
  <si>
    <t>Actifs à titre fiduciaire</t>
  </si>
  <si>
    <t>Toutes les banques Raiffeisen. De plus amples informations figurent dans le Bulletin mensuel de statistiques économiques, édition de mars 2007 (Informations afférentes aux statistiques de la BNS).</t>
  </si>
  <si>
    <t>Toutes banques (mensuel)</t>
  </si>
  <si>
    <t>2E En comptes suisses (périmètre de consolidation: comptoir)</t>
  </si>
  <si>
    <t>Opérations fiduciaires</t>
  </si>
  <si>
    <t>Bulletin mensuel de statistiques bancaires avril 2014</t>
  </si>
  <si>
    <t>[1]</t>
  </si>
  <si>
    <t>[2]</t>
  </si>
  <si>
    <t>[3]</t>
  </si>
  <si>
    <t>[4]</t>
  </si>
  <si>
    <t>[5]</t>
  </si>
  <si>
    <t>May 2013 (book) - February 2014</t>
  </si>
  <si>
    <t>bn current US$</t>
  </si>
  <si>
    <t>bn current euros</t>
  </si>
  <si>
    <t>US$</t>
  </si>
  <si>
    <t>Euros</t>
  </si>
  <si>
    <t>[6]</t>
  </si>
  <si>
    <t>[7]</t>
  </si>
  <si>
    <t>[8]</t>
  </si>
  <si>
    <t>[9]</t>
  </si>
  <si>
    <t>[10]</t>
  </si>
  <si>
    <t>Yearly growth rate, 1999-2014</t>
  </si>
  <si>
    <t>April 2009 (G20 meeting) - February 2014</t>
  </si>
  <si>
    <t>2. Prior to 1959, subsidies (line 20) and the current surplus of government enterprises (line 25) are not shown separately; subsidies are presented net of the current surplus of government enterprises.</t>
  </si>
  <si>
    <t>1. Includes actual employer contributions and actuarially imputed employer contributions to reflect benefits accrued by defined benefit pension plan participants through service to employers in the current period.</t>
  </si>
  <si>
    <t>CCAdj Capital consumption adjustment</t>
  </si>
  <si>
    <t>IVA Inventory valuation adjustment</t>
  </si>
  <si>
    <t>Legend / Footnotes:</t>
  </si>
  <si>
    <t xml:space="preserve">    Capital consumption adjustment</t>
  </si>
  <si>
    <t>49</t>
  </si>
  <si>
    <t xml:space="preserve">      Inventory valuation adjustment</t>
  </si>
  <si>
    <t>48</t>
  </si>
  <si>
    <t xml:space="preserve">          Undistributed profits (without IVA and CCAdj)</t>
  </si>
  <si>
    <t>47</t>
  </si>
  <si>
    <t xml:space="preserve">          Net dividends</t>
  </si>
  <si>
    <t>46</t>
  </si>
  <si>
    <t xml:space="preserve">        Profits after tax (without IVA and CCAdj)</t>
  </si>
  <si>
    <t>45</t>
  </si>
  <si>
    <t xml:space="preserve">        Taxes on corporate income</t>
  </si>
  <si>
    <t>44</t>
  </si>
  <si>
    <t xml:space="preserve">      Profits before tax (without IVA and CCAdj)</t>
  </si>
  <si>
    <t>43</t>
  </si>
  <si>
    <t xml:space="preserve">    Corporate profits with IVA</t>
  </si>
  <si>
    <t>42</t>
  </si>
  <si>
    <t xml:space="preserve">  Corporate profits with IVA and CCAdj</t>
  </si>
  <si>
    <t>41</t>
  </si>
  <si>
    <t>40</t>
  </si>
  <si>
    <t xml:space="preserve">    Rental income of persons (without CCAdj)</t>
  </si>
  <si>
    <t>39</t>
  </si>
  <si>
    <t xml:space="preserve">  Rental income of persons with CCAdj</t>
  </si>
  <si>
    <t>38</t>
  </si>
  <si>
    <t xml:space="preserve">      Capital consumption adjustment</t>
  </si>
  <si>
    <t>37</t>
  </si>
  <si>
    <t>36</t>
  </si>
  <si>
    <t xml:space="preserve">      Proprietors' income (without IVA and CCAdj)</t>
  </si>
  <si>
    <t>35</t>
  </si>
  <si>
    <t xml:space="preserve">    Nonfarm</t>
  </si>
  <si>
    <t>34</t>
  </si>
  <si>
    <t>33</t>
  </si>
  <si>
    <t xml:space="preserve">      Proprietors' income with IVA</t>
  </si>
  <si>
    <t>32</t>
  </si>
  <si>
    <t xml:space="preserve">    Farm</t>
  </si>
  <si>
    <t>31</t>
  </si>
  <si>
    <t xml:space="preserve">  Proprietors' income with IVA and CCAdj</t>
  </si>
  <si>
    <t>30</t>
  </si>
  <si>
    <t>Addenda:</t>
  </si>
  <si>
    <t> </t>
  </si>
  <si>
    <t>---</t>
  </si>
  <si>
    <t xml:space="preserve">    Less: Capital transfers paid (net)</t>
  </si>
  <si>
    <t>29</t>
  </si>
  <si>
    <t xml:space="preserve">    Consumption of fixed capital</t>
  </si>
  <si>
    <t>28</t>
  </si>
  <si>
    <t xml:space="preserve">    Undistributed profits with IVA and CCAdj</t>
  </si>
  <si>
    <t>27</t>
  </si>
  <si>
    <t xml:space="preserve">  Net cash flow with IVA</t>
  </si>
  <si>
    <t>26</t>
  </si>
  <si>
    <t>Addenda for corporate cash flow:</t>
  </si>
  <si>
    <t>Current surplus of government enterprises 2</t>
  </si>
  <si>
    <t>25</t>
  </si>
  <si>
    <t xml:space="preserve">  To the rest of the world (net)</t>
  </si>
  <si>
    <t>24</t>
  </si>
  <si>
    <t xml:space="preserve">  To government (net)</t>
  </si>
  <si>
    <t>23</t>
  </si>
  <si>
    <t xml:space="preserve">  To persons (net)</t>
  </si>
  <si>
    <t>22</t>
  </si>
  <si>
    <t>Business current transfer payments (net)</t>
  </si>
  <si>
    <t>21</t>
  </si>
  <si>
    <t>Less: Subsidies 2</t>
  </si>
  <si>
    <t>20</t>
  </si>
  <si>
    <t>Taxes on production and imports</t>
  </si>
  <si>
    <t>19</t>
  </si>
  <si>
    <t>Net interest and miscellaneous payments</t>
  </si>
  <si>
    <t>18</t>
  </si>
  <si>
    <t>17</t>
  </si>
  <si>
    <t xml:space="preserve">    Net dividends</t>
  </si>
  <si>
    <t>16</t>
  </si>
  <si>
    <t xml:space="preserve">  Profits after tax with IVA and CCAdj</t>
  </si>
  <si>
    <t>15</t>
  </si>
  <si>
    <t xml:space="preserve">  Taxes on corporate income</t>
  </si>
  <si>
    <t>14</t>
  </si>
  <si>
    <t>Corporate profits with IVA and CCAdj</t>
  </si>
  <si>
    <t>13</t>
  </si>
  <si>
    <t>Rental income of persons with CCAdj</t>
  </si>
  <si>
    <t>12</t>
  </si>
  <si>
    <t xml:space="preserve">  Nonfarm</t>
  </si>
  <si>
    <t>11</t>
  </si>
  <si>
    <t xml:space="preserve">  Farm</t>
  </si>
  <si>
    <t>10</t>
  </si>
  <si>
    <t>Proprietors' income with IVA and CCAdj</t>
  </si>
  <si>
    <t>9</t>
  </si>
  <si>
    <t xml:space="preserve">    Employer contributions for government social insurance</t>
  </si>
  <si>
    <t>8</t>
  </si>
  <si>
    <t xml:space="preserve">    Employer contributions for employee pension and insurance funds 1</t>
  </si>
  <si>
    <t>7</t>
  </si>
  <si>
    <t xml:space="preserve">  Supplements to wages and salaries</t>
  </si>
  <si>
    <t>6</t>
  </si>
  <si>
    <t xml:space="preserve">    Other</t>
  </si>
  <si>
    <t>5</t>
  </si>
  <si>
    <t xml:space="preserve">    Government</t>
  </si>
  <si>
    <t>4</t>
  </si>
  <si>
    <t xml:space="preserve">  Wages and salaries</t>
  </si>
  <si>
    <t>3</t>
  </si>
  <si>
    <t>Compensation of employees</t>
  </si>
  <si>
    <t>2</t>
  </si>
  <si>
    <t xml:space="preserve">    National income</t>
  </si>
  <si>
    <t>1</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</si>
  <si>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</si>
  <si>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</si>
  <si>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</si>
  <si>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</si>
  <si>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</si>
  <si>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</si>
  <si>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</si>
  <si>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</si>
  <si>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</si>
  <si>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</si>
  <si>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</si>
  <si>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</si>
  <si>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</si>
  <si>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</si>
  <si>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</si>
  <si>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</si>
  <si>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</si>
  <si>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</si>
  <si>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</si>
  <si>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</si>
  <si>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</si>
  <si>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</si>
  <si>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</si>
  <si>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</si>
  <si>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</si>
  <si>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</si>
  <si>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</si>
  <si>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</si>
  <si>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</si>
  <si>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</si>
  <si>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</si>
  <si>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</si>
  <si>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</si>
  <si>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</si>
  <si>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</si>
  <si>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</si>
  <si>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</si>
  <si>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</si>
  <si>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</si>
  <si>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</si>
  <si>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</si>
  <si>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</si>
  <si>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</si>
  <si>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1970</t>
  </si>
  <si>
    <t>1969</t>
  </si>
  <si>
    <t>1968</t>
  </si>
  <si>
    <t>1967</t>
  </si>
  <si>
    <t>1966</t>
  </si>
  <si>
    <t>1965</t>
  </si>
  <si>
    <t>1964</t>
  </si>
  <si>
    <t>1963</t>
  </si>
  <si>
    <t>1962</t>
  </si>
  <si>
    <t>1961</t>
  </si>
  <si>
    <t>1960</t>
  </si>
  <si>
    <t>1959</t>
  </si>
  <si>
    <t>1958</t>
  </si>
  <si>
    <t>1957</t>
  </si>
  <si>
    <t>1956</t>
  </si>
  <si>
    <t>1955</t>
  </si>
  <si>
    <t>1954</t>
  </si>
  <si>
    <t>1953</t>
  </si>
  <si>
    <t>1952</t>
  </si>
  <si>
    <t>1951</t>
  </si>
  <si>
    <t>1950</t>
  </si>
  <si>
    <t>1949</t>
  </si>
  <si>
    <t>1948</t>
  </si>
  <si>
    <t>1947</t>
  </si>
  <si>
    <t>1946</t>
  </si>
  <si>
    <t>1945</t>
  </si>
  <si>
    <t>1944</t>
  </si>
  <si>
    <t>1943</t>
  </si>
  <si>
    <t>1942</t>
  </si>
  <si>
    <t>1941</t>
  </si>
  <si>
    <t>1940</t>
  </si>
  <si>
    <t>1939</t>
  </si>
  <si>
    <t>1938</t>
  </si>
  <si>
    <t>1937</t>
  </si>
  <si>
    <t>1936</t>
  </si>
  <si>
    <t>1935</t>
  </si>
  <si>
    <t>1934</t>
  </si>
  <si>
    <t>1933</t>
  </si>
  <si>
    <t>1932</t>
  </si>
  <si>
    <t>1931</t>
  </si>
  <si>
    <t>1930</t>
  </si>
  <si>
    <t>1929</t>
  </si>
  <si>
    <t>Line</t>
  </si>
  <si>
    <t>Bureau of Economic Analysis</t>
  </si>
  <si>
    <t>[Billions of dollars]</t>
  </si>
  <si>
    <t>Table 1.12. National Income by Type of Income</t>
  </si>
  <si>
    <t>NIPAs National income and product accounts</t>
  </si>
  <si>
    <t>IRS Internal Revenue Service</t>
  </si>
  <si>
    <t>9. Consists largely of an adjustment to remove capital gains distributions of regulated investment companies.</t>
  </si>
  <si>
    <t>8. Beginning with 1984, the investment tax credit is included in other tax credits (line 29).</t>
  </si>
  <si>
    <t>7. Employer expenses for defined benefit employee pension plans include actual employer contributions, imputed employer contributions, and imputed interest for unfunded (or overfunded) actuarial liability.</t>
  </si>
  <si>
    <t>6. Includes the imputed financial service charge paid by corporations to domestic securities dealers who do not charge an explicit commission.</t>
  </si>
  <si>
    <t>5. Consists of disaster losses valued at historic-cost less net insurance receipts for disaster-related losses valued at replacement-cost.</t>
  </si>
  <si>
    <t>4. Intellectual property products consists of software, research and development, and entertainment, literary, and artistic originals.</t>
  </si>
  <si>
    <t>3. Consists of nonprofit organizations serving business and of credit unions.</t>
  </si>
  <si>
    <t>2. Consists of the Farm Credit System beginning with 1947 and the Federal Home Loan banks beginning with 1952.</t>
  </si>
  <si>
    <t>1. Consists largely of an adjustment to expense all meals and entertainment, of oilwell bonus payments written off, of adjustments for insurance carriers and savings and loan associations, of amortization of intangible assets, and of tax-exempt interest income.</t>
  </si>
  <si>
    <t>Equals: Net corporate dividend payments, NIPAs</t>
  </si>
  <si>
    <t xml:space="preserve">  Earnings of U.S. residents remitted by their unincorporated foreign affiliates</t>
  </si>
  <si>
    <t xml:space="preserve">  Dividends received by U.S. corporations</t>
  </si>
  <si>
    <t>Less:</t>
  </si>
  <si>
    <t xml:space="preserve">  Interest payments of regulated investment companies</t>
  </si>
  <si>
    <t xml:space="preserve">  Earnings remitted to foreign residents from their unincorporated U.S. affiliates</t>
  </si>
  <si>
    <t xml:space="preserve">  U.S. receipts of dividends from abroad, net of payments to abroad</t>
  </si>
  <si>
    <t xml:space="preserve">  Dividends paid by Federal Reserve banks and certain federally sponsored credit agencies 2</t>
  </si>
  <si>
    <t xml:space="preserve">  Posttabulation amendments and revisions 9</t>
  </si>
  <si>
    <t>Plus:</t>
  </si>
  <si>
    <t>Dividends paid in cash or assets, IRS</t>
  </si>
  <si>
    <t>Profits after tax, NIPAs (21-30)</t>
  </si>
  <si>
    <t>Equals: Taxes on corporate income, NIPAs</t>
  </si>
  <si>
    <t xml:space="preserve">  Other tax credits 8</t>
  </si>
  <si>
    <t xml:space="preserve">  Investment tax credit 8</t>
  </si>
  <si>
    <t xml:space="preserve">  U.S. tax credits claimed for foreign taxes paid</t>
  </si>
  <si>
    <t xml:space="preserve">  Taxes paid by domestic corporations to foreign governments on income earned abroad</t>
  </si>
  <si>
    <t xml:space="preserve">  State and local taxes on corporate income</t>
  </si>
  <si>
    <t xml:space="preserve">  Amounts paid to U.S. Treasury by Federal Reserve banks</t>
  </si>
  <si>
    <t xml:space="preserve">  Posttabulation amendments and revisions, including results of audit and renegotiation and carryback refunds</t>
  </si>
  <si>
    <t>Federal income and excess profits taxes, IRS</t>
  </si>
  <si>
    <t>Equals: Profits before taxes, NIPAs</t>
  </si>
  <si>
    <t>Plus: Income received from equities in foreign corporations and branches by all U.S. residents, net of corresponding payments</t>
  </si>
  <si>
    <t xml:space="preserve">  Excess of employer expenses over actual employer contributions for defined benefit employee pension plans 7</t>
  </si>
  <si>
    <t xml:space="preserve">  Costs of trading or issuing corporate securities 6</t>
  </si>
  <si>
    <t xml:space="preserve">    Income on equities in foreign corporations and branches (to U.S. corporations)</t>
  </si>
  <si>
    <t xml:space="preserve">    Dividends received from domestic corporations</t>
  </si>
  <si>
    <t xml:space="preserve">    Gains, net of losses, from sale of property</t>
  </si>
  <si>
    <t xml:space="preserve">  Tax-return measures of:</t>
  </si>
  <si>
    <t xml:space="preserve">  Disaster adjustments (net) 5</t>
  </si>
  <si>
    <t xml:space="preserve">  Adjustment to depreciate expenditures for intellectual property products 4</t>
  </si>
  <si>
    <t xml:space="preserve">  Bad debt expense</t>
  </si>
  <si>
    <t xml:space="preserve">  Adjustment to depreciate expenditures for mining exploration, shafts, and wells</t>
  </si>
  <si>
    <t xml:space="preserve">  Depletion on domestic minerals</t>
  </si>
  <si>
    <t xml:space="preserve">    Other 3</t>
  </si>
  <si>
    <t xml:space="preserve">    Federally sponsored credit agencies 2</t>
  </si>
  <si>
    <t xml:space="preserve">    Federal Reserve banks</t>
  </si>
  <si>
    <t xml:space="preserve">  Income of organizations not filing corporation income tax returns</t>
  </si>
  <si>
    <t xml:space="preserve">  Posttabulation amendments and revisions 1</t>
  </si>
  <si>
    <t xml:space="preserve">  Adjustment for misreporting on income tax returns</t>
  </si>
  <si>
    <t>Total receipts less total deductions, IRS</t>
  </si>
  <si>
    <t>Table 7.16. Relation of Corporate Profits, Taxes, and Dividends in the National Income and Product Accounts to Corresponding Measures as Published by the Internal Revenue Service</t>
  </si>
  <si>
    <t>Corporate profits (IRS)</t>
  </si>
  <si>
    <t>2. Consists of capital transfers and the acquisition and disposal of nonproduced nonfinancial assets.  Prior to 1982, reflects only capital grants paid to the U.S. territories and the Commonwealths of Puerto Rico and Northern Mariana Islands.</t>
  </si>
  <si>
    <t>1. Exports and imports of certain goods, primarily military equipment purchased and sold by the federal government, are included in services.  Beginning with 1986, repairs and alterations of equipment are reclassified from goods to services.</t>
  </si>
  <si>
    <t xml:space="preserve">    Less: Capital account transactions (net) 2</t>
  </si>
  <si>
    <t xml:space="preserve">    Balance on current account, NIPAs</t>
  </si>
  <si>
    <t xml:space="preserve">  Net lending or net borrowing (-), NIPAs</t>
  </si>
  <si>
    <t xml:space="preserve">  From business (net)</t>
  </si>
  <si>
    <t xml:space="preserve">  From government (net)</t>
  </si>
  <si>
    <t xml:space="preserve">  From persons (net)</t>
  </si>
  <si>
    <t>Current taxes and transfer payments to the rest of the world (net)</t>
  </si>
  <si>
    <t xml:space="preserve">    Reinvested earnings on foreign direct investment in the United States</t>
  </si>
  <si>
    <t xml:space="preserve">    Dividends</t>
  </si>
  <si>
    <t xml:space="preserve">    Interest</t>
  </si>
  <si>
    <t xml:space="preserve">  Income payments on assets</t>
  </si>
  <si>
    <t xml:space="preserve">  Wage and salary payments</t>
  </si>
  <si>
    <t>Income payments</t>
  </si>
  <si>
    <t xml:space="preserve">  Services 1</t>
  </si>
  <si>
    <t xml:space="preserve">    Nondurable</t>
  </si>
  <si>
    <t xml:space="preserve">    Durable</t>
  </si>
  <si>
    <t xml:space="preserve">  Goods 1</t>
  </si>
  <si>
    <t>Imports of goods and services</t>
  </si>
  <si>
    <t xml:space="preserve">    Current payments to the rest of the world</t>
  </si>
  <si>
    <t xml:space="preserve">    Reinvested earnings on U.S. direct investment abroad</t>
  </si>
  <si>
    <t xml:space="preserve">  Income receipts on assets</t>
  </si>
  <si>
    <t xml:space="preserve">  Wage and salary receipts</t>
  </si>
  <si>
    <t>Income receipts</t>
  </si>
  <si>
    <t>Exports of goods and services</t>
  </si>
  <si>
    <t xml:space="preserve">    Current receipts from the rest of the world</t>
  </si>
  <si>
    <t>Table 4.1. Foreign Transactions in the National Income and Product Accounts</t>
  </si>
  <si>
    <t xml:space="preserve">4. Sales (total and partial), liquidations, returns of capital contributions, and other dispositions of equity holdings.    </t>
  </si>
  <si>
    <t xml:space="preserve">3. Acquisition of equity holdings in existing and newly established companies, capital contributions, capitalization of intercompany debt, and other equity contributions.    </t>
  </si>
  <si>
    <t xml:space="preserve">2. Petroleum includes, and manufacturing and "other" industries exclude, the exploration, development, and production of crude oil and gas, and the transportation, refining, and marketing of petroleum products, exclusive of petrochemicals. "Other" industries includes wholesale trade; banking; finance (except banking), insurance, and real estate; services; and other industries-- agriculture, forestry, and fishing; mining; construction; transportation, communication, and public utilities; and retail trade.   </t>
  </si>
  <si>
    <t xml:space="preserve">1. Beginning with 1991, payments and receipts of interest related to interest rate and foreign currency swaps between affiliates and parents are netted and are shown as either net payments or net receipts.  Receipts and payments of other types of interest are shown on a gross basis.   </t>
  </si>
  <si>
    <t xml:space="preserve">     Quarterly estimates are not annualized and are expressed at quarterly rates.</t>
  </si>
  <si>
    <t>..... Not applicable, or for data periods 1960-1997, transactions that are 0, “not available,” or “not applicable.”</t>
  </si>
  <si>
    <t>n.a. Transactions are possible, but data are not available.</t>
  </si>
  <si>
    <t>D Suppressed to avoid disclosure of individual companies.</t>
  </si>
  <si>
    <t>(*) Transactions are less than $500,000(±).</t>
  </si>
  <si>
    <t>0 Transactions are possible, but are zero for a given period.</t>
  </si>
  <si>
    <t xml:space="preserve">  U.S. affiliates' receipts (table 1, part of line 10)</t>
  </si>
  <si>
    <t>82</t>
  </si>
  <si>
    <t xml:space="preserve">  U.S. affiliates' payments (table 1, part of line 27)</t>
  </si>
  <si>
    <t>81</t>
  </si>
  <si>
    <t>Other private services, before deduction of withholding taxes, net</t>
  </si>
  <si>
    <t>80</t>
  </si>
  <si>
    <t xml:space="preserve">  U.S. affiliates' receipts (table 1, part of line 9)</t>
  </si>
  <si>
    <t>79</t>
  </si>
  <si>
    <t xml:space="preserve">  U.S. affiliates' payments (table 1, part of line 26)</t>
  </si>
  <si>
    <t>78</t>
  </si>
  <si>
    <t>Royalties and license fees, before deduction of withholding taxes, net</t>
  </si>
  <si>
    <t>77</t>
  </si>
  <si>
    <t>76</t>
  </si>
  <si>
    <t xml:space="preserve">    Manufacturing</t>
  </si>
  <si>
    <t>75</t>
  </si>
  <si>
    <t xml:space="preserve">    Petroleum</t>
  </si>
  <si>
    <t>74</t>
  </si>
  <si>
    <t xml:space="preserve">  Intercompany debt (line 60)</t>
  </si>
  <si>
    <t>73</t>
  </si>
  <si>
    <t>72</t>
  </si>
  <si>
    <t>71</t>
  </si>
  <si>
    <t>70</t>
  </si>
  <si>
    <t xml:space="preserve">  Reinvested earnings without current-cost adjustment (line 59 less line 63)</t>
  </si>
  <si>
    <t>69</t>
  </si>
  <si>
    <t>68</t>
  </si>
  <si>
    <t>67</t>
  </si>
  <si>
    <t>66</t>
  </si>
  <si>
    <t xml:space="preserve">  Equity capital (line 56)</t>
  </si>
  <si>
    <t>65</t>
  </si>
  <si>
    <t>Equals: Financial flows without current-cost adjustment /2/</t>
  </si>
  <si>
    <t>64</t>
  </si>
  <si>
    <t>Less: Current-cost adjustment (line 49 with sign reversed)</t>
  </si>
  <si>
    <t>63</t>
  </si>
  <si>
    <t xml:space="preserve">    U.S. affiliates' receivables</t>
  </si>
  <si>
    <t>62</t>
  </si>
  <si>
    <t xml:space="preserve">    U.S. affiliates' payables</t>
  </si>
  <si>
    <t>61</t>
  </si>
  <si>
    <t xml:space="preserve">  Intercompany debt</t>
  </si>
  <si>
    <t>60</t>
  </si>
  <si>
    <t xml:space="preserve">  Reinvested earnings</t>
  </si>
  <si>
    <t>59</t>
  </si>
  <si>
    <t xml:space="preserve">    Decreases in equity /4/</t>
  </si>
  <si>
    <t>58</t>
  </si>
  <si>
    <t xml:space="preserve">    Increases in equity /3/</t>
  </si>
  <si>
    <t>57</t>
  </si>
  <si>
    <t xml:space="preserve">  Equity</t>
  </si>
  <si>
    <t>56</t>
  </si>
  <si>
    <t>Financial flows with current-cost adjustment (table 1, line 64)</t>
  </si>
  <si>
    <t>55</t>
  </si>
  <si>
    <t>54</t>
  </si>
  <si>
    <t>53</t>
  </si>
  <si>
    <t>52</t>
  </si>
  <si>
    <t>Equals: Income without current-cost adjustment, after deduction of withholding taxes /2/</t>
  </si>
  <si>
    <t>51</t>
  </si>
  <si>
    <t>Less: Withholding taxes</t>
  </si>
  <si>
    <t>50</t>
  </si>
  <si>
    <t>Less: Current-cost adjustment</t>
  </si>
  <si>
    <t xml:space="preserve">    U.S. affiliates' receipts</t>
  </si>
  <si>
    <t xml:space="preserve">    U.S. affiliates' payments</t>
  </si>
  <si>
    <t xml:space="preserve">  Interest /1/</t>
  </si>
  <si>
    <t xml:space="preserve">    Reinvested earnings</t>
  </si>
  <si>
    <t xml:space="preserve">    Distributed earnings</t>
  </si>
  <si>
    <t xml:space="preserve">  Earnings</t>
  </si>
  <si>
    <t>Income with current-cost adjustment, before deduction of withholding taxes (table 1, line 31)</t>
  </si>
  <si>
    <t>Foreign direct investment in the United States:</t>
  </si>
  <si>
    <t xml:space="preserve">  U.S. parents' payments (table 1, part of line 27)</t>
  </si>
  <si>
    <t xml:space="preserve">  U.S. parents' receipts (table 1, part of line 10)</t>
  </si>
  <si>
    <t xml:space="preserve">  U.S. parents' payments (table 1, part of line 26)</t>
  </si>
  <si>
    <t xml:space="preserve">  U.S. parents' receipts (table 1, part of line 9)</t>
  </si>
  <si>
    <t xml:space="preserve">  Intercompany debt (line 19)</t>
  </si>
  <si>
    <t xml:space="preserve">  Reinvested earnings without current-cost adjustment (line 18 less line 22)</t>
  </si>
  <si>
    <t xml:space="preserve">  Equity capital (line 15)</t>
  </si>
  <si>
    <t>Less: Current-cost adjustment (line 8 with sign reversed)</t>
  </si>
  <si>
    <t xml:space="preserve">    U.S. parents' payables</t>
  </si>
  <si>
    <t xml:space="preserve">    U.S. parents' receivables</t>
  </si>
  <si>
    <t>Financial flows with current-cost adjustment (table 1, line 51)</t>
  </si>
  <si>
    <t xml:space="preserve">  Other</t>
  </si>
  <si>
    <t xml:space="preserve">  Manufacturing</t>
  </si>
  <si>
    <t xml:space="preserve">  Petroleum</t>
  </si>
  <si>
    <t xml:space="preserve">    U.S. parents' payments</t>
  </si>
  <si>
    <t xml:space="preserve">    U.S. parents' receipts</t>
  </si>
  <si>
    <t>Income with current-cost adjustment, before deduction of withholding taxes (table 1, line 14)</t>
  </si>
  <si>
    <t>U.S. direct investment abroad:</t>
  </si>
  <si>
    <t>1998 </t>
  </si>
  <si>
    <t>1996 </t>
  </si>
  <si>
    <t>1994 </t>
  </si>
  <si>
    <t>1992 </t>
  </si>
  <si>
    <t>1990 </t>
  </si>
  <si>
    <t>1988 </t>
  </si>
  <si>
    <t>1986 </t>
  </si>
  <si>
    <t>1984 </t>
  </si>
  <si>
    <t>1982 </t>
  </si>
  <si>
    <t>(Credits +; debits -)</t>
  </si>
  <si>
    <t>Release Date: March 19, 2014 - Next Release Date: June 18, 2014</t>
  </si>
  <si>
    <t>[Millions of dollars]</t>
  </si>
  <si>
    <t>Table 7b. Direct Investment: Income, Financial Flows, Royalties and License Fees, and Other Private Services</t>
  </si>
  <si>
    <t xml:space="preserve">2. Intercompany debt investment between financial parent companies and their financial affiliates is excluded from direct investment financial flows.  Prior to 2007, the permanent debt investment of bank parent companies in their bank affiliates was included in direct investment financial flows.   </t>
  </si>
  <si>
    <t xml:space="preserve">1. Interest on intercompany debt between financial parent companies and their financial affiliates is excluded from direct investment income.  Prior to 2007, interest on the permanent debt investment of bank parent companies in their bank affiliates was included in direct investment income.   </t>
  </si>
  <si>
    <t>p Preliminary.</t>
  </si>
  <si>
    <t>123</t>
  </si>
  <si>
    <t>122</t>
  </si>
  <si>
    <t>Other private services, net</t>
  </si>
  <si>
    <t>121</t>
  </si>
  <si>
    <t>120</t>
  </si>
  <si>
    <t>119</t>
  </si>
  <si>
    <t>Royalties and license fees, net</t>
  </si>
  <si>
    <t>118</t>
  </si>
  <si>
    <t>117</t>
  </si>
  <si>
    <t xml:space="preserve">    Finance (including depository institutions) and insurance /2/</t>
  </si>
  <si>
    <t>116</t>
  </si>
  <si>
    <t xml:space="preserve">    Wholesale trade</t>
  </si>
  <si>
    <t>115</t>
  </si>
  <si>
    <t>114</t>
  </si>
  <si>
    <t>113</t>
  </si>
  <si>
    <t>112</t>
  </si>
  <si>
    <t xml:space="preserve">    Finance (including depository institutions) and insurance</t>
  </si>
  <si>
    <t>111</t>
  </si>
  <si>
    <t>110</t>
  </si>
  <si>
    <t>109</t>
  </si>
  <si>
    <t xml:space="preserve">  Reinvested earnings without current-cost adjustment (line 70 with sign reversed)</t>
  </si>
  <si>
    <t>108</t>
  </si>
  <si>
    <t>107</t>
  </si>
  <si>
    <t>106</t>
  </si>
  <si>
    <t>105</t>
  </si>
  <si>
    <t>104</t>
  </si>
  <si>
    <t>103</t>
  </si>
  <si>
    <t>102</t>
  </si>
  <si>
    <t>101</t>
  </si>
  <si>
    <t>100</t>
  </si>
  <si>
    <t>99</t>
  </si>
  <si>
    <t>Financial flows without current-cost adjustment</t>
  </si>
  <si>
    <t>98</t>
  </si>
  <si>
    <t>97</t>
  </si>
  <si>
    <t>96</t>
  </si>
  <si>
    <t>95</t>
  </si>
  <si>
    <t xml:space="preserve">  Reinvested earnings (line 69 with sign reversed)</t>
  </si>
  <si>
    <t>94</t>
  </si>
  <si>
    <t xml:space="preserve">    Decreases in equity</t>
  </si>
  <si>
    <t>93</t>
  </si>
  <si>
    <t xml:space="preserve">    Increases in equity</t>
  </si>
  <si>
    <t>92</t>
  </si>
  <si>
    <t>91</t>
  </si>
  <si>
    <t>Financial flows (table 1, line 64)</t>
  </si>
  <si>
    <t>90</t>
  </si>
  <si>
    <t>89</t>
  </si>
  <si>
    <t xml:space="preserve">    Finance (including depository institutions) and insurance /1/</t>
  </si>
  <si>
    <t>88</t>
  </si>
  <si>
    <t>87</t>
  </si>
  <si>
    <t>86</t>
  </si>
  <si>
    <t xml:space="preserve">  Interest</t>
  </si>
  <si>
    <t>85</t>
  </si>
  <si>
    <t>84</t>
  </si>
  <si>
    <t>83</t>
  </si>
  <si>
    <t xml:space="preserve">  Earnings without current-cost adjustment (line 67 less line 71)</t>
  </si>
  <si>
    <t>Income without current-cost adjustment</t>
  </si>
  <si>
    <t xml:space="preserve">      Current-cost adjustment</t>
  </si>
  <si>
    <t xml:space="preserve">      Reinvested earnings without current-cost adjustment</t>
  </si>
  <si>
    <t>Income (table 1, line 31)</t>
  </si>
  <si>
    <t xml:space="preserve">    Holding companies, except bank holding companies</t>
  </si>
  <si>
    <t xml:space="preserve">  Reinvested earnings without current-cost adjustment (line 5 with sign reversed)</t>
  </si>
  <si>
    <t xml:space="preserve">  Reinvested earnings (line 4 with sign reversed)</t>
  </si>
  <si>
    <t>Financial flows (table 1, line 51)</t>
  </si>
  <si>
    <t xml:space="preserve">  Earnings without current-cost adjustment (line 2 less line 6)</t>
  </si>
  <si>
    <t>Income (table 1, line 14)</t>
  </si>
  <si>
    <t>2011 </t>
  </si>
  <si>
    <t>2009 </t>
  </si>
  <si>
    <t>2007 </t>
  </si>
  <si>
    <t>2005 </t>
  </si>
  <si>
    <t>2003 </t>
  </si>
  <si>
    <t>2001 </t>
  </si>
  <si>
    <t>1999 </t>
  </si>
  <si>
    <t>Table 7a. Direct Investment: Income, Financial Flows, Royalties and License Fees, and Other Private Services</t>
  </si>
  <si>
    <t xml:space="preserve">Source: U.S. Bureau of Economic Analysis </t>
  </si>
  <si>
    <t>If you have a question about the availability of data, E-mail your question to &lt;a href="mailto:internationalaccounts@bea.gov"&gt;internationalaccounts@bea.gov&lt;/a&gt;</t>
  </si>
  <si>
    <t>The composition of the "Other" categories shown in this table may change from one year to another.  For a geographic area, "Other" is a residual that shows a total for all countries not shown separately under that area.  Because the countries shown separately may change over time as the composition of direct investment changes, data for a particular country may be included in an "Other" total in one year but excluded from it in another year.  Changes in the countries shown separately generally take place in years covered by benchmark surveys (or censuses) of direct investment, which usually are conducted once every five years.</t>
  </si>
  <si>
    <t>Balance of payments transactions (and associated positions) between parents and affiliates are recorded against the country of the foreign affiliate with which the U.S. parent had a direct transaction, even if the transaction may reflect indirect claims on, liabilities to, or income from indirectly held affiliates in third countries.  For years prior to 1999, the "&lt;em&gt;International&lt;/em&gt;" category consists of affiliates that have operations spanning more than one country and that are engaged in petroleum shipping, other water transportation, or offshore oil and gas drilling.  Beginning with the data for 1999, data for such affiliates are classified in the country of residence of the operator of the ship or equipment.</t>
  </si>
  <si>
    <t>Prior to 2006, income is presented net of U.S. and foreign withholding taxes. Beginning with 2006, income is presented gross of U.S. and foreign withholding taxes.</t>
  </si>
  <si>
    <t>&lt;strong&gt;(D)&lt;/strong&gt; indicates that the data in the cell have been suppressed to avoid disclosure of data of individual companies.</t>
  </si>
  <si>
    <t>&lt;strong&gt;(*)&lt;/strong&gt; indicates a non-zero value between -$500,000 and +$500,000, or fewer than 50 employees, as appropriate.</t>
  </si>
  <si>
    <t xml:space="preserve">3. The data are not available, do not apply, or are not defined. </t>
  </si>
  <si>
    <t>2. The data are not shown in this table but may be available in detailed country- or industry-level tables in this interactive system or in other BEA published tables on direct investment.</t>
  </si>
  <si>
    <t xml:space="preserve">1. The data appear on another line in this table. </t>
  </si>
  <si>
    <t>&lt;strong&gt;n.s.&lt;/strong&gt;  Not shown.  Data may not be shown for several reasons:</t>
  </si>
  <si>
    <t>n.s.</t>
  </si>
  <si>
    <t>International</t>
  </si>
  <si>
    <t xml:space="preserve">    Western Samoa</t>
  </si>
  <si>
    <t xml:space="preserve">    Vietnam</t>
  </si>
  <si>
    <t xml:space="preserve">    Vanuatu</t>
  </si>
  <si>
    <t xml:space="preserve">    United Kingdom Islands, Pacific</t>
  </si>
  <si>
    <t xml:space="preserve">    United Kingdom Islands, Indian Ocean</t>
  </si>
  <si>
    <t xml:space="preserve">    Tuvalu</t>
  </si>
  <si>
    <t xml:space="preserve">    Tonga</t>
  </si>
  <si>
    <t xml:space="preserve">    Timor-Leste</t>
  </si>
  <si>
    <t xml:space="preserve">    Sri Lanka</t>
  </si>
  <si>
    <t xml:space="preserve">    Solomon Islands</t>
  </si>
  <si>
    <t xml:space="preserve">    Samoa</t>
  </si>
  <si>
    <t xml:space="preserve">    Papua New Guinea</t>
  </si>
  <si>
    <t xml:space="preserve">    Palau</t>
  </si>
  <si>
    <t xml:space="preserve">    Pakistan</t>
  </si>
  <si>
    <t xml:space="preserve">    Nepal</t>
  </si>
  <si>
    <t xml:space="preserve">    Nauru</t>
  </si>
  <si>
    <t>(D)</t>
  </si>
  <si>
    <t xml:space="preserve">    Mongolia</t>
  </si>
  <si>
    <t xml:space="preserve">    Micronesia</t>
  </si>
  <si>
    <t xml:space="preserve">    Marshall Islands</t>
  </si>
  <si>
    <t xml:space="preserve">    Maldives</t>
  </si>
  <si>
    <t xml:space="preserve">    Macau</t>
  </si>
  <si>
    <t xml:space="preserve">    Laos</t>
  </si>
  <si>
    <t xml:space="preserve">    French Islands, Pacific</t>
  </si>
  <si>
    <t xml:space="preserve">    French Islands, Indian Ocean</t>
  </si>
  <si>
    <t xml:space="preserve">    Fiji</t>
  </si>
  <si>
    <t xml:space="preserve">    Federated States of Micronesia</t>
  </si>
  <si>
    <t xml:space="preserve">    East Timor</t>
  </si>
  <si>
    <t xml:space="preserve">    Cambodia</t>
  </si>
  <si>
    <t xml:space="preserve">    Burma</t>
  </si>
  <si>
    <t xml:space="preserve">    Brunei</t>
  </si>
  <si>
    <t>(*)</t>
  </si>
  <si>
    <t xml:space="preserve">    Bhutan</t>
  </si>
  <si>
    <t xml:space="preserve">    Bangladesh</t>
  </si>
  <si>
    <t xml:space="preserve">    Afghanistan</t>
  </si>
  <si>
    <t xml:space="preserve">  Thailand</t>
  </si>
  <si>
    <t xml:space="preserve">  Taiwan</t>
  </si>
  <si>
    <t xml:space="preserve">  Singapore</t>
  </si>
  <si>
    <t xml:space="preserve">  Philippines</t>
  </si>
  <si>
    <t xml:space="preserve">  New Zealand</t>
  </si>
  <si>
    <t xml:space="preserve">  Malaysia</t>
  </si>
  <si>
    <t xml:space="preserve">  Korea, Republic of</t>
  </si>
  <si>
    <t xml:space="preserve">  Japan</t>
  </si>
  <si>
    <t xml:space="preserve">  Indonesia</t>
  </si>
  <si>
    <t xml:space="preserve">  India</t>
  </si>
  <si>
    <t xml:space="preserve">  Hong Kong</t>
  </si>
  <si>
    <t xml:space="preserve">  China</t>
  </si>
  <si>
    <t xml:space="preserve">  Australia</t>
  </si>
  <si>
    <t>Asia and Pacific</t>
  </si>
  <si>
    <t xml:space="preserve">    Yemen</t>
  </si>
  <si>
    <t xml:space="preserve">    Yemen (Sanaa)</t>
  </si>
  <si>
    <t xml:space="preserve">    Yemen (Aden)</t>
  </si>
  <si>
    <t xml:space="preserve">    Syria</t>
  </si>
  <si>
    <t xml:space="preserve">    Qatar</t>
  </si>
  <si>
    <t xml:space="preserve">    Oman</t>
  </si>
  <si>
    <t xml:space="preserve">    Lebanon</t>
  </si>
  <si>
    <t xml:space="preserve">    Kuwait</t>
  </si>
  <si>
    <t xml:space="preserve">    Jordan</t>
  </si>
  <si>
    <t xml:space="preserve">    Iraq-Saudi Arabia Neutral Zone</t>
  </si>
  <si>
    <t xml:space="preserve">    Iraq</t>
  </si>
  <si>
    <t xml:space="preserve">    Iran</t>
  </si>
  <si>
    <t xml:space="preserve">    Bahrain</t>
  </si>
  <si>
    <t xml:space="preserve">  United Arab Emirates</t>
  </si>
  <si>
    <t xml:space="preserve">  Saudi Arabia</t>
  </si>
  <si>
    <t xml:space="preserve">  Israel</t>
  </si>
  <si>
    <t>Middle East</t>
  </si>
  <si>
    <t xml:space="preserve">    Zimbabwe</t>
  </si>
  <si>
    <t xml:space="preserve">    Zambia</t>
  </si>
  <si>
    <t xml:space="preserve">    Zaire</t>
  </si>
  <si>
    <t xml:space="preserve">    United Kingdom Islands, Atlantic (Africa)</t>
  </si>
  <si>
    <t xml:space="preserve">    Uganda</t>
  </si>
  <si>
    <t xml:space="preserve">    Tunisia</t>
  </si>
  <si>
    <t xml:space="preserve">    Togo</t>
  </si>
  <si>
    <t xml:space="preserve">    Tanzania</t>
  </si>
  <si>
    <t xml:space="preserve">    Swaziland</t>
  </si>
  <si>
    <t xml:space="preserve">    Sudan</t>
  </si>
  <si>
    <t xml:space="preserve">    Somalia</t>
  </si>
  <si>
    <t xml:space="preserve">    Sierra Leone</t>
  </si>
  <si>
    <t xml:space="preserve">    Seychelles</t>
  </si>
  <si>
    <t xml:space="preserve">    Senegal</t>
  </si>
  <si>
    <t xml:space="preserve">    Sao Tome and Principe</t>
  </si>
  <si>
    <t xml:space="preserve">    Rwanda</t>
  </si>
  <si>
    <t xml:space="preserve">    Niger</t>
  </si>
  <si>
    <t xml:space="preserve">    Namibia</t>
  </si>
  <si>
    <t xml:space="preserve">    Mozambique</t>
  </si>
  <si>
    <t xml:space="preserve">    Morocco</t>
  </si>
  <si>
    <t xml:space="preserve">    Mauritius</t>
  </si>
  <si>
    <t xml:space="preserve">    Mauritania</t>
  </si>
  <si>
    <t xml:space="preserve">    Mali</t>
  </si>
  <si>
    <t xml:space="preserve">    Malawi</t>
  </si>
  <si>
    <t xml:space="preserve">    Madagascar</t>
  </si>
  <si>
    <t xml:space="preserve">    Libya</t>
  </si>
  <si>
    <t xml:space="preserve">    Liberia</t>
  </si>
  <si>
    <t xml:space="preserve">    Lesotho</t>
  </si>
  <si>
    <t xml:space="preserve">    Kenya</t>
  </si>
  <si>
    <t xml:space="preserve">    Guinea</t>
  </si>
  <si>
    <t xml:space="preserve">    Ghana</t>
  </si>
  <si>
    <t xml:space="preserve">    Gambia</t>
  </si>
  <si>
    <t xml:space="preserve">    Gabon</t>
  </si>
  <si>
    <t xml:space="preserve">    Ethiopia</t>
  </si>
  <si>
    <t xml:space="preserve">    Eritrea</t>
  </si>
  <si>
    <t xml:space="preserve">    Equatorial Guinea</t>
  </si>
  <si>
    <t xml:space="preserve">    Djibouti</t>
  </si>
  <si>
    <t xml:space="preserve">    Cote D'Ivoire</t>
  </si>
  <si>
    <t xml:space="preserve">    Congo (Kinshasa)</t>
  </si>
  <si>
    <t xml:space="preserve">    Congo (Brazzaville)</t>
  </si>
  <si>
    <t xml:space="preserve">    Congo (Kinshasa/Brazzaville)</t>
  </si>
  <si>
    <t xml:space="preserve">    Comoros</t>
  </si>
  <si>
    <t xml:space="preserve">    Chad</t>
  </si>
  <si>
    <t xml:space="preserve">    Central African Republic</t>
  </si>
  <si>
    <t xml:space="preserve">    Cameroon</t>
  </si>
  <si>
    <t xml:space="preserve">    Burundi</t>
  </si>
  <si>
    <t xml:space="preserve">    Burkina Faso</t>
  </si>
  <si>
    <t xml:space="preserve">    Botswana</t>
  </si>
  <si>
    <t xml:space="preserve">    Benin</t>
  </si>
  <si>
    <t xml:space="preserve">    Angola</t>
  </si>
  <si>
    <t xml:space="preserve">    Algeria</t>
  </si>
  <si>
    <t xml:space="preserve">  South Africa</t>
  </si>
  <si>
    <t xml:space="preserve">  Nigeria</t>
  </si>
  <si>
    <t xml:space="preserve">  Egypt</t>
  </si>
  <si>
    <t>Africa</t>
  </si>
  <si>
    <t xml:space="preserve">      United Kingdom Islands, Atlantic</t>
  </si>
  <si>
    <t xml:space="preserve">      Trinidad and Tobago</t>
  </si>
  <si>
    <t xml:space="preserve">      St. Vincent and the Grenadines</t>
  </si>
  <si>
    <t xml:space="preserve">      St. Lucia</t>
  </si>
  <si>
    <t xml:space="preserve">      St. Kitts and Nevis</t>
  </si>
  <si>
    <t xml:space="preserve">      Sint Maarten</t>
  </si>
  <si>
    <t xml:space="preserve">      Netherlands Islands, Caribbean</t>
  </si>
  <si>
    <t>--</t>
  </si>
  <si>
    <t xml:space="preserve">      Netherlands Antilles</t>
  </si>
  <si>
    <t xml:space="preserve">      Jamaica</t>
  </si>
  <si>
    <t xml:space="preserve">      Haiti</t>
  </si>
  <si>
    <t xml:space="preserve">      Grenada</t>
  </si>
  <si>
    <t xml:space="preserve">      French Islands, Caribbean</t>
  </si>
  <si>
    <t xml:space="preserve">      Dominica</t>
  </si>
  <si>
    <t xml:space="preserve">      Curacao</t>
  </si>
  <si>
    <t xml:space="preserve">      Cuba</t>
  </si>
  <si>
    <t xml:space="preserve">      Bahamas</t>
  </si>
  <si>
    <t xml:space="preserve">      Aruba</t>
  </si>
  <si>
    <t xml:space="preserve">      Antigua and Barbuda</t>
  </si>
  <si>
    <t xml:space="preserve">      Anguilla</t>
  </si>
  <si>
    <t xml:space="preserve">    United Kingdom Islands, Caribbean</t>
  </si>
  <si>
    <t xml:space="preserve">    Trinidad and Tobago</t>
  </si>
  <si>
    <t xml:space="preserve">    Netherlands Antilles</t>
  </si>
  <si>
    <t xml:space="preserve">    Jamaica</t>
  </si>
  <si>
    <t xml:space="preserve">    Dominican Republic</t>
  </si>
  <si>
    <t xml:space="preserve">    Bermuda</t>
  </si>
  <si>
    <t xml:space="preserve">    Barbados</t>
  </si>
  <si>
    <t xml:space="preserve">    Bahamas</t>
  </si>
  <si>
    <t xml:space="preserve">  Other Western Hemisphere</t>
  </si>
  <si>
    <t xml:space="preserve">      Nicaragua</t>
  </si>
  <si>
    <t xml:space="preserve">      Guatemala</t>
  </si>
  <si>
    <t xml:space="preserve">      El Salvador</t>
  </si>
  <si>
    <t xml:space="preserve">      Belize</t>
  </si>
  <si>
    <t xml:space="preserve">    Panama</t>
  </si>
  <si>
    <t xml:space="preserve">    Mexico</t>
  </si>
  <si>
    <t xml:space="preserve">    Honduras</t>
  </si>
  <si>
    <t xml:space="preserve">    Guatemala</t>
  </si>
  <si>
    <t xml:space="preserve">    Costa Rica</t>
  </si>
  <si>
    <t xml:space="preserve">  Central America</t>
  </si>
  <si>
    <t xml:space="preserve">      Uruguay</t>
  </si>
  <si>
    <t xml:space="preserve">      Suriname</t>
  </si>
  <si>
    <t xml:space="preserve">      Paraguay</t>
  </si>
  <si>
    <t xml:space="preserve">      Guyana</t>
  </si>
  <si>
    <t xml:space="preserve">      French Guiana</t>
  </si>
  <si>
    <t xml:space="preserve">      Bolivia</t>
  </si>
  <si>
    <t xml:space="preserve">    Venezuela</t>
  </si>
  <si>
    <t xml:space="preserve">    Peru</t>
  </si>
  <si>
    <t xml:space="preserve">    Ecuador</t>
  </si>
  <si>
    <t xml:space="preserve">    Colombia</t>
  </si>
  <si>
    <t xml:space="preserve">    Chile</t>
  </si>
  <si>
    <t xml:space="preserve">    Brazil</t>
  </si>
  <si>
    <t xml:space="preserve">    Argentina</t>
  </si>
  <si>
    <t xml:space="preserve">  South America</t>
  </si>
  <si>
    <t>Latin America and Other Western Hemisphere</t>
  </si>
  <si>
    <t xml:space="preserve">    Yugoslavia</t>
  </si>
  <si>
    <t xml:space="preserve">    Uzbekistan</t>
  </si>
  <si>
    <t xml:space="preserve">    Union of Soviet Socialist Republics</t>
  </si>
  <si>
    <t xml:space="preserve">    Ukraine</t>
  </si>
  <si>
    <t xml:space="preserve">    Turkmenistan</t>
  </si>
  <si>
    <t xml:space="preserve">    Tajikistan</t>
  </si>
  <si>
    <t xml:space="preserve">    Slovenia</t>
  </si>
  <si>
    <t xml:space="preserve">    Slovakia</t>
  </si>
  <si>
    <t xml:space="preserve">    Serbia</t>
  </si>
  <si>
    <t xml:space="preserve">    Russia</t>
  </si>
  <si>
    <t xml:space="preserve">    Romania</t>
  </si>
  <si>
    <t xml:space="preserve">    Poland</t>
  </si>
  <si>
    <t xml:space="preserve">    Montenegro</t>
  </si>
  <si>
    <t xml:space="preserve">    Monaco</t>
  </si>
  <si>
    <t xml:space="preserve">    Moldova</t>
  </si>
  <si>
    <t xml:space="preserve">    Malta</t>
  </si>
  <si>
    <t xml:space="preserve">    Macedonia</t>
  </si>
  <si>
    <t xml:space="preserve">    Lithuania</t>
  </si>
  <si>
    <t xml:space="preserve">    Liechtenstein</t>
  </si>
  <si>
    <t xml:space="preserve">    Latvia</t>
  </si>
  <si>
    <t xml:space="preserve">    Kyrgyzstan</t>
  </si>
  <si>
    <t xml:space="preserve">    Kazakhstan</t>
  </si>
  <si>
    <t xml:space="preserve">    Iceland</t>
  </si>
  <si>
    <t xml:space="preserve">    Hungary</t>
  </si>
  <si>
    <t xml:space="preserve">    Greenland</t>
  </si>
  <si>
    <t xml:space="preserve">    Gibraltar</t>
  </si>
  <si>
    <t xml:space="preserve">    Georgia</t>
  </si>
  <si>
    <t xml:space="preserve">    Estonia</t>
  </si>
  <si>
    <t xml:space="preserve">    Czechoslovakia</t>
  </si>
  <si>
    <t xml:space="preserve">    Czech Republic</t>
  </si>
  <si>
    <t xml:space="preserve">    Cyprus</t>
  </si>
  <si>
    <t xml:space="preserve">    Croatia</t>
  </si>
  <si>
    <t xml:space="preserve">    Bulgaria</t>
  </si>
  <si>
    <t xml:space="preserve">    Bosnia and Herzegovina</t>
  </si>
  <si>
    <t xml:space="preserve">    Belarus</t>
  </si>
  <si>
    <t xml:space="preserve">    Azerbaijan</t>
  </si>
  <si>
    <t xml:space="preserve">    Armenia</t>
  </si>
  <si>
    <t xml:space="preserve">    Andorra</t>
  </si>
  <si>
    <t xml:space="preserve">    Albania</t>
  </si>
  <si>
    <t xml:space="preserve">  United Kingdom</t>
  </si>
  <si>
    <t xml:space="preserve">  Turkey</t>
  </si>
  <si>
    <t xml:space="preserve">  Switzerland</t>
  </si>
  <si>
    <t xml:space="preserve">  Sweden</t>
  </si>
  <si>
    <t xml:space="preserve">  Spain</t>
  </si>
  <si>
    <t xml:space="preserve">  Russia</t>
  </si>
  <si>
    <t xml:space="preserve">  Portugal</t>
  </si>
  <si>
    <t xml:space="preserve">  Poland</t>
  </si>
  <si>
    <t xml:space="preserve">  Norway</t>
  </si>
  <si>
    <t xml:space="preserve">  Netherlands</t>
  </si>
  <si>
    <t xml:space="preserve">  Luxembourg</t>
  </si>
  <si>
    <t xml:space="preserve">  Italy</t>
  </si>
  <si>
    <t xml:space="preserve">  Ireland</t>
  </si>
  <si>
    <t xml:space="preserve">  Hungary</t>
  </si>
  <si>
    <t xml:space="preserve">  Greece</t>
  </si>
  <si>
    <t xml:space="preserve">  Germany</t>
  </si>
  <si>
    <t xml:space="preserve">  France</t>
  </si>
  <si>
    <t xml:space="preserve">  Finland</t>
  </si>
  <si>
    <t xml:space="preserve">  Denmark</t>
  </si>
  <si>
    <t xml:space="preserve">  Czech Republic</t>
  </si>
  <si>
    <t xml:space="preserve">  Belgium</t>
  </si>
  <si>
    <t xml:space="preserve">  Austria</t>
  </si>
  <si>
    <t>Canada</t>
  </si>
  <si>
    <t>All Countries Total</t>
  </si>
  <si>
    <t>All Industries Total</t>
  </si>
  <si>
    <t>By Country Only (All Countries)  (Millions of Dollars) &lt;br/&gt;</t>
  </si>
  <si>
    <t>U.S. Direct Investment Abroad,U.S. Direct Investment Position Abroad on a Historical-Cost Basis</t>
  </si>
  <si>
    <t>U.S. Direct Investment Abroad,Direct Investment Income Without Current-Cost Adjustment</t>
  </si>
  <si>
    <t>----</t>
  </si>
  <si>
    <t>...</t>
  </si>
  <si>
    <t>U.S. Direct Investment Abroad,Financial Outflows Without Current-Cost Adjustment</t>
  </si>
  <si>
    <t>Balance of Payments and Direct Investment Position Data (May 19 2014  9:43:16:603PM)</t>
  </si>
  <si>
    <t>OPEC is the Organization of Petroleum Exporting Countries. Its members are Algeria, Indonesia, Iran, Iraq, Kuwait, Libya, Nigeria, Qatar, Saudi Arabia, the United Arab Emirates, and Venezuela. Prior to 1995, it included Gabon and prior to 1993, it included Ecuador. From 2007, it includes Angola.  In 2008, Ecuador reactivated its membership.</t>
  </si>
  <si>
    <t>The European Union (EU) includes an increasing number of member countries over time, and estimates for a specific period reflect the EU membership during that period. From 1982-1985, the member countries were collectively referred to as the European Communities and it included Belgium, Denmark, France, Germany (excluding the German Democratic Republic), Greece, Ireland, Italy, Luxembourg, Netherlands, and the United Kingdom. From 1986, it also includes Portugal and Spain. In 1992, the name European Union replaces European Communities. From 1995, it also includes Austria, Finland, and Sweden. From 2004, it also includes Cyprus, Czech Republic, Estonia, Hungary, Latvia, Lithuania, Malta, Poland, Slovakia, and Slovenia.   From 2007, it also includes Bulgaria and Romania.</t>
  </si>
  <si>
    <t xml:space="preserve">  OPEC</t>
  </si>
  <si>
    <t xml:space="preserve">  European Union</t>
  </si>
  <si>
    <t>Post 2010 see http://www.federalreserve.gov/newsevents/press/other/20140110a.htm</t>
  </si>
  <si>
    <t>Notes</t>
  </si>
  <si>
    <r>
      <t xml:space="preserve">Sum of (1) dividends received from abroad, from </t>
    </r>
    <r>
      <rPr>
        <i/>
        <sz val="12"/>
        <color theme="1"/>
        <rFont val="Times"/>
      </rPr>
      <t xml:space="preserve">Corporation Income Tax Returns; </t>
    </r>
    <r>
      <rPr>
        <sz val="12"/>
        <color theme="1"/>
        <rFont val="TimesNewRomanPSMT"/>
      </rPr>
      <t>(2) other foreign-source income reported in support of claims for foreign tax credits, from special IRS tabulations of Form 1118; and (3) income earned by U.S. corporations from operations in U.S. commonwealths and territories  &gt;&gt;&gt; Does not include offshore retained earnings</t>
    </r>
  </si>
  <si>
    <t>Pre-tax corporate profits with IVA and CCAdj (BEA)</t>
  </si>
  <si>
    <t xml:space="preserve">4. Beginning in 2003, gross interest payments on U.S. allocations of SDRs are included in U.S. government payments.   Prior to 2003, interest receipts on U.S. holdings of SDRs, net of interest payments on U.S. allocations of SDRs, are included in U.S. government receipts.   </t>
  </si>
  <si>
    <t xml:space="preserve">3. Beginning with 2003, includes interest on securities brokers’ liabilities to their foreign affiliates.  Prior to 2003, it is included in the interest on liabilities of nonbanking concerns.    </t>
  </si>
  <si>
    <t xml:space="preserve">2. Beginning in 2003, gross interest receipts on U.S. holdings of special drawing rights (SDRs) are included in U.S. government receipts.  Prior to 2003, interest receipts on U.S. holdings of SDRs, net of interest payments on U.S. allocations of SDRs, are included in U.S. government receipts.   </t>
  </si>
  <si>
    <t xml:space="preserve">1. Beginning with 2003, includes interest on securities brokers’ claims on their foreign affiliates.  Prior to 2003, it is included in the interest on claims of nonbanking concerns.    </t>
  </si>
  <si>
    <t>Balance on investment income (line 1 minus line 14)</t>
  </si>
  <si>
    <t>Memorandum:</t>
  </si>
  <si>
    <t xml:space="preserve">  U.S. government payments (table 1, line 33) /4/</t>
  </si>
  <si>
    <t xml:space="preserve">    Interest on liabilities reported by nonbanking concerns</t>
  </si>
  <si>
    <t xml:space="preserve">      For customers' liabilities</t>
  </si>
  <si>
    <t xml:space="preserve">      For own liabilities</t>
  </si>
  <si>
    <t xml:space="preserve">    Interest on liabilities reported by banks and securities brokers /3/</t>
  </si>
  <si>
    <t xml:space="preserve">      Interest</t>
  </si>
  <si>
    <t xml:space="preserve">      Dividends</t>
  </si>
  <si>
    <t xml:space="preserve">    Income on U.S. corporate securities</t>
  </si>
  <si>
    <t xml:space="preserve">  Other private payments (table 1, line 32)</t>
  </si>
  <si>
    <t xml:space="preserve">    Earnings</t>
  </si>
  <si>
    <t xml:space="preserve">  Direct investment payments (table 1, line 31)</t>
  </si>
  <si>
    <t>Income payments on foreign-owned assets in the United States (table 1, line 30)</t>
  </si>
  <si>
    <t xml:space="preserve">  U.S. government receipts (table 1, line 16) /2/</t>
  </si>
  <si>
    <t xml:space="preserve">    Interest on claims reported by nonbanking concerns</t>
  </si>
  <si>
    <t xml:space="preserve">      For customers' claims</t>
  </si>
  <si>
    <t xml:space="preserve">      For own claims</t>
  </si>
  <si>
    <t xml:space="preserve">    Interest on claims reported by banks and securities brokers /1/</t>
  </si>
  <si>
    <t xml:space="preserve">    Income on foreign securities</t>
  </si>
  <si>
    <t xml:space="preserve">  Other private receipts (table 1, line 15)</t>
  </si>
  <si>
    <t xml:space="preserve">  Direct investment receipts (table 1, line 14)</t>
  </si>
  <si>
    <t>Income receipts on U.S.-owned assets abroad (table 1, line 13)</t>
  </si>
  <si>
    <t>Table 4. Investment Income</t>
  </si>
  <si>
    <t>This includes net FDI income (paid + retained) + net portfolio dividends + income of US commonwealth and territories (about 35bn in 2010). All items are recorded net of income taxes and of capital gains and losses—except the dividend portions of both direct investment income and portfolio income, which are recorded before the deduction of nonresident taxes withheld [= this line is net of the big foreign corporate taxes paid, but gross of the small withholding taxes on cross-border dividend payments].  See table 13.7 in NIPA guide chapter 13 ("corporate profits", 2014): http://www.bea.gov/national/pdf/methodology/ch13%202012.pdf.</t>
  </si>
  <si>
    <t>Memo: credits for foreign taxes paid [more or less = total nonresident income tax paid]</t>
  </si>
  <si>
    <t>4. Chained-dollar net value added of nonfinancial corporate business is the difference between the gross product and the consumption of fixed capital.</t>
  </si>
  <si>
    <t>3. Chained-dollar consumption of fixed capital of nonfinancial corporate business is calculated as the product of the chain-type quantity index and the 2009 current-dollar value of the corresponding series, divided by 100.</t>
  </si>
  <si>
    <t>2. The current-dollar gross value added is deflated using the gross value added chain-type price index for nonfinancial industries from the GDP-by-industry accounts.  For periods when this price index is not available, the chain-type price index for GDP goods and structures is used.</t>
  </si>
  <si>
    <t>1. Estimates for financial corporate business and nonfinancial corporate business for 2000 and earlier periods are based on the 1987 Standard Industrial Classification (SIC); later estimates for these industries are based on the North American Industry Classification System (NAICS).</t>
  </si>
  <si>
    <t xml:space="preserve">      Net value added 4</t>
  </si>
  <si>
    <t xml:space="preserve">      Consumption of fixed capital 3</t>
  </si>
  <si>
    <t xml:space="preserve">    Gross value added of nonfinancial corporate business 2</t>
  </si>
  <si>
    <t xml:space="preserve">  Value added, in billions of chained (2009) dollars:</t>
  </si>
  <si>
    <t xml:space="preserve">    Inventory valuation adjustment</t>
  </si>
  <si>
    <t xml:space="preserve">    Profits after tax (without IVA and CCAdj)</t>
  </si>
  <si>
    <t xml:space="preserve">    Profits before tax (without IVA and CCAdj)</t>
  </si>
  <si>
    <t xml:space="preserve">  Nonfinancial corporate business:</t>
  </si>
  <si>
    <t xml:space="preserve">    Undistributed profits after tax (without IVA and CCAdj)</t>
  </si>
  <si>
    <t xml:space="preserve">  Corporate business:</t>
  </si>
  <si>
    <t xml:space="preserve">        Undistributed profits with IVA and CCAdj</t>
  </si>
  <si>
    <t xml:space="preserve">        Net dividends</t>
  </si>
  <si>
    <t xml:space="preserve">      Profits after tax with IVA and CCAdj</t>
  </si>
  <si>
    <t xml:space="preserve">      Taxes on corporate income</t>
  </si>
  <si>
    <t xml:space="preserve">    Corporate profits with IVA and CCAdj</t>
  </si>
  <si>
    <t xml:space="preserve">    Business current transfer payments (net)</t>
  </si>
  <si>
    <t xml:space="preserve">    Net interest and miscellaneous payments</t>
  </si>
  <si>
    <t xml:space="preserve">  Net operating surplus</t>
  </si>
  <si>
    <t xml:space="preserve">  Taxes on production and imports less subsidies</t>
  </si>
  <si>
    <t xml:space="preserve">    Supplements to wages and salaries</t>
  </si>
  <si>
    <t xml:space="preserve">    Wages and salaries</t>
  </si>
  <si>
    <t xml:space="preserve">  Compensation of employees</t>
  </si>
  <si>
    <t>Net value added</t>
  </si>
  <si>
    <t>Consumption of fixed capital</t>
  </si>
  <si>
    <t xml:space="preserve">    Gross value added of nonfinancial corporate business 1</t>
  </si>
  <si>
    <t xml:space="preserve">    Gross value added of financial corporate business 1</t>
  </si>
  <si>
    <t xml:space="preserve">    Gross value added of corporate business 1</t>
  </si>
  <si>
    <t>Table 1.14. Gross Value Added of Domestic Corporate Business in Current Dollars and Gross Value Added of Nonfinancial Domestic Corporate Business in Current and Chained Dollars</t>
  </si>
  <si>
    <t>Notes: figures on this table are without IVA and CCAdj</t>
  </si>
  <si>
    <t>Memo: distributions on US DI = repatriations</t>
  </si>
  <si>
    <t>National income</t>
  </si>
  <si>
    <t>(corporate profits % national income)</t>
  </si>
  <si>
    <t>(corporate tax % of national income)</t>
  </si>
  <si>
    <t>(net foreign profits % of BEA profits)</t>
  </si>
  <si>
    <t>(net foreign profits % of national income)</t>
  </si>
  <si>
    <t>(retained earnings % BEA profits)</t>
  </si>
  <si>
    <t>(misreporting % of BEA profits)</t>
  </si>
  <si>
    <t>(domestic profits % national income)</t>
  </si>
  <si>
    <t xml:space="preserve">21. Seasonally adjusted data for lines 57 and 58 are not available separately through 1972; they are combined with data in line 61.    </t>
  </si>
  <si>
    <t xml:space="preserve">20. Break in series. See Technical Notes in the June 1989, June 1990, June 1992, June 1993, June 1995, and July 1996-2013 issues of the SURVEY OF CURRENT BUSINESS.       </t>
  </si>
  <si>
    <t xml:space="preserve">19. For 1978-83, includes foreign currency-denominated notes sold to private residents abroad.    </t>
  </si>
  <si>
    <t xml:space="preserve">18. For 1974, includes extraordinary U.S. government transactions with India. See "Special U.S. Government Transactions," June 1974 SURVEY OF CURRENT BUSINESS, p. 27.    </t>
  </si>
  <si>
    <t xml:space="preserve">17. Equals the sum of capital account transactions, net for the first, second, and third quarters of the year.    </t>
  </si>
  <si>
    <t xml:space="preserve">16. Calculated excluding capital account transactions, net (line 39).    </t>
  </si>
  <si>
    <t xml:space="preserve">15. Beginning with 2003, includes securities brokers' liabilities to their foreign affiliates.  Prior to 2003, they are included in the liabilities of nonbanking concerns.    </t>
  </si>
  <si>
    <t xml:space="preserve">14. Beginning with 2003, includes securities brokers' claims on their foreign affiliates.  Prior to 2003, they are included in the claims of nonbanking concerns.    </t>
  </si>
  <si>
    <t xml:space="preserve">13. Conceptually, the sum of line 77 and line 39 is equal to "net lending or net borrowing" in the national income and product accounts (NIPAs).  However, the foreign transactions account in the NIPAs (a) includes adjustments to the international transactions accounts for the treatment of gold, (b) includes adjustments for the different geographical treatment of transactions with U.S. territories and Puerto Rico, and (c) includes services furnished without payment by financial pension plans except life insurance carriers and private noninsured pension plans.  A reconciliation of the balance on goods and services from the international accounts and the NIPA net exports appears in reconciliation table 2 in appendix A in the SURVEY OF CURRENT BUSINESS. A reconciliation of the other foreign transactions in the two sets of accounts appears in table 4.3B of the full set of NIPA tables.  </t>
  </si>
  <si>
    <t xml:space="preserve">12. Consists of investments in U.S. corporate stocks and in debt securities of private corporations and state and local governments.    </t>
  </si>
  <si>
    <t xml:space="preserve">11. Includes U.S. government liabilities associated with military agency sales contracts, other transactions arranged with or through foreign official agencies, and allocations of special drawing rights (SDRs) in the first quarters of 1970, 1971, 1972, 1979, 1980, and 1981, and in the third quarter of 2009; see table 6.      </t>
  </si>
  <si>
    <t xml:space="preserve">10. Consists of U.S. Treasury and Export-Import Bank obligations, not included elsewhere, and of debt securities of U.S. government corporations and agencies.    </t>
  </si>
  <si>
    <t xml:space="preserve">9. Consists of bills, certificates, marketable bonds and notes, and nonmarketable convertible and nonconvertible bonds and notes.    </t>
  </si>
  <si>
    <t xml:space="preserve">8. Includes sales of foreign obligations to foreigners.    </t>
  </si>
  <si>
    <t xml:space="preserve">7. At the present time, all U.S.-Treasury-owned gold is held in the United States.    </t>
  </si>
  <si>
    <t xml:space="preserve">6. Beginning in 1982, the "other transfers" component includes taxes paid by U.S. private residents to foreign governments and taxes paid by private nonresidents to the U.S. Government.    </t>
  </si>
  <si>
    <t xml:space="preserve">5. Beginning in 1982, these lines are presented on a gross basis. The definition of exports is revised to exclude U.S. parents' payments to foreign affiliates and to include U.S. affiliates' receipts from foreign parents. The definition of imports is revised to include U.S. parents' payments to foreign affiliates and to exclude U.S. affiliates' receipts from foreign parents.   </t>
  </si>
  <si>
    <t xml:space="preserve">4. Includes transfers of goods and services under U.S. military grant programs.    </t>
  </si>
  <si>
    <t xml:space="preserve">3. Includes some goods: Mainly military equipment and supplies in lines 5 and 22 that are commingled in the source data and cannot be separately identified.  Beginning with statistics for 1999, line 5 excludes equipment and supplies exported under the U.S. Foreign Military Sales program that can be separately identified, and line 22 excludes purchases of goods abroad by U.S. military agencies that can be separately identified.   </t>
  </si>
  <si>
    <t xml:space="preserve">2. See Table 2 footnotes for explanations of the various balance of payments adjustments made to convert goods on a Census-basis to goods on a balance of payments basis.  The adjustments are made to improve coverage, eliminate duplication and align the goods data with national and international accounting guidelines.      </t>
  </si>
  <si>
    <t>1. Credits, +: Exports of goods and services and income receipts; unilateral current transfers to the United States; capital account transactions receipts; financial inflows--increase in foreign-owned assets (U.S. liabilities) or decrease in U.S.-owned assets (U.S. claims).    Debits, -: Imports of goods and services and income payments; unilateral current transfers to foreigners; capital account transactions payments; financial outflows--decrease in foreign-owned assets (U.S. liabilities) or increase in U.S.-owned assets (U.S. claims).</t>
  </si>
  <si>
    <t>Balance on current account (lines 1, 18, and 35 or lines 74, 75, and 76) /13/</t>
  </si>
  <si>
    <t>Unilateral current transfers, net (line 35)</t>
  </si>
  <si>
    <t>Balance on income (lines 12 and 29)</t>
  </si>
  <si>
    <t>Balance on goods and services (lines 2 and 19)</t>
  </si>
  <si>
    <t>Balance on services (lines 4 and 21)</t>
  </si>
  <si>
    <t>Balance on goods (lines 3 and 20)</t>
  </si>
  <si>
    <t>Memoranda:</t>
  </si>
  <si>
    <t>.....</t>
  </si>
  <si>
    <t xml:space="preserve">  Of which: Seasonal adjustment discrepancy</t>
  </si>
  <si>
    <t>71a</t>
  </si>
  <si>
    <t>Statistical discrepancy (sum of above items with sign reversed)</t>
  </si>
  <si>
    <t>n.a.</t>
  </si>
  <si>
    <t>Financial derivatives, net</t>
  </si>
  <si>
    <t xml:space="preserve">    U.S. liabilities reported by U.S. banks and securities brokers /15/</t>
  </si>
  <si>
    <t xml:space="preserve">    U.S. liabilities to unaffiliated foreigners reported by U.S. nonbanking concerns</t>
  </si>
  <si>
    <t xml:space="preserve">    U.S. currency</t>
  </si>
  <si>
    <t xml:space="preserve">    U.S. securities other than U.S. Treasury securities</t>
  </si>
  <si>
    <t>/19/ 8689</t>
  </si>
  <si>
    <t>/19/ 7027</t>
  </si>
  <si>
    <t>/19/ 2927</t>
  </si>
  <si>
    <t>/19/ 2645</t>
  </si>
  <si>
    <t>/19/ 4060</t>
  </si>
  <si>
    <t>/19/ 2178</t>
  </si>
  <si>
    <t xml:space="preserve">    U.S. Treasury securities</t>
  </si>
  <si>
    <t>/20/ 12635</t>
  </si>
  <si>
    <t xml:space="preserve">    Direct investment</t>
  </si>
  <si>
    <t xml:space="preserve">  Other foreign assets in the United States</t>
  </si>
  <si>
    <t xml:space="preserve">    Other foreign official assets /12/</t>
  </si>
  <si>
    <t xml:space="preserve">    U.S. liabilities reported by U.S. banks and securities brokers</t>
  </si>
  <si>
    <t xml:space="preserve">    Other U.S. government liabilities /11/</t>
  </si>
  <si>
    <t xml:space="preserve">      Other /10/</t>
  </si>
  <si>
    <t xml:space="preserve">      U.S. Treasury securities /9/</t>
  </si>
  <si>
    <t xml:space="preserve">    U.S. government securities</t>
  </si>
  <si>
    <t xml:space="preserve">  Foreign official assets in the United States</t>
  </si>
  <si>
    <t>Foreign-owned assets in the United States, excluding financial derivatives (increase/financial inflow (+))</t>
  </si>
  <si>
    <t xml:space="preserve">    U.S. claims reported by U.S. banks and securities brokers /14/</t>
  </si>
  <si>
    <t xml:space="preserve">    U.S. claims on unaffiliated foreigners reported by U.S. nonbanking concerns</t>
  </si>
  <si>
    <t xml:space="preserve">    Foreign securities</t>
  </si>
  <si>
    <t>/20/ -4556</t>
  </si>
  <si>
    <t xml:space="preserve">  U.S. private assets</t>
  </si>
  <si>
    <t>/18/ 541</t>
  </si>
  <si>
    <t xml:space="preserve">    U.S. foreign currency holdings and U.S. short-term assets</t>
  </si>
  <si>
    <t>/18/ 4826</t>
  </si>
  <si>
    <t xml:space="preserve">    Repayments on U.S. credits and other long-term assets /8/</t>
  </si>
  <si>
    <t xml:space="preserve">    U.S. credits and other long-term assets</t>
  </si>
  <si>
    <t xml:space="preserve">  U.S. government assets, other than official reserve assets</t>
  </si>
  <si>
    <t xml:space="preserve">    Foreign currencies</t>
  </si>
  <si>
    <t xml:space="preserve">    Reserve position in the International Monetary Fund</t>
  </si>
  <si>
    <t xml:space="preserve">    Special drawing rights</t>
  </si>
  <si>
    <t xml:space="preserve">    Gold /7/</t>
  </si>
  <si>
    <t xml:space="preserve">  U.S. official reserve assets</t>
  </si>
  <si>
    <t>U.S.-owned assets abroad, excluding financial derivatives (increase/financial outflow (-))</t>
  </si>
  <si>
    <t>Financial account</t>
  </si>
  <si>
    <t>/17/ -412</t>
  </si>
  <si>
    <t>Capital account transactions, net</t>
  </si>
  <si>
    <t>Capital account</t>
  </si>
  <si>
    <t>/20/ -8207</t>
  </si>
  <si>
    <t>/20/ -4516</t>
  </si>
  <si>
    <t xml:space="preserve">  Private remittances and other transfers /6/</t>
  </si>
  <si>
    <t xml:space="preserve">  U.S. government pensions and other transfers</t>
  </si>
  <si>
    <t>/18/ -7293</t>
  </si>
  <si>
    <t xml:space="preserve">  U.S. government grants /4/</t>
  </si>
  <si>
    <t>Unilateral current transfers, net</t>
  </si>
  <si>
    <t xml:space="preserve">    Compensation of employees</t>
  </si>
  <si>
    <t xml:space="preserve">      U.S. government payments</t>
  </si>
  <si>
    <t xml:space="preserve">      Other private payments</t>
  </si>
  <si>
    <t>/20/ -2114</t>
  </si>
  <si>
    <t xml:space="preserve">      Direct investment payments</t>
  </si>
  <si>
    <t xml:space="preserve">    Income payments on foreign-owned assets in the United States</t>
  </si>
  <si>
    <t xml:space="preserve">  Income payments</t>
  </si>
  <si>
    <t xml:space="preserve">      U.S. government miscellaneous services</t>
  </si>
  <si>
    <t>/20/ -25386</t>
  </si>
  <si>
    <t>/20/ -13146</t>
  </si>
  <si>
    <t>/20/ -3562</t>
  </si>
  <si>
    <t xml:space="preserve">      Other private services /5/</t>
  </si>
  <si>
    <t xml:space="preserve">      Royalties and license fees /5/</t>
  </si>
  <si>
    <t>/20/ -17766</t>
  </si>
  <si>
    <t xml:space="preserve">      Other transportation</t>
  </si>
  <si>
    <t>/20/ -5735</t>
  </si>
  <si>
    <t xml:space="preserve">      Passenger fares</t>
  </si>
  <si>
    <t>/20/ -22913</t>
  </si>
  <si>
    <t xml:space="preserve">      Travel</t>
  </si>
  <si>
    <t xml:space="preserve">      Direct defense expenditures</t>
  </si>
  <si>
    <t xml:space="preserve">    Services /3/</t>
  </si>
  <si>
    <t xml:space="preserve">    Goods, balance of payments basis /2/</t>
  </si>
  <si>
    <t xml:space="preserve">  Imports of goods and services</t>
  </si>
  <si>
    <t>Imports of goods and services and income payments</t>
  </si>
  <si>
    <t xml:space="preserve">      U.S. government receipts</t>
  </si>
  <si>
    <t xml:space="preserve">      Other private receipts</t>
  </si>
  <si>
    <t xml:space="preserve">      Direct investment receipts</t>
  </si>
  <si>
    <t xml:space="preserve">    Income receipts on U.S.-owned assets abroad</t>
  </si>
  <si>
    <t xml:space="preserve">  Income receipts</t>
  </si>
  <si>
    <t>/20/ 50292</t>
  </si>
  <si>
    <t>/20/ 28027</t>
  </si>
  <si>
    <t>/20/ 10250</t>
  </si>
  <si>
    <t>/20/ 15438</t>
  </si>
  <si>
    <t>/20/ 4067</t>
  </si>
  <si>
    <t>/20/ 17177</t>
  </si>
  <si>
    <t xml:space="preserve">      Transfers under U.S. military agency sales contracts /4/</t>
  </si>
  <si>
    <t xml:space="preserve">  Exports of goods and services</t>
  </si>
  <si>
    <t>Exports of goods and services and income receipts</t>
  </si>
  <si>
    <t>Current account</t>
  </si>
  <si>
    <t>2013 /p/</t>
  </si>
  <si>
    <t>2012 </t>
  </si>
  <si>
    <t>2010 </t>
  </si>
  <si>
    <t>2008 </t>
  </si>
  <si>
    <t>2006 </t>
  </si>
  <si>
    <t>2004 </t>
  </si>
  <si>
    <t>2002 </t>
  </si>
  <si>
    <t>2000 </t>
  </si>
  <si>
    <t>1980 </t>
  </si>
  <si>
    <t>1978 </t>
  </si>
  <si>
    <t>1976 </t>
  </si>
  <si>
    <t>1974 </t>
  </si>
  <si>
    <t>1972 </t>
  </si>
  <si>
    <t>1970 </t>
  </si>
  <si>
    <t>1968 </t>
  </si>
  <si>
    <t>1966 </t>
  </si>
  <si>
    <t>1964 </t>
  </si>
  <si>
    <t>1962 </t>
  </si>
  <si>
    <t>1960 </t>
  </si>
  <si>
    <t>(Credits +; debits -) /1/</t>
  </si>
  <si>
    <t>Table 1. U.S. International Transactions</t>
  </si>
  <si>
    <t>DI without CCAdj</t>
  </si>
  <si>
    <t>Ireland</t>
  </si>
  <si>
    <t>Bermuda</t>
  </si>
  <si>
    <t>Netherlands</t>
  </si>
  <si>
    <t>Switzerland</t>
  </si>
  <si>
    <t>Other Caribbean</t>
  </si>
  <si>
    <t>Singapore</t>
  </si>
  <si>
    <t>Luxembourg</t>
  </si>
  <si>
    <t>Bermuda &amp; other Caribbean</t>
  </si>
  <si>
    <t>DI retained</t>
  </si>
  <si>
    <t xml:space="preserve">  Eastern Europe</t>
  </si>
  <si>
    <t>DI distributed</t>
  </si>
  <si>
    <t>Top 6 havens % of total DI retained</t>
  </si>
  <si>
    <t>Cumul 06-13</t>
  </si>
  <si>
    <t>By Country Only (Major Countries)  (Millions of Dollars) &lt;br/&gt;</t>
  </si>
  <si>
    <t>DI outflows</t>
  </si>
  <si>
    <t>Top 6 havens</t>
  </si>
  <si>
    <t>Top 6 havens % of total DI outflows</t>
  </si>
  <si>
    <t>Cumul 82-12</t>
  </si>
  <si>
    <t>U.S. Direct Investment Abroad,Equity Outflows</t>
  </si>
  <si>
    <t>Balance of Payments and Direct Investment Position Data (May 21 2014  6:44:41:710PM)</t>
  </si>
  <si>
    <t>U.S. Direct Investment Abroad,Intercompany Debt Outflows</t>
  </si>
  <si>
    <t>Balance of Payments and Direct Investment Position Data (May 21 2014  6:49:31:097PM)</t>
  </si>
  <si>
    <t>(check)</t>
  </si>
  <si>
    <t>Non havens</t>
  </si>
  <si>
    <t>Top 6 havens % of total DI equity outflows</t>
  </si>
  <si>
    <t>DI equity outflow</t>
  </si>
  <si>
    <t>Balance of Payments and Direct Investment Position Data (May 21 2014  7:30:37:740PM)</t>
  </si>
  <si>
    <t>Top 6 havens % of total DI assets</t>
  </si>
  <si>
    <t>1992-2012</t>
  </si>
  <si>
    <t>1992-2002</t>
  </si>
  <si>
    <t>2002-2012</t>
  </si>
  <si>
    <t>DI assets historical cost</t>
  </si>
  <si>
    <t>Yield (historical cost)</t>
  </si>
  <si>
    <t>Royalties etc.</t>
  </si>
  <si>
    <t>Historical cost total return</t>
  </si>
  <si>
    <t>1983-1992</t>
  </si>
  <si>
    <t>1983-2012</t>
  </si>
  <si>
    <t>Non-havens, pre-foreign corp tax (assuming havens =0 tax)</t>
  </si>
  <si>
    <t>(Bermuda)</t>
  </si>
  <si>
    <t>Top 6 havens retained / top 6 heavens profits</t>
  </si>
  <si>
    <t>Of which: Switzerland</t>
  </si>
  <si>
    <t>Of which: China</t>
  </si>
  <si>
    <t>Of which: Middle East oil exporters</t>
  </si>
  <si>
    <t>Offshore financial centers</t>
  </si>
  <si>
    <t>Emerging and developing</t>
  </si>
  <si>
    <t>Industrial countries</t>
  </si>
  <si>
    <t>Equities in OFCs / U.S. equity market cap</t>
  </si>
  <si>
    <t>OFCs / Total private foreign investments</t>
  </si>
  <si>
    <t>Equities</t>
  </si>
  <si>
    <t>All long-term securities</t>
  </si>
  <si>
    <t>[14]</t>
  </si>
  <si>
    <t>[13]</t>
  </si>
  <si>
    <t>[12]</t>
  </si>
  <si>
    <t>[11]</t>
  </si>
  <si>
    <t>Table T6: Foreign Holdings of U.S. Long-Term Securities, by Country Groups, 1914-2012 (%)</t>
  </si>
  <si>
    <t>1930-39</t>
  </si>
  <si>
    <t>1940-49</t>
  </si>
  <si>
    <t>1950-59</t>
  </si>
  <si>
    <t>1960-69</t>
  </si>
  <si>
    <t>1970-70</t>
  </si>
  <si>
    <t>1980-89</t>
  </si>
  <si>
    <t>1990-99</t>
  </si>
  <si>
    <t>2000-09</t>
  </si>
  <si>
    <t>2010-13</t>
  </si>
  <si>
    <t>(corporate tax excluding fed profits % of national income)</t>
  </si>
  <si>
    <t>Series</t>
  </si>
  <si>
    <t>Equals</t>
  </si>
  <si>
    <t>Domestic profits</t>
  </si>
  <si>
    <t>Net of interest payments</t>
  </si>
  <si>
    <t>Gross of income taxes (both US taxes and the small amount of taxes paid by domestic businesses to foreign governments)</t>
  </si>
  <si>
    <t>US profits abroad minus foreign profits in the US. Includes DI + dividend portion of PI (but not retained earnings on PI). Is net of nonresident corporate income tax.</t>
  </si>
  <si>
    <t>Net foreign profits</t>
  </si>
  <si>
    <t>IVA and CCAdj</t>
  </si>
  <si>
    <t>Fed profits</t>
  </si>
  <si>
    <t>Misreporting on IRS returns</t>
  </si>
  <si>
    <t>(capital gains % of BEA profits)</t>
  </si>
  <si>
    <t>Less: Capital gains</t>
  </si>
  <si>
    <t>From IRS to BEA profits</t>
  </si>
  <si>
    <t>Other adjustmetns to IRS data</t>
  </si>
  <si>
    <t>Mosty equal to bad debt expense in recent years</t>
  </si>
  <si>
    <t>Corporate tax revenue</t>
  </si>
  <si>
    <t>Taxes on corporate income</t>
  </si>
  <si>
    <t>Domestic vs. foreign profits</t>
  </si>
  <si>
    <t>Excludes nonresident income tax paid by affiliates</t>
  </si>
  <si>
    <t>Paid to local &amp; state gov</t>
  </si>
  <si>
    <t>Paid to federal gov, net of credits</t>
  </si>
  <si>
    <t>Paid by domestic corp to foreign gov on income earned abroad</t>
  </si>
  <si>
    <t>Paid by Fed</t>
  </si>
  <si>
    <t>Alsmot all Fed profits are treated as corporate taxes by BEA (this is a bit weird; might make more sense for BEA to record that as dividend)</t>
  </si>
  <si>
    <t>Tax rate computations</t>
  </si>
  <si>
    <t>Excluding Fed payments</t>
  </si>
  <si>
    <t>Effective tax rate paid to US (fed+local)</t>
  </si>
  <si>
    <t>Effective tax rate paid worldwide</t>
  </si>
  <si>
    <t>Effective tax rate paid to US (including KG in profits)</t>
  </si>
  <si>
    <t>Staturoy federal corporate tax rate</t>
  </si>
  <si>
    <t>Source Tax Policy Center http://www.taxpolicycenter.org/taxfacts/content/pdf/corporate_historical_bracket.pdf</t>
  </si>
  <si>
    <t>Does not decline because of growing misreporting</t>
  </si>
  <si>
    <t>Effective tax rate IRS</t>
  </si>
  <si>
    <t>Effective tax rate IRS  after misreporting</t>
  </si>
  <si>
    <t>Distributed earnings</t>
  </si>
  <si>
    <t>Retained earnings</t>
  </si>
  <si>
    <t>Corporate income taxes</t>
  </si>
  <si>
    <t>Retained abroad</t>
  </si>
  <si>
    <t>Retained domestic</t>
  </si>
  <si>
    <t>(Retained foreign, % of BEA profits)</t>
  </si>
  <si>
    <t>Decomposition of foreign profits by country</t>
  </si>
  <si>
    <t>(Retained havens, % of BEA profits)</t>
  </si>
  <si>
    <t>(Retained abroad, % of foreign profits)</t>
  </si>
  <si>
    <t>Distributed vs retained profits</t>
  </si>
  <si>
    <t xml:space="preserve">Foreign profits </t>
  </si>
  <si>
    <t>PI divs + DI divs &amp; retained. (As always, corporate profits = net of interest payments)</t>
  </si>
  <si>
    <t>Source: Zucman (2013, book) online file USA.xlsx</t>
  </si>
  <si>
    <t>(May 2014 JEP comps)</t>
  </si>
  <si>
    <t>Puerto Rico etc.</t>
  </si>
  <si>
    <t>Diff geographical coverage btw NIPA and BoP</t>
  </si>
  <si>
    <t>PI dividends</t>
  </si>
  <si>
    <t>DI (divs+retained) with CCAdj</t>
  </si>
  <si>
    <t>CCAdj</t>
  </si>
  <si>
    <t>Top 6 havens % of total DI income</t>
  </si>
  <si>
    <t>Top 6 havens % of all U.S. corporate profits</t>
  </si>
  <si>
    <t>Decomposition of foreign retained earnings by country</t>
  </si>
  <si>
    <t>USDIA without CCAdj</t>
  </si>
  <si>
    <t>Unclear where this discrepancy comes from, revisions?</t>
  </si>
  <si>
    <t>Cumul 82-13</t>
  </si>
  <si>
    <t>This is lower than the $2tr one often hears because this is historical cost data; also not all foreign subsidiaries of US firms belong 100% to the US</t>
  </si>
  <si>
    <t>Decomposition of USDIA flows (= outflows of both equity &amp; debt + retained earnings) by country</t>
  </si>
  <si>
    <t>Decomposition of equity &amp; debt DI outflows (USDIA flows - DI retained)</t>
  </si>
  <si>
    <t>DI equity &amp; debt ouflows</t>
  </si>
  <si>
    <t>Decomposition of DI assets by country</t>
  </si>
  <si>
    <t xml:space="preserve">What we'd like is market-value total return; pb = not published at country level; plus unclear how to measure MV of Goodle BM?. On the other hand (i) historical cost include some KG (unclear what exactly; also my method to compute KG will include other changes, like data revisions etc.; however not clear why it should benefit havens more than non-havens); (ii) it's useful to have "book values" to detect profit shifting in yieds (ie high yield = BM generates huge profits compared to low book value assets); pb= yield differential havens/non havens does not seem huge and it seems it can be accounted for by the fact that inv flows are post foreign corp taxes </t>
  </si>
  <si>
    <t xml:space="preserve">This differential is what we would expect, because DI profits are net of foreign corporate taxes paid. Ce qu'il faudrait c'est réattribuer les foreign taxes paid pour pouvoir calculer des pre-tax yields = à faire avec BEA data on affiliates </t>
  </si>
  <si>
    <t>Positive valuation effect only for havens</t>
  </si>
  <si>
    <t>Still positive returns diff after corp tax, entirely due to valuation effect. Why??</t>
  </si>
  <si>
    <t>www.bea.gov</t>
  </si>
  <si>
    <t>Returns on USDIA by country (exploratory, not used in JEP)</t>
  </si>
  <si>
    <t>BEA = BEA's international accounts, BoP, DI, etc.</t>
  </si>
  <si>
    <t>NIPA = BEA national accounts:</t>
  </si>
  <si>
    <t>SNB = Monthly Statistical Bulletin April 2014 &amp; Monthly Bulleting of Banking Statistics April 2014:</t>
  </si>
  <si>
    <t>Sources of following raw data:</t>
  </si>
  <si>
    <t>Table S.1: Offshore wealth in Switzerland, bn current $</t>
  </si>
  <si>
    <t>r (nominal)</t>
  </si>
  <si>
    <t>m x mu</t>
  </si>
  <si>
    <t>Fortunes en Suisse</t>
  </si>
  <si>
    <t>(% du total des fortunes en Suisse)</t>
  </si>
  <si>
    <t>Fortunes dans les autres paradis fiscaux</t>
  </si>
  <si>
    <t>(% du total des fortunes dans les autres paradis fiscaux)</t>
  </si>
  <si>
    <t>% déclarées</t>
  </si>
  <si>
    <t>Fortunes offshore non déclarées</t>
  </si>
  <si>
    <t>Taux d'imposition des revenus (dividendes, OCDE)</t>
  </si>
  <si>
    <t>Taux d'imposition des plus grandes successions</t>
  </si>
  <si>
    <t>Taux d'imposition moyen des fortunes</t>
  </si>
  <si>
    <t>Pertes de recettes totales</t>
  </si>
  <si>
    <t>Pertes IR</t>
  </si>
  <si>
    <t>Pertes IS</t>
  </si>
  <si>
    <t>Pertes IK</t>
  </si>
  <si>
    <t>Pertes IR+IK</t>
  </si>
  <si>
    <t>Pertes IR + IK (% revenu non déclaré)</t>
  </si>
  <si>
    <t xml:space="preserve">     France</t>
  </si>
  <si>
    <t>Gulf countries</t>
  </si>
  <si>
    <t>Asia</t>
  </si>
  <si>
    <t>Latin America</t>
  </si>
  <si>
    <t>USA</t>
  </si>
  <si>
    <t>Russia</t>
  </si>
  <si>
    <t>Offshore wealth ($ bn)</t>
  </si>
  <si>
    <t>Fortunes dans tous les paradis fiscaux</t>
  </si>
  <si>
    <t>(% du total des fortunes offshore)</t>
  </si>
  <si>
    <t xml:space="preserve">     Allemagne</t>
  </si>
  <si>
    <t xml:space="preserve">     Italie</t>
  </si>
  <si>
    <t xml:space="preserve">     Royaume-Uni</t>
  </si>
  <si>
    <t xml:space="preserve">     Espagne</t>
  </si>
  <si>
    <t xml:space="preserve">     Grèce</t>
  </si>
  <si>
    <t xml:space="preserve">     Belgique</t>
  </si>
  <si>
    <t xml:space="preserve">     Portugal</t>
  </si>
  <si>
    <t xml:space="preserve">     Pologne</t>
  </si>
  <si>
    <t xml:space="preserve">     Suède</t>
  </si>
  <si>
    <t xml:space="preserve">     Norvège</t>
  </si>
  <si>
    <t xml:space="preserve">     Autres</t>
  </si>
  <si>
    <t>Pays du Golfe</t>
  </si>
  <si>
    <t>Asie</t>
  </si>
  <si>
    <t>Amérique latine</t>
  </si>
  <si>
    <t>Amérique du Nord</t>
  </si>
  <si>
    <t>Russie</t>
  </si>
  <si>
    <t>Source: Zucman (2013, book) online file LivreTableauxGraphiques.xlsx</t>
  </si>
  <si>
    <t>Tax revenue loss ($ bn)</t>
  </si>
  <si>
    <t>Share of revenue loss</t>
  </si>
  <si>
    <t>(USA)</t>
  </si>
  <si>
    <t>(Canada)</t>
  </si>
  <si>
    <t>(bn euros; data for 2013)</t>
  </si>
  <si>
    <t>NB: I make two changes compared to Zucman (2013): (i)  I incrase the nominal return on offshore wealth from 6% to 7% (including capital gains), because of the findings in Saez-Zucman (2014) and Piketty (2014) that pre-tax return rise with wealth (which I had completely disregarded previously). R=7% is also more in line with recent returns on large diversified funds (see link to Vanguard). (ii) I split North America into Canada and USA (15/85 split except for Switzerland where available evidence suggests US money has sharply decreased in recent years).</t>
  </si>
  <si>
    <t>Gross financial wealth per adult ($)</t>
  </si>
  <si>
    <t>Debt per adult ($)</t>
  </si>
  <si>
    <t>Number of adults (mn)</t>
  </si>
  <si>
    <t>Net onshore financial wealth (bn$)</t>
  </si>
  <si>
    <t>Share of financial wealth held offshore</t>
  </si>
  <si>
    <t>USA: Saez-Zucman, 2014 (= Flow of Funds); Europe: Zucman, 2013 (= Eurostat); total = onshore + offshore total in Zucman 2013; rest: Credit Suisse (2013)</t>
  </si>
  <si>
    <r>
      <rPr>
        <u/>
        <sz val="12"/>
        <color theme="1"/>
        <rFont val="Arial"/>
      </rPr>
      <t>Notes</t>
    </r>
    <r>
      <rPr>
        <sz val="12"/>
        <color theme="1"/>
        <rFont val="Arial"/>
        <family val="2"/>
      </rPr>
      <t>: Foreign securities are multiplied by 1/0.968 to account of the less than exhaustive coverage of the SNB's monthly survey (see Zucman2013LivreSuisse.xls file for computation of this correction factor). With effect from the end of December 2012 the SNB has expanded the reporting population to include institutions "with a special field of business", which adds about 6% in foreign securities belonging to foreigners; therefore I upgrade pre-December 2012 figures by 6%. Col. 3 and 8 are set equal to $77bn in end-2011, the discrepancy between Swiss-reported portfolio liabilities and CPIS creditor-derived liabilities (that's the figure used in the book for 2010-2013), and follow evolution of col. 1 otherwise. Col. 4 and 9 are estimated at $100bn in May 2013 (figure used in the book) and follow evolution of col. 1 otherwise. Fiduciary deposits (col. 5 and 10) are the sum of foreign-owned and Swiss-owned (in reality Liechtenstein-foundations-owned) monthly fiduciary deposits data.</t>
    </r>
  </si>
  <si>
    <r>
      <rPr>
        <sz val="10"/>
        <rFont val="Arial Narrow"/>
        <family val="2"/>
      </rPr>
      <t>OPEC</t>
    </r>
  </si>
  <si>
    <r>
      <rPr>
        <sz val="10"/>
        <rFont val="Arial Narrow"/>
        <family val="2"/>
      </rPr>
      <t>European Union (27)</t>
    </r>
  </si>
  <si>
    <r>
      <rPr>
        <b/>
        <sz val="10"/>
        <rFont val="Arial Narrow"/>
        <family val="2"/>
      </rPr>
      <t>Addenda:</t>
    </r>
  </si>
  <si>
    <r>
      <rPr>
        <sz val="10"/>
        <rFont val="Arial Narrow"/>
        <family val="2"/>
      </rPr>
      <t>(D)</t>
    </r>
  </si>
  <si>
    <r>
      <rPr>
        <sz val="10"/>
        <rFont val="Arial Narrow"/>
        <family val="2"/>
      </rPr>
      <t>Other</t>
    </r>
  </si>
  <si>
    <r>
      <rPr>
        <sz val="10"/>
        <rFont val="Arial Narrow"/>
        <family val="2"/>
      </rPr>
      <t>Thailand</t>
    </r>
  </si>
  <si>
    <r>
      <rPr>
        <sz val="10"/>
        <rFont val="Arial Narrow"/>
        <family val="2"/>
      </rPr>
      <t>Taiwan</t>
    </r>
  </si>
  <si>
    <r>
      <rPr>
        <sz val="10"/>
        <rFont val="Arial Narrow"/>
        <family val="2"/>
      </rPr>
      <t>Singapore</t>
    </r>
  </si>
  <si>
    <r>
      <rPr>
        <sz val="10"/>
        <rFont val="Arial Narrow"/>
        <family val="2"/>
      </rPr>
      <t>Philippines</t>
    </r>
  </si>
  <si>
    <r>
      <rPr>
        <sz val="10"/>
        <rFont val="Arial Narrow"/>
        <family val="2"/>
      </rPr>
      <t>New Zealand</t>
    </r>
  </si>
  <si>
    <r>
      <rPr>
        <sz val="10"/>
        <rFont val="Arial Narrow"/>
        <family val="2"/>
      </rPr>
      <t>Malaysia</t>
    </r>
  </si>
  <si>
    <r>
      <rPr>
        <sz val="10"/>
        <rFont val="Arial Narrow"/>
        <family val="2"/>
      </rPr>
      <t>Korea, Republic of</t>
    </r>
  </si>
  <si>
    <r>
      <rPr>
        <sz val="10"/>
        <rFont val="Arial Narrow"/>
        <family val="2"/>
      </rPr>
      <t>Japan</t>
    </r>
  </si>
  <si>
    <r>
      <rPr>
        <sz val="10"/>
        <rFont val="Arial Narrow"/>
        <family val="2"/>
      </rPr>
      <t>Indonesia</t>
    </r>
  </si>
  <si>
    <r>
      <rPr>
        <sz val="10"/>
        <rFont val="Arial Narrow"/>
        <family val="2"/>
      </rPr>
      <t>India</t>
    </r>
  </si>
  <si>
    <r>
      <rPr>
        <sz val="10"/>
        <rFont val="Arial Narrow"/>
        <family val="2"/>
      </rPr>
      <t>Hong Kong</t>
    </r>
  </si>
  <si>
    <r>
      <rPr>
        <sz val="10"/>
        <rFont val="Arial Narrow"/>
        <family val="2"/>
      </rPr>
      <t>China</t>
    </r>
  </si>
  <si>
    <r>
      <rPr>
        <sz val="10"/>
        <rFont val="Arial Narrow"/>
        <family val="2"/>
      </rPr>
      <t>Australia</t>
    </r>
  </si>
  <si>
    <r>
      <rPr>
        <b/>
        <sz val="10"/>
        <rFont val="Arial Narrow"/>
        <family val="2"/>
      </rPr>
      <t>Asia and Pacific</t>
    </r>
  </si>
  <si>
    <r>
      <rPr>
        <sz val="10"/>
        <rFont val="Arial Narrow"/>
        <family val="2"/>
      </rPr>
      <t>United Arab Emirates</t>
    </r>
  </si>
  <si>
    <r>
      <rPr>
        <sz val="10"/>
        <rFont val="Arial Narrow"/>
        <family val="2"/>
      </rPr>
      <t>Saudi Arabia</t>
    </r>
  </si>
  <si>
    <r>
      <rPr>
        <sz val="10"/>
        <rFont val="Arial Narrow"/>
        <family val="2"/>
      </rPr>
      <t>Israel</t>
    </r>
  </si>
  <si>
    <r>
      <rPr>
        <b/>
        <sz val="10"/>
        <rFont val="Arial Narrow"/>
        <family val="2"/>
      </rPr>
      <t>(D)</t>
    </r>
  </si>
  <si>
    <r>
      <rPr>
        <b/>
        <sz val="10"/>
        <rFont val="Arial Narrow"/>
        <family val="2"/>
      </rPr>
      <t>Middle East</t>
    </r>
  </si>
  <si>
    <r>
      <rPr>
        <sz val="10"/>
        <rFont val="Arial Narrow"/>
        <family val="2"/>
      </rPr>
      <t>South Africa</t>
    </r>
  </si>
  <si>
    <r>
      <rPr>
        <sz val="10"/>
        <rFont val="Arial Narrow"/>
        <family val="2"/>
      </rPr>
      <t>Nigeria</t>
    </r>
  </si>
  <si>
    <r>
      <rPr>
        <sz val="10"/>
        <rFont val="Arial Narrow"/>
        <family val="2"/>
      </rPr>
      <t>Egypt</t>
    </r>
  </si>
  <si>
    <r>
      <rPr>
        <b/>
        <sz val="10"/>
        <rFont val="Arial Narrow"/>
        <family val="2"/>
      </rPr>
      <t>Africa</t>
    </r>
  </si>
  <si>
    <r>
      <rPr>
        <sz val="10"/>
        <rFont val="Arial Narrow"/>
        <family val="2"/>
      </rPr>
      <t>United Kingdom Islands, Caribbean</t>
    </r>
  </si>
  <si>
    <r>
      <rPr>
        <sz val="10"/>
        <rFont val="Arial Narrow"/>
        <family val="2"/>
      </rPr>
      <t>(*)</t>
    </r>
  </si>
  <si>
    <r>
      <rPr>
        <sz val="10"/>
        <rFont val="Arial Narrow"/>
        <family val="2"/>
      </rPr>
      <t>Dominican Republic</t>
    </r>
  </si>
  <si>
    <r>
      <rPr>
        <sz val="10"/>
        <rFont val="Arial Narrow"/>
        <family val="2"/>
      </rPr>
      <t>Bermuda</t>
    </r>
  </si>
  <si>
    <r>
      <rPr>
        <sz val="10"/>
        <rFont val="Arial Narrow"/>
        <family val="2"/>
      </rPr>
      <t>Barbados</t>
    </r>
  </si>
  <si>
    <r>
      <rPr>
        <sz val="10"/>
        <rFont val="Arial Narrow"/>
        <family val="2"/>
      </rPr>
      <t>Other Western Hemisphere</t>
    </r>
  </si>
  <si>
    <r>
      <rPr>
        <sz val="10"/>
        <rFont val="Arial Narrow"/>
        <family val="2"/>
      </rPr>
      <t>Panama</t>
    </r>
  </si>
  <si>
    <r>
      <rPr>
        <sz val="10"/>
        <rFont val="Arial Narrow"/>
        <family val="2"/>
      </rPr>
      <t>Mexico</t>
    </r>
  </si>
  <si>
    <r>
      <rPr>
        <sz val="10"/>
        <rFont val="Arial Narrow"/>
        <family val="2"/>
      </rPr>
      <t>Honduras</t>
    </r>
  </si>
  <si>
    <r>
      <rPr>
        <sz val="10"/>
        <rFont val="Arial Narrow"/>
        <family val="2"/>
      </rPr>
      <t>Costa Rica</t>
    </r>
  </si>
  <si>
    <r>
      <rPr>
        <sz val="10"/>
        <rFont val="Arial Narrow"/>
        <family val="2"/>
      </rPr>
      <t>Central America</t>
    </r>
  </si>
  <si>
    <r>
      <rPr>
        <sz val="10"/>
        <rFont val="Arial Narrow"/>
        <family val="2"/>
      </rPr>
      <t>Venezuela</t>
    </r>
  </si>
  <si>
    <r>
      <rPr>
        <sz val="10"/>
        <rFont val="Arial Narrow"/>
        <family val="2"/>
      </rPr>
      <t>Peru</t>
    </r>
  </si>
  <si>
    <r>
      <rPr>
        <sz val="10"/>
        <rFont val="Arial Narrow"/>
        <family val="2"/>
      </rPr>
      <t>Ecuador</t>
    </r>
  </si>
  <si>
    <r>
      <rPr>
        <sz val="10"/>
        <rFont val="Arial Narrow"/>
        <family val="2"/>
      </rPr>
      <t>Colombia</t>
    </r>
  </si>
  <si>
    <r>
      <rPr>
        <sz val="10"/>
        <rFont val="Arial Narrow"/>
        <family val="2"/>
      </rPr>
      <t>Chile</t>
    </r>
  </si>
  <si>
    <r>
      <rPr>
        <sz val="10"/>
        <rFont val="Arial Narrow"/>
        <family val="2"/>
      </rPr>
      <t>Brazil</t>
    </r>
  </si>
  <si>
    <r>
      <rPr>
        <sz val="10"/>
        <rFont val="Arial Narrow"/>
        <family val="2"/>
      </rPr>
      <t>Argentina</t>
    </r>
  </si>
  <si>
    <r>
      <rPr>
        <sz val="10"/>
        <rFont val="Arial Narrow"/>
        <family val="2"/>
      </rPr>
      <t>South America</t>
    </r>
  </si>
  <si>
    <r>
      <rPr>
        <b/>
        <sz val="10"/>
        <rFont val="Arial Narrow"/>
        <family val="2"/>
      </rPr>
      <t>Latin America and Other Western Hemisphere</t>
    </r>
  </si>
  <si>
    <r>
      <rPr>
        <sz val="10"/>
        <rFont val="Arial Narrow"/>
        <family val="2"/>
      </rPr>
      <t>United Kingdom</t>
    </r>
  </si>
  <si>
    <r>
      <rPr>
        <sz val="10"/>
        <rFont val="Arial Narrow"/>
        <family val="2"/>
      </rPr>
      <t>Turkey</t>
    </r>
  </si>
  <si>
    <r>
      <rPr>
        <sz val="10"/>
        <rFont val="Arial Narrow"/>
        <family val="2"/>
      </rPr>
      <t>Switzerland</t>
    </r>
  </si>
  <si>
    <r>
      <rPr>
        <sz val="10"/>
        <rFont val="Arial Narrow"/>
        <family val="2"/>
      </rPr>
      <t>Sweden</t>
    </r>
  </si>
  <si>
    <r>
      <rPr>
        <sz val="10"/>
        <rFont val="Arial Narrow"/>
        <family val="2"/>
      </rPr>
      <t>Spain</t>
    </r>
  </si>
  <si>
    <r>
      <rPr>
        <sz val="10"/>
        <rFont val="Arial Narrow"/>
        <family val="2"/>
      </rPr>
      <t>Russia</t>
    </r>
  </si>
  <si>
    <r>
      <rPr>
        <sz val="10"/>
        <rFont val="Arial Narrow"/>
        <family val="2"/>
      </rPr>
      <t>Portugal</t>
    </r>
  </si>
  <si>
    <r>
      <rPr>
        <sz val="10"/>
        <rFont val="Arial Narrow"/>
        <family val="2"/>
      </rPr>
      <t>Poland</t>
    </r>
  </si>
  <si>
    <r>
      <rPr>
        <sz val="10"/>
        <rFont val="Arial Narrow"/>
        <family val="2"/>
      </rPr>
      <t>Norway</t>
    </r>
  </si>
  <si>
    <r>
      <rPr>
        <sz val="10"/>
        <rFont val="Arial Narrow"/>
        <family val="2"/>
      </rPr>
      <t>Netherlands</t>
    </r>
  </si>
  <si>
    <r>
      <rPr>
        <sz val="10"/>
        <rFont val="Arial Narrow"/>
        <family val="2"/>
      </rPr>
      <t>Luxembourg</t>
    </r>
  </si>
  <si>
    <r>
      <rPr>
        <sz val="10"/>
        <rFont val="Arial Narrow"/>
        <family val="2"/>
      </rPr>
      <t>Italy</t>
    </r>
  </si>
  <si>
    <r>
      <rPr>
        <sz val="10"/>
        <rFont val="Arial Narrow"/>
        <family val="2"/>
      </rPr>
      <t>Ireland</t>
    </r>
  </si>
  <si>
    <r>
      <rPr>
        <sz val="10"/>
        <rFont val="Arial Narrow"/>
        <family val="2"/>
      </rPr>
      <t>Hungary</t>
    </r>
  </si>
  <si>
    <r>
      <rPr>
        <sz val="10"/>
        <rFont val="Arial Narrow"/>
        <family val="2"/>
      </rPr>
      <t>Greece</t>
    </r>
  </si>
  <si>
    <r>
      <rPr>
        <sz val="10"/>
        <rFont val="Arial Narrow"/>
        <family val="2"/>
      </rPr>
      <t>Germany</t>
    </r>
  </si>
  <si>
    <r>
      <rPr>
        <sz val="10"/>
        <rFont val="Arial Narrow"/>
        <family val="2"/>
      </rPr>
      <t>France</t>
    </r>
  </si>
  <si>
    <r>
      <rPr>
        <sz val="10"/>
        <rFont val="Arial Narrow"/>
        <family val="2"/>
      </rPr>
      <t>Finland</t>
    </r>
  </si>
  <si>
    <r>
      <rPr>
        <sz val="10"/>
        <rFont val="Arial Narrow"/>
        <family val="2"/>
      </rPr>
      <t>Denmark</t>
    </r>
  </si>
  <si>
    <r>
      <rPr>
        <sz val="10"/>
        <rFont val="Arial Narrow"/>
        <family val="2"/>
      </rPr>
      <t>Czech Republic</t>
    </r>
  </si>
  <si>
    <r>
      <rPr>
        <sz val="10"/>
        <rFont val="Arial Narrow"/>
        <family val="2"/>
      </rPr>
      <t>Belgium</t>
    </r>
  </si>
  <si>
    <r>
      <rPr>
        <sz val="10"/>
        <rFont val="Arial Narrow"/>
        <family val="2"/>
      </rPr>
      <t>Austria</t>
    </r>
  </si>
  <si>
    <r>
      <rPr>
        <b/>
        <sz val="10"/>
        <rFont val="Arial Narrow"/>
        <family val="2"/>
      </rPr>
      <t>Europe</t>
    </r>
  </si>
  <si>
    <r>
      <rPr>
        <b/>
        <sz val="10"/>
        <rFont val="Arial Narrow"/>
        <family val="2"/>
      </rPr>
      <t>Canada</t>
    </r>
  </si>
  <si>
    <r>
      <rPr>
        <b/>
        <sz val="10"/>
        <rFont val="Arial Narrow"/>
        <family val="2"/>
      </rPr>
      <t>All countries</t>
    </r>
  </si>
  <si>
    <r>
      <rPr>
        <sz val="10"/>
        <rFont val="Arial Narrow"/>
        <family val="2"/>
      </rPr>
      <t>(10)</t>
    </r>
  </si>
  <si>
    <r>
      <rPr>
        <sz val="10"/>
        <rFont val="Arial Narrow"/>
        <family val="2"/>
      </rPr>
      <t>(9)</t>
    </r>
  </si>
  <si>
    <r>
      <rPr>
        <sz val="10"/>
        <rFont val="Arial Narrow"/>
        <family val="2"/>
      </rPr>
      <t>(8)</t>
    </r>
  </si>
  <si>
    <r>
      <rPr>
        <sz val="10"/>
        <rFont val="Arial Narrow"/>
        <family val="2"/>
      </rPr>
      <t>(7)</t>
    </r>
  </si>
  <si>
    <r>
      <rPr>
        <sz val="10"/>
        <rFont val="Arial Narrow"/>
        <family val="2"/>
      </rPr>
      <t>(6)</t>
    </r>
  </si>
  <si>
    <r>
      <rPr>
        <sz val="10"/>
        <rFont val="Arial Narrow"/>
        <family val="2"/>
      </rPr>
      <t>(5)</t>
    </r>
  </si>
  <si>
    <r>
      <rPr>
        <sz val="10"/>
        <rFont val="Arial Narrow"/>
        <family val="2"/>
      </rPr>
      <t>(4)</t>
    </r>
  </si>
  <si>
    <r>
      <rPr>
        <sz val="10"/>
        <rFont val="Arial Narrow"/>
        <family val="2"/>
      </rPr>
      <t>(3)</t>
    </r>
  </si>
  <si>
    <r>
      <rPr>
        <sz val="10"/>
        <rFont val="Arial Narrow"/>
        <family val="2"/>
      </rPr>
      <t>(2)</t>
    </r>
  </si>
  <si>
    <r>
      <rPr>
        <sz val="10"/>
        <rFont val="Arial Narrow"/>
        <family val="2"/>
      </rPr>
      <t>(1)</t>
    </r>
  </si>
  <si>
    <r>
      <rPr>
        <sz val="10"/>
        <rFont val="Arial Narrow"/>
        <family val="2"/>
      </rPr>
      <t>Foreign income taxes</t>
    </r>
  </si>
  <si>
    <r>
      <rPr>
        <sz val="10"/>
        <rFont val="Arial Narrow"/>
        <family val="2"/>
      </rPr>
      <t>Cost of goods sold and selling, general, and administrative expenses</t>
    </r>
  </si>
  <si>
    <r>
      <rPr>
        <sz val="10"/>
        <rFont val="Arial Narrow"/>
        <family val="2"/>
      </rPr>
      <t>Total</t>
    </r>
  </si>
  <si>
    <r>
      <rPr>
        <sz val="10"/>
        <rFont val="Arial Narrow"/>
        <family val="2"/>
      </rPr>
      <t xml:space="preserve">Capital gains (losses) </t>
    </r>
    <r>
      <rPr>
        <vertAlign val="superscript"/>
        <sz val="10"/>
        <rFont val="Arial Narrow"/>
        <family val="2"/>
      </rPr>
      <t>1</t>
    </r>
  </si>
  <si>
    <r>
      <rPr>
        <sz val="10"/>
        <rFont val="Arial Narrow"/>
        <family val="2"/>
      </rPr>
      <t>Income from equity investments</t>
    </r>
  </si>
  <si>
    <r>
      <rPr>
        <sz val="10"/>
        <rFont val="Arial Narrow"/>
        <family val="2"/>
      </rPr>
      <t>Sales</t>
    </r>
  </si>
  <si>
    <r>
      <rPr>
        <sz val="10"/>
        <rFont val="Arial Narrow"/>
        <family val="2"/>
      </rPr>
      <t>Net income</t>
    </r>
  </si>
  <si>
    <r>
      <rPr>
        <sz val="10"/>
        <rFont val="Arial Narrow"/>
        <family val="2"/>
      </rPr>
      <t>Costs and expenses</t>
    </r>
  </si>
  <si>
    <r>
      <rPr>
        <sz val="10"/>
        <rFont val="Arial Narrow"/>
        <family val="2"/>
      </rPr>
      <t>Income</t>
    </r>
  </si>
  <si>
    <r>
      <rPr>
        <b/>
        <sz val="10"/>
        <rFont val="Arial Narrow"/>
        <family val="2"/>
      </rPr>
      <t>Table II.D 1. Income Statement of Affiliates, Country by Account</t>
    </r>
  </si>
  <si>
    <t>USDIA:  Preliminary 2011 Statistics, Majority-Owned Foreign Affiliates</t>
  </si>
  <si>
    <t>Table S.2: Income, Employment, and Capital of Majority-Owned Affiliates of U.S. Firms (2011)</t>
  </si>
  <si>
    <t>Net income</t>
  </si>
  <si>
    <t>Caribbean havens</t>
  </si>
  <si>
    <t>Foreign income taxes</t>
  </si>
  <si>
    <t>Foreign income tax rate</t>
  </si>
  <si>
    <r>
      <rPr>
        <b/>
        <sz val="10"/>
        <rFont val="Arial Narrow"/>
        <family val="2"/>
      </rPr>
      <t>Table II.G 1. Employment of Affiliates, Country by Industry</t>
    </r>
  </si>
  <si>
    <t>[Thousands of employees]</t>
  </si>
  <si>
    <r>
      <rPr>
        <sz val="10"/>
        <rFont val="Arial Narrow"/>
        <family val="2"/>
      </rPr>
      <t>All industries</t>
    </r>
  </si>
  <si>
    <r>
      <rPr>
        <sz val="10"/>
        <rFont val="Arial Narrow"/>
        <family val="2"/>
      </rPr>
      <t>Mining</t>
    </r>
  </si>
  <si>
    <r>
      <rPr>
        <sz val="10"/>
        <rFont val="Arial Narrow"/>
        <family val="2"/>
      </rPr>
      <t>Manufacturing</t>
    </r>
  </si>
  <si>
    <r>
      <rPr>
        <sz val="10"/>
        <rFont val="Arial Narrow"/>
        <family val="2"/>
      </rPr>
      <t>Wholesale trade</t>
    </r>
  </si>
  <si>
    <r>
      <rPr>
        <sz val="10"/>
        <rFont val="Arial Narrow"/>
        <family val="2"/>
      </rPr>
      <t>Retail trade</t>
    </r>
  </si>
  <si>
    <r>
      <rPr>
        <sz val="10"/>
        <rFont val="Arial Narrow"/>
        <family val="2"/>
      </rPr>
      <t>Information</t>
    </r>
  </si>
  <si>
    <r>
      <rPr>
        <sz val="10"/>
        <rFont val="Arial Narrow"/>
        <family val="2"/>
      </rPr>
      <t>Finance and insurance</t>
    </r>
  </si>
  <si>
    <r>
      <rPr>
        <sz val="10"/>
        <rFont val="Arial Narrow"/>
        <family val="2"/>
      </rPr>
      <t>Professional, scientific, and technical services</t>
    </r>
  </si>
  <si>
    <r>
      <rPr>
        <sz val="10"/>
        <rFont val="Arial Narrow"/>
        <family val="2"/>
      </rPr>
      <t>Other industries</t>
    </r>
  </si>
  <si>
    <r>
      <rPr>
        <i/>
        <sz val="10"/>
        <rFont val="Arial Narrow"/>
        <family val="2"/>
      </rPr>
      <t>Of which:</t>
    </r>
  </si>
  <si>
    <r>
      <rPr>
        <sz val="10"/>
        <rFont val="Arial Narrow"/>
        <family val="2"/>
      </rPr>
      <t>Food</t>
    </r>
  </si>
  <si>
    <r>
      <rPr>
        <sz val="10"/>
        <rFont val="Arial Narrow"/>
        <family val="2"/>
      </rPr>
      <t>Chemicals</t>
    </r>
  </si>
  <si>
    <r>
      <rPr>
        <sz val="10"/>
        <rFont val="Arial Narrow"/>
        <family val="2"/>
      </rPr>
      <t>Primary and fabricated metals</t>
    </r>
  </si>
  <si>
    <r>
      <rPr>
        <sz val="10"/>
        <rFont val="Arial Narrow"/>
        <family val="2"/>
      </rPr>
      <t>Machinery</t>
    </r>
  </si>
  <si>
    <r>
      <rPr>
        <sz val="10"/>
        <rFont val="Arial Narrow"/>
        <family val="2"/>
      </rPr>
      <t>Computers and electronic products</t>
    </r>
  </si>
  <si>
    <r>
      <rPr>
        <sz val="10"/>
        <rFont val="Arial Narrow"/>
        <family val="2"/>
      </rPr>
      <t>Electrical equipment, appliances, and components</t>
    </r>
  </si>
  <si>
    <r>
      <rPr>
        <sz val="10"/>
        <rFont val="Arial Narrow"/>
        <family val="2"/>
      </rPr>
      <t>Transportation equipment</t>
    </r>
  </si>
  <si>
    <r>
      <rPr>
        <sz val="10"/>
        <rFont val="Arial Narrow"/>
        <family val="2"/>
      </rPr>
      <t>(11)</t>
    </r>
  </si>
  <si>
    <r>
      <rPr>
        <sz val="10"/>
        <rFont val="Arial Narrow"/>
        <family val="2"/>
      </rPr>
      <t>(12)</t>
    </r>
  </si>
  <si>
    <r>
      <rPr>
        <sz val="10"/>
        <rFont val="Arial Narrow"/>
        <family val="2"/>
      </rPr>
      <t>(13)</t>
    </r>
  </si>
  <si>
    <r>
      <rPr>
        <sz val="10"/>
        <rFont val="Arial Narrow"/>
        <family val="2"/>
      </rPr>
      <t>(14)</t>
    </r>
  </si>
  <si>
    <r>
      <rPr>
        <sz val="10"/>
        <rFont val="Arial Narrow"/>
        <family val="2"/>
      </rPr>
      <t>(15)</t>
    </r>
  </si>
  <si>
    <r>
      <rPr>
        <sz val="10"/>
        <rFont val="Arial Narrow"/>
        <family val="2"/>
      </rPr>
      <t>(16)</t>
    </r>
  </si>
  <si>
    <r>
      <rPr>
        <sz val="10"/>
        <rFont val="Arial Narrow"/>
        <family val="2"/>
      </rPr>
      <t>G</t>
    </r>
  </si>
  <si>
    <r>
      <rPr>
        <sz val="10"/>
        <rFont val="Arial Narrow"/>
        <family val="2"/>
      </rPr>
      <t>H</t>
    </r>
  </si>
  <si>
    <r>
      <rPr>
        <sz val="10"/>
        <rFont val="Arial Narrow"/>
        <family val="2"/>
      </rPr>
      <t>I</t>
    </r>
  </si>
  <si>
    <r>
      <rPr>
        <sz val="10"/>
        <rFont val="Arial Narrow"/>
        <family val="2"/>
      </rPr>
      <t>F</t>
    </r>
  </si>
  <si>
    <r>
      <rPr>
        <sz val="10"/>
        <rFont val="Arial Narrow"/>
        <family val="2"/>
      </rPr>
      <t>J</t>
    </r>
  </si>
  <si>
    <r>
      <rPr>
        <sz val="10"/>
        <rFont val="Arial Narrow"/>
        <family val="2"/>
      </rPr>
      <t>A</t>
    </r>
  </si>
  <si>
    <r>
      <rPr>
        <b/>
        <sz val="10"/>
        <rFont val="Arial Narrow"/>
        <family val="2"/>
      </rPr>
      <t>M</t>
    </r>
  </si>
  <si>
    <r>
      <rPr>
        <sz val="10"/>
        <rFont val="Arial Narrow"/>
        <family val="2"/>
      </rPr>
      <t>M</t>
    </r>
  </si>
  <si>
    <r>
      <rPr>
        <sz val="10"/>
        <rFont val="Arial Narrow"/>
        <family val="2"/>
      </rPr>
      <t>K</t>
    </r>
  </si>
  <si>
    <r>
      <rPr>
        <sz val="10"/>
        <rFont val="Arial Narrow"/>
        <family val="2"/>
      </rPr>
      <t>L</t>
    </r>
  </si>
  <si>
    <r>
      <rPr>
        <b/>
        <sz val="10"/>
        <rFont val="Arial Narrow"/>
        <family val="2"/>
      </rPr>
      <t>J</t>
    </r>
  </si>
  <si>
    <r>
      <rPr>
        <b/>
        <sz val="10"/>
        <rFont val="Arial Narrow"/>
        <family val="2"/>
      </rPr>
      <t>H</t>
    </r>
  </si>
  <si>
    <r>
      <rPr>
        <b/>
        <sz val="10"/>
        <rFont val="Arial Narrow"/>
        <family val="2"/>
      </rPr>
      <t>A</t>
    </r>
  </si>
  <si>
    <t xml:space="preserve">  NOTE. Size ranges are given in employment cells that are suppressed.  The size ranges are: A-1 to 499; F-500 to 999; G-1,000 to 2,499; H-2,500 to 4,999; I-5,000 to 9,999; J-10,000 to 24,999; K-25,000 to 49,999; L-50,000 to 99,999; M-100,000 or more.</t>
  </si>
  <si>
    <t>Employment</t>
  </si>
  <si>
    <t>Employment (mn)</t>
  </si>
  <si>
    <t>Net income (bn)</t>
  </si>
  <si>
    <t>Percentages of total</t>
  </si>
  <si>
    <t>Absolute figures</t>
  </si>
  <si>
    <t>Capital</t>
  </si>
  <si>
    <t>MNE = BEA's data on US multinationals</t>
  </si>
  <si>
    <t>Last revised: August 1, 2014</t>
  </si>
  <si>
    <t xml:space="preserve">   1. Excluding Regulated Investment Companies (that is "mutual funds")</t>
  </si>
  <si>
    <t>Source. IRS Statistics of Income (unadjusted)</t>
  </si>
  <si>
    <t>S corps:  S corporations</t>
  </si>
  <si>
    <t>Other dividends</t>
  </si>
  <si>
    <t>S corp dividends</t>
  </si>
  <si>
    <t>Total dividends¹</t>
  </si>
  <si>
    <t>Total¹ dividends</t>
  </si>
  <si>
    <t>S corp share of dividends</t>
  </si>
  <si>
    <t>Percent change from preceding period</t>
  </si>
  <si>
    <t>Millions of dollars</t>
  </si>
  <si>
    <t>Year</t>
  </si>
  <si>
    <t>Dividends (Distributions of Cash and Property) of S Corps and Other Corporations</t>
  </si>
  <si>
    <t>Downloaded from http://www.bea.gov/faq/index.cfm?faq_id=318</t>
  </si>
  <si>
    <t>Last Revised on: August 05, 2014</t>
  </si>
  <si>
    <t>Last Revised on: July 30, 2014 - Next Release Date August 28, 2014</t>
  </si>
  <si>
    <t>2013 </t>
  </si>
  <si>
    <t>Release Date: June 18, 2014 - Next Release Date: September 17, 2014</t>
  </si>
  <si>
    <t>Dividends paid by S corporations (IRS)</t>
  </si>
  <si>
    <t>Excluding S corp</t>
  </si>
  <si>
    <t>TQ</t>
  </si>
  <si>
    <t>(Off-Budget)</t>
  </si>
  <si>
    <t>(On-Budget)</t>
  </si>
  <si>
    <t>Total Receipts</t>
  </si>
  <si>
    <t>Individual Income Taxes</t>
  </si>
  <si>
    <t>Fiscal Year</t>
  </si>
  <si>
    <r>
      <t>3</t>
    </r>
    <r>
      <rPr>
        <sz val="10"/>
        <rFont val="Arial"/>
      </rPr>
      <t xml:space="preserve"> See Table 2.5 for additional details.</t>
    </r>
  </si>
  <si>
    <r>
      <t>2</t>
    </r>
    <r>
      <rPr>
        <sz val="10"/>
        <rFont val="Arial"/>
      </rPr>
      <t xml:space="preserve"> See Table 2.4 for additional details.</t>
    </r>
  </si>
  <si>
    <r>
      <t>1</t>
    </r>
    <r>
      <rPr>
        <sz val="10"/>
        <rFont val="Arial"/>
      </rPr>
      <t xml:space="preserve"> Beginning in 1987, includes trust fund receipts for the hazardous substance superfund. In 1989 and 1990, includes trust fund receipts for the supplementary medical insurance trust fund.</t>
    </r>
  </si>
  <si>
    <t>2019 estimate</t>
  </si>
  <si>
    <t>2018 estimate</t>
  </si>
  <si>
    <t>2017 estimate</t>
  </si>
  <si>
    <t>2016 estimate</t>
  </si>
  <si>
    <t>2015 estimate</t>
  </si>
  <si>
    <t>2014 estimate</t>
  </si>
  <si>
    <t>..........</t>
  </si>
  <si>
    <r>
      <t xml:space="preserve">Other </t>
    </r>
    <r>
      <rPr>
        <b/>
        <vertAlign val="superscript"/>
        <sz val="10"/>
        <rFont val="Arial"/>
        <family val="2"/>
      </rPr>
      <t>3</t>
    </r>
  </si>
  <si>
    <r>
      <t xml:space="preserve">Excise Taxes </t>
    </r>
    <r>
      <rPr>
        <b/>
        <vertAlign val="superscript"/>
        <sz val="10"/>
        <rFont val="Arial"/>
        <family val="2"/>
      </rPr>
      <t>2</t>
    </r>
  </si>
  <si>
    <r>
      <t xml:space="preserve">Social Insurance and Retirement Receipts </t>
    </r>
    <r>
      <rPr>
        <b/>
        <vertAlign val="superscript"/>
        <sz val="10"/>
        <rFont val="Arial"/>
        <family val="2"/>
      </rPr>
      <t>2</t>
    </r>
  </si>
  <si>
    <r>
      <t xml:space="preserve">Corporate Income Taxes </t>
    </r>
    <r>
      <rPr>
        <b/>
        <vertAlign val="superscript"/>
        <sz val="10"/>
        <rFont val="Arial"/>
        <family val="2"/>
      </rPr>
      <t>1</t>
    </r>
  </si>
  <si>
    <t>(in millions of dollars)</t>
  </si>
  <si>
    <t>Table 2.1—RECEIPTS BY SOURCE: 1934–2019</t>
  </si>
  <si>
    <t>http://www.whitehouse.gov/omb/budget/Historicals/</t>
  </si>
  <si>
    <t>TQ = "transition quarter" = the three-month period when the federal government switched from a fiscal year that began on July 1 to the current fiscal year that begins on October 1.</t>
  </si>
  <si>
    <t>The U.S. federal government's fiscal year begins on 1 October of the previous calendar year and ends on 30 September of the year with which it is numbered. Prior to 1976, the fiscal year began on 1 July and ended on 30 June.</t>
  </si>
  <si>
    <t>Raw data are fiscal year, here I attempt a calander year conversion. The U.S. federal government's fiscal year begins on 1 October of the previous calendar year and ends on 30 September of the year with which it is numbered. Prior to 1976, the fiscal year began on 1 July and ended on 30 June.</t>
  </si>
  <si>
    <t>S corporations</t>
  </si>
  <si>
    <t>S corporations profits included in BEA profits</t>
  </si>
  <si>
    <t>(Of which: bad debt expenses)</t>
  </si>
  <si>
    <t>(Of which: other)</t>
  </si>
  <si>
    <t>Memo: S corporation dividends included in NIPA corporate dividends</t>
  </si>
  <si>
    <t>Bigger than 100% of S corporation net profits because of S corp losses (which do not generate negative dividends)</t>
  </si>
  <si>
    <t>Memo: share of S corp profits in BEA profits</t>
  </si>
  <si>
    <t>Memo: S corporation net profits taxed at individual level</t>
  </si>
  <si>
    <t>From SOI  S corp stats Table 1.-, S-Corporation, All Returns:  Total Receipts and Deductions</t>
  </si>
  <si>
    <t>1995-on: see formula; before: based on evolution of net S corp income reported by individual taxpayers</t>
  </si>
  <si>
    <t>(Foreign profits inflows)</t>
  </si>
  <si>
    <t>(Foreign profits inflows % NI)</t>
  </si>
  <si>
    <t>(Foreign profits inflows, % BEA profits)</t>
  </si>
  <si>
    <t>Revisions to IRS "Total Receipts Less Total Deductions", BEA</t>
  </si>
  <si>
    <t>Definitional adjustment: To restate profits of small business corporations to reflect the income and expenses that are passed to shareholders rather than reported by the corporation. See http://www.bea.gov/national/pdf/chapter13.pdf. Only known in 2010 (-21bn), assume constant fraction of IRS profits before.</t>
  </si>
  <si>
    <t>Part of what corporations can deduct from their IRS profits, but not deduced for NIPA profit computations. Data here from SOI S corp Table 1</t>
  </si>
  <si>
    <t>The IRS audit consists of three steps. First, the IRS audits a small sampling of corporations and recommends how much, if any, additional tax liability is owed. Next, the corporations can appeal those recommendations. Finally, a resolution between the corporation and the IRS is reached, and the corporation pays the IRS.
The methodology for the misreporting adjustment is to capture only the amount of tax actually collected (see the section “Taxes on Corporate Income”), raise it to a universe total, and then convert it from a tax-liability measure to a profits measure.</t>
  </si>
  <si>
    <t>Memo: foreign taxes paid, accrued, and deemed paid, IRS</t>
  </si>
  <si>
    <t>Memo: foreign profits repatriated, IRS</t>
  </si>
  <si>
    <t>2013 data point from Table 1: http://www.census.gov/govs/qtax/</t>
  </si>
  <si>
    <t>Structure of tax revenue in the US, 2013</t>
  </si>
  <si>
    <t>GDP:</t>
  </si>
  <si>
    <t>Tot K tax</t>
  </si>
  <si>
    <t>Corporate tax (excl. Fed)</t>
  </si>
  <si>
    <t>Tot tax rev (excl. Fed)</t>
  </si>
  <si>
    <t>2012 OECD</t>
  </si>
  <si>
    <t>2013 BEA</t>
  </si>
  <si>
    <t>(Revised August 2014)</t>
  </si>
  <si>
    <t>% of GDP</t>
  </si>
  <si>
    <t>Year Source</t>
  </si>
  <si>
    <t>2012 OECD, assuming capital share of individual taxes is 30%</t>
  </si>
  <si>
    <t>Memo: Fed "corporate tax"</t>
  </si>
  <si>
    <t>Ind (income + estate)</t>
  </si>
  <si>
    <t>Property tax (corp + ind)</t>
  </si>
  <si>
    <t>Memo: share of DI in foreign profits</t>
  </si>
  <si>
    <t>Note that DI include retained earnings but PI do not</t>
  </si>
  <si>
    <t>DI retained/total DI</t>
  </si>
  <si>
    <t>(Retained havens, % of DI income)</t>
  </si>
  <si>
    <t>Balance of Payments and Direct Investment Position Data (Aug 26 2014  9:10:46:670PM)</t>
  </si>
  <si>
    <t>U.S. Direct Investment Abroad,Reinvestment of Earnings Without Current-Cost Adjustment</t>
  </si>
  <si>
    <t>Balance of Payments and Direct Investment Position Data (Aug 26 2014  9:20:32:660PM)</t>
  </si>
  <si>
    <t xml:space="preserve">      United Kingdom Islands, Atlantic (OWH)</t>
  </si>
  <si>
    <t>Memo: Federal corporate tax revenu, OMB, calendar year estimate</t>
  </si>
  <si>
    <t>From tabulations of IRS form 1118, http://www.irs.gov/uac/SOI-Tax-Stats-Corporate-Foreign-Tax-Credit-Table-1</t>
  </si>
  <si>
    <t>NB: (i) sometimes foreign tax rates are bigger than US tax rate so no credit; (ii) credits triggered only when repatriation; (iii) since 2007 this is exactly equal to "foreign tax credit claim" from IRS form 1118; before however, this is bigger than IRS 1118 total, with a gap increasing the further one goes back (eg in 1992: total IRS 1118 =21.5bn vs. 25.3bn here), unclear why</t>
  </si>
  <si>
    <t>Taxable income (less loss) after adjustments From tabulations of IRS form 1118, http://www.irs.gov/uac/SOI-Tax-Stats-Corporate-Foreign-Tax-Credit-Table-1</t>
  </si>
  <si>
    <t>Excluding Fed payments; and assuming that  the foreign tax credit equals tax liability on income earned abroad (the convention used in the national accounts), ie in particular that foreign taxes paid on unrepatriated earnings are negligible (consistent with corporate filings, e.g. Microsoft 2014, but would need to be investigated more systematically)</t>
  </si>
  <si>
    <t>US profits abroad. No data prior to 1948 assume same evolution as net foreign profits</t>
  </si>
  <si>
    <t>In constant $?</t>
  </si>
  <si>
    <t>Foreign tax rate</t>
  </si>
  <si>
    <t>From Saez-Zucman 2014 total</t>
  </si>
  <si>
    <t>Taxable income (less loss) before adjustments From tabulations of IRS form 1118, http://www.irs.gov/uac/SOI-Tax-Stats-Corporate-Foreign-Tax-Credit-Table-1. Bigger than repatriations from BoP because (i) includes subpart F income; (ii) here is gross of foreign corporate taxes paid (vs. net in BoP)</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</si>
</sst>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yyyy\ mm"/>
    <numFmt numFmtId="165" formatCode="0.0%"/>
    <numFmt numFmtId="166" formatCode="0.0"/>
    <numFmt numFmtId="167" formatCode="#,##0.0"/>
    <numFmt numFmtId="168" formatCode="\$#,##0\ ;\(\$#,##0\)"/>
    <numFmt numFmtId="169" formatCode="0.000000000000000%"/>
  </numFmts>
  <fonts count="77" x14ac:knownFonts="1">
    <font>
      <sz val="12"/>
      <color theme="1"/>
      <name val="Arial"/>
      <family val="2"/>
    </font>
    <font>
      <sz val="12"/>
      <name val="Arial"/>
    </font>
    <font>
      <sz val="12"/>
      <name val="Arial"/>
    </font>
    <font>
      <sz val="12"/>
      <name val="Arial"/>
    </font>
    <font>
      <sz val="12"/>
      <name val="Arial"/>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sz val="10"/>
      <name val="Arial"/>
    </font>
    <font>
      <sz val="10"/>
      <color indexed="12"/>
      <name val="Arial"/>
    </font>
    <font>
      <u/>
      <sz val="12"/>
      <color theme="10"/>
      <name val="Arial"/>
      <family val="2"/>
    </font>
    <font>
      <u/>
      <sz val="12"/>
      <color theme="11"/>
      <name val="Arial"/>
      <family val="2"/>
    </font>
    <font>
      <i/>
      <sz val="12"/>
      <color theme="1"/>
      <name val="Arial"/>
    </font>
    <font>
      <sz val="10"/>
      <color theme="1"/>
      <name val="Arial"/>
    </font>
    <font>
      <u/>
      <sz val="12"/>
      <color theme="1"/>
      <name val="Arial"/>
    </font>
    <font>
      <b/>
      <sz val="14"/>
      <color theme="1"/>
      <name val="Arial"/>
    </font>
    <font>
      <sz val="12"/>
      <color rgb="FFFF0000"/>
      <name val="Arial"/>
      <family val="2"/>
    </font>
    <font>
      <i/>
      <sz val="10"/>
      <name val="Arial"/>
    </font>
    <font>
      <b/>
      <i/>
      <sz val="15"/>
      <name val="Arial"/>
    </font>
    <font>
      <b/>
      <sz val="10"/>
      <name val="Arial"/>
    </font>
    <font>
      <b/>
      <sz val="10"/>
      <color indexed="9"/>
      <name val="Arial"/>
    </font>
    <font>
      <sz val="13"/>
      <name val="Arial"/>
    </font>
    <font>
      <b/>
      <sz val="14"/>
      <name val="Arial"/>
    </font>
    <font>
      <sz val="12"/>
      <name val="Arial"/>
    </font>
    <font>
      <sz val="10"/>
      <color rgb="FFFF0000"/>
      <name val="Arial"/>
    </font>
    <font>
      <sz val="12"/>
      <color theme="1"/>
      <name val="TimesNewRomanPSMT"/>
    </font>
    <font>
      <i/>
      <sz val="12"/>
      <color theme="1"/>
      <name val="Times"/>
    </font>
    <font>
      <sz val="9"/>
      <color indexed="81"/>
      <name val="Arial"/>
      <family val="2"/>
    </font>
    <font>
      <b/>
      <sz val="9"/>
      <color indexed="81"/>
      <name val="Arial"/>
      <family val="2"/>
    </font>
    <font>
      <b/>
      <sz val="12"/>
      <color rgb="FFFF0000"/>
      <name val="Arial"/>
    </font>
    <font>
      <sz val="12"/>
      <color theme="1"/>
      <name val="Calibri"/>
      <family val="2"/>
      <scheme val="minor"/>
    </font>
    <font>
      <i/>
      <sz val="12"/>
      <name val="Arial"/>
    </font>
    <font>
      <b/>
      <sz val="11"/>
      <name val="Arial"/>
    </font>
    <font>
      <sz val="10"/>
      <name val="Verdana"/>
    </font>
    <font>
      <sz val="12"/>
      <color indexed="24"/>
      <name val="Arial"/>
    </font>
    <font>
      <b/>
      <sz val="8"/>
      <color indexed="24"/>
      <name val="Times New Roman"/>
    </font>
    <font>
      <sz val="8"/>
      <color indexed="24"/>
      <name val="Times New Roman"/>
    </font>
    <font>
      <sz val="7"/>
      <name val="Helvetica"/>
    </font>
    <font>
      <b/>
      <sz val="10"/>
      <color theme="1"/>
      <name val="Arial"/>
    </font>
    <font>
      <b/>
      <sz val="12"/>
      <name val="Arial"/>
    </font>
    <font>
      <u/>
      <sz val="12"/>
      <color theme="10"/>
      <name val="Calibri"/>
      <family val="2"/>
      <scheme val="minor"/>
    </font>
    <font>
      <sz val="11"/>
      <color indexed="8"/>
      <name val="Calibri"/>
      <family val="2"/>
    </font>
    <font>
      <sz val="11"/>
      <color indexed="17"/>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9"/>
      <name val="Calibri"/>
      <family val="2"/>
    </font>
    <font>
      <sz val="9"/>
      <color theme="1"/>
      <name val="Arial"/>
    </font>
    <font>
      <sz val="10"/>
      <name val="Arial Narrow"/>
      <family val="2"/>
    </font>
    <font>
      <b/>
      <sz val="10"/>
      <name val="Arial Narrow"/>
      <family val="2"/>
    </font>
    <font>
      <vertAlign val="superscript"/>
      <sz val="10"/>
      <name val="Arial Narrow"/>
      <family val="2"/>
    </font>
    <font>
      <sz val="12"/>
      <name val="Arial Narrow"/>
      <family val="2"/>
    </font>
    <font>
      <b/>
      <sz val="16"/>
      <name val="Arial Narrow"/>
      <family val="2"/>
    </font>
    <font>
      <i/>
      <sz val="10"/>
      <name val="Arial Narrow"/>
      <family val="2"/>
    </font>
    <font>
      <sz val="12"/>
      <name val="Times New Roman"/>
      <family val="1"/>
    </font>
    <font>
      <b/>
      <sz val="8"/>
      <name val="Courier New"/>
      <family val="3"/>
    </font>
    <font>
      <b/>
      <sz val="12"/>
      <name val="Times New Roman"/>
      <family val="1"/>
    </font>
    <font>
      <sz val="7"/>
      <name val="Courier New"/>
      <family val="3"/>
    </font>
    <font>
      <b/>
      <sz val="15"/>
      <color theme="3"/>
      <name val="Arial"/>
      <family val="2"/>
    </font>
    <font>
      <b/>
      <sz val="13"/>
      <color theme="3"/>
      <name val="Arial"/>
      <family val="2"/>
    </font>
    <font>
      <b/>
      <sz val="11"/>
      <color theme="3"/>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i/>
      <sz val="10"/>
      <color rgb="FF7F7F7F"/>
      <name val="Arial"/>
      <family val="2"/>
    </font>
    <font>
      <sz val="10"/>
      <color rgb="FF006100"/>
      <name val="Arial"/>
      <family val="2"/>
    </font>
    <font>
      <sz val="10"/>
      <color rgb="FF3F3F76"/>
      <name val="Arial"/>
      <family val="2"/>
    </font>
    <font>
      <sz val="10"/>
      <color rgb="FFFA7D00"/>
      <name val="Arial"/>
      <family val="2"/>
    </font>
    <font>
      <sz val="10"/>
      <color rgb="FF9C6500"/>
      <name val="Arial"/>
      <family val="2"/>
    </font>
    <font>
      <b/>
      <sz val="10"/>
      <color rgb="FF3F3F3F"/>
      <name val="Arial"/>
      <family val="2"/>
    </font>
    <font>
      <vertAlign val="superscript"/>
      <sz val="10"/>
      <name val="Arial"/>
      <family val="2"/>
    </font>
    <font>
      <b/>
      <vertAlign val="superscript"/>
      <sz val="10"/>
      <name val="Arial"/>
      <family val="2"/>
    </font>
    <font>
      <b/>
      <sz val="10"/>
      <color rgb="FFFFFFFF"/>
      <name val="Arial"/>
    </font>
  </fonts>
  <fills count="47">
    <fill>
      <patternFill patternType="none"/>
    </fill>
    <fill>
      <patternFill patternType="gray125"/>
    </fill>
    <fill>
      <patternFill patternType="solid">
        <fgColor indexed="40"/>
        <bgColor indexed="64"/>
      </patternFill>
    </fill>
    <fill>
      <patternFill patternType="solid">
        <fgColor indexed="50"/>
        <bgColor indexed="64"/>
      </patternFill>
    </fill>
    <fill>
      <patternFill patternType="solid">
        <fgColor indexed="27"/>
        <bgColor indexed="64"/>
      </patternFill>
    </fill>
    <fill>
      <patternFill patternType="solid">
        <fgColor indexed="15"/>
        <bgColor indexed="64"/>
      </patternFill>
    </fill>
    <fill>
      <patternFill patternType="solid">
        <fgColor indexed="24"/>
        <bgColor indexed="64"/>
      </patternFill>
    </fill>
    <fill>
      <patternFill patternType="solid">
        <fgColor indexed="51"/>
        <bgColor indexed="64"/>
      </patternFill>
    </fill>
    <fill>
      <patternFill patternType="solid">
        <fgColor indexed="31"/>
        <bgColor indexed="64"/>
      </patternFill>
    </fill>
    <fill>
      <patternFill patternType="solid">
        <fgColor indexed="29"/>
        <bgColor indexed="64"/>
      </patternFill>
    </fill>
    <fill>
      <patternFill patternType="solid">
        <fgColor indexed="56"/>
        <bgColor indexed="23"/>
      </patternFill>
    </fill>
    <fill>
      <patternFill patternType="solid">
        <fgColor indexed="26"/>
      </patternFill>
    </fill>
    <fill>
      <patternFill patternType="solid">
        <fgColor indexed="42"/>
      </patternFill>
    </fill>
    <fill>
      <patternFill patternType="solid">
        <fgColor indexed="55"/>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3366"/>
        <bgColor rgb="FF808080"/>
      </patternFill>
    </fill>
  </fills>
  <borders count="88">
    <border>
      <left/>
      <right/>
      <top/>
      <bottom/>
      <diagonal/>
    </border>
    <border>
      <left/>
      <right/>
      <top style="thick">
        <color auto="1"/>
      </top>
      <bottom/>
      <diagonal/>
    </border>
    <border>
      <left style="thick">
        <color auto="1"/>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bottom/>
      <diagonal/>
    </border>
    <border>
      <left style="thin">
        <color auto="1"/>
      </left>
      <right/>
      <top/>
      <bottom style="thick">
        <color auto="1"/>
      </bottom>
      <diagonal/>
    </border>
    <border>
      <left/>
      <right style="thick">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ck">
        <color auto="1"/>
      </left>
      <right/>
      <top/>
      <bottom style="dashed">
        <color auto="1"/>
      </bottom>
      <diagonal/>
    </border>
    <border>
      <left/>
      <right/>
      <top/>
      <bottom style="dashed">
        <color auto="1"/>
      </bottom>
      <diagonal/>
    </border>
    <border>
      <left style="thin">
        <color auto="1"/>
      </left>
      <right/>
      <top/>
      <bottom style="dashed">
        <color auto="1"/>
      </bottom>
      <diagonal/>
    </border>
    <border>
      <left/>
      <right style="thick">
        <color auto="1"/>
      </right>
      <top/>
      <bottom style="dashed">
        <color auto="1"/>
      </bottom>
      <diagonal/>
    </border>
    <border>
      <left style="thin">
        <color indexed="9"/>
      </left>
      <right style="thin">
        <color indexed="9"/>
      </right>
      <top style="thin">
        <color indexed="9"/>
      </top>
      <bottom style="thin">
        <color indexed="9"/>
      </bottom>
      <diagonal/>
    </border>
    <border>
      <left/>
      <right style="thin">
        <color auto="1"/>
      </right>
      <top/>
      <bottom style="thick">
        <color auto="1"/>
      </bottom>
      <diagonal/>
    </border>
    <border>
      <left/>
      <right style="thin">
        <color auto="1"/>
      </right>
      <top/>
      <bottom/>
      <diagonal/>
    </border>
    <border>
      <left/>
      <right style="thin">
        <color auto="1"/>
      </right>
      <top/>
      <bottom style="dashed">
        <color auto="1"/>
      </bottom>
      <diagonal/>
    </border>
    <border>
      <left/>
      <right style="thick">
        <color auto="1"/>
      </right>
      <top/>
      <bottom style="medium">
        <color auto="1"/>
      </bottom>
      <diagonal/>
    </border>
    <border>
      <left/>
      <right style="thin">
        <color auto="1"/>
      </right>
      <top/>
      <bottom style="medium">
        <color auto="1"/>
      </bottom>
      <diagonal/>
    </border>
    <border>
      <left/>
      <right/>
      <top/>
      <bottom style="medium">
        <color rgb="FF000000"/>
      </bottom>
      <diagonal/>
    </border>
    <border>
      <left style="thick">
        <color auto="1"/>
      </left>
      <right/>
      <top/>
      <bottom style="medium">
        <color auto="1"/>
      </bottom>
      <diagonal/>
    </border>
    <border>
      <left/>
      <right style="thin">
        <color auto="1"/>
      </right>
      <top style="medium">
        <color auto="1"/>
      </top>
      <bottom/>
      <diagonal/>
    </border>
    <border>
      <left/>
      <right style="thick">
        <color auto="1"/>
      </right>
      <top style="thin">
        <color auto="1"/>
      </top>
      <bottom/>
      <diagonal/>
    </border>
    <border>
      <left style="thin">
        <color auto="1"/>
      </left>
      <right/>
      <top style="thin">
        <color auto="1"/>
      </top>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bottom/>
      <diagonal/>
    </border>
    <border>
      <left style="thin">
        <color auto="1"/>
      </left>
      <right style="thin">
        <color auto="1"/>
      </right>
      <top/>
      <bottom style="dashed">
        <color auto="1"/>
      </bottom>
      <diagonal/>
    </border>
    <border>
      <left/>
      <right/>
      <top style="dashed">
        <color auto="1"/>
      </top>
      <bottom/>
      <diagonal/>
    </border>
    <border>
      <left style="thin">
        <color auto="1"/>
      </left>
      <right style="thin">
        <color auto="1"/>
      </right>
      <top style="dashed">
        <color auto="1"/>
      </top>
      <bottom/>
      <diagonal/>
    </border>
    <border>
      <left style="thin">
        <color auto="1"/>
      </left>
      <right/>
      <top style="dashed">
        <color auto="1"/>
      </top>
      <bottom/>
      <diagonal/>
    </border>
    <border>
      <left/>
      <right style="thin">
        <color auto="1"/>
      </right>
      <top style="dashed">
        <color auto="1"/>
      </top>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double">
        <color indexed="63"/>
      </left>
      <right style="double">
        <color indexed="63"/>
      </right>
      <top style="double">
        <color indexed="63"/>
      </top>
      <bottom style="double">
        <color indexed="63"/>
      </bottom>
      <diagonal/>
    </border>
    <border>
      <left/>
      <right/>
      <top style="double">
        <color auto="1"/>
      </top>
      <bottom/>
      <diagonal/>
    </border>
    <border>
      <left/>
      <right/>
      <top style="thin">
        <color auto="1"/>
      </top>
      <bottom/>
      <diagonal/>
    </border>
    <border>
      <left/>
      <right/>
      <top style="thin">
        <color auto="1"/>
      </top>
      <bottom style="double">
        <color auto="1"/>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indexed="8"/>
      </left>
      <right style="thin">
        <color indexed="8"/>
      </right>
      <top/>
      <bottom style="thin">
        <color indexed="8"/>
      </bottom>
      <diagonal/>
    </border>
    <border>
      <left style="thin">
        <color indexed="8"/>
      </left>
      <right style="thin">
        <color indexed="8"/>
      </right>
      <top/>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rgb="FF000000"/>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
      <left/>
      <right style="thin">
        <color rgb="FFFFFFFF"/>
      </right>
      <top/>
      <bottom style="thin">
        <color rgb="FFFFFFFF"/>
      </bottom>
      <diagonal/>
    </border>
    <border>
      <left style="thin">
        <color rgb="FFFFFFFF"/>
      </left>
      <right/>
      <top style="thin">
        <color rgb="FFFFFFFF"/>
      </top>
      <bottom style="thin">
        <color rgb="FFFFFFFF"/>
      </bottom>
      <diagonal/>
    </border>
  </borders>
  <cellStyleXfs count="332">
    <xf numFmtId="0" fontId="0" fillId="0" borderId="0"/>
    <xf numFmtId="9" fontId="8" fillId="0" borderId="0" applyFont="0" applyFill="0" applyBorder="0" applyAlignment="0" applyProtection="0"/>
    <xf numFmtId="0" fontId="10" fillId="0" borderId="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0" fillId="0" borderId="0"/>
    <xf numFmtId="9" fontId="32" fillId="0" borderId="0" applyFont="0" applyFill="0" applyBorder="0" applyAlignment="0" applyProtection="0"/>
    <xf numFmtId="0" fontId="32" fillId="0" borderId="0"/>
    <xf numFmtId="0" fontId="35" fillId="0" borderId="0"/>
    <xf numFmtId="0" fontId="36" fillId="0" borderId="0" applyFon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3" fontId="36" fillId="0" borderId="0" applyFont="0" applyFill="0" applyBorder="0" applyAlignment="0" applyProtection="0"/>
    <xf numFmtId="168" fontId="36" fillId="0" borderId="0" applyFont="0" applyFill="0" applyBorder="0" applyAlignment="0" applyProtection="0"/>
    <xf numFmtId="0" fontId="10" fillId="0" borderId="0"/>
    <xf numFmtId="0" fontId="39" fillId="0" borderId="17">
      <alignment horizontal="center"/>
    </xf>
    <xf numFmtId="2" fontId="36" fillId="0" borderId="0" applyFon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42" fillId="0" borderId="0" applyNumberFormat="0" applyFill="0" applyBorder="0" applyAlignment="0" applyProtection="0"/>
    <xf numFmtId="0" fontId="43" fillId="11" borderId="45" applyNumberFormat="0" applyFont="0" applyAlignment="0" applyProtection="0"/>
    <xf numFmtId="0" fontId="32" fillId="0" borderId="0"/>
    <xf numFmtId="0" fontId="10" fillId="0" borderId="0"/>
    <xf numFmtId="0" fontId="32" fillId="0" borderId="0"/>
    <xf numFmtId="0" fontId="7" fillId="0" borderId="0"/>
    <xf numFmtId="9" fontId="32" fillId="0" borderId="0" applyFont="0" applyFill="0" applyBorder="0" applyAlignment="0" applyProtection="0"/>
    <xf numFmtId="9" fontId="32" fillId="0" borderId="0" applyFont="0" applyFill="0" applyBorder="0" applyAlignment="0" applyProtection="0"/>
    <xf numFmtId="9" fontId="7" fillId="0" borderId="0" applyFont="0" applyFill="0" applyBorder="0" applyAlignment="0" applyProtection="0"/>
    <xf numFmtId="9" fontId="32" fillId="0" borderId="0" applyFont="0" applyFill="0" applyBorder="0" applyAlignment="0" applyProtection="0"/>
    <xf numFmtId="0" fontId="44" fillId="12" borderId="0" applyNumberFormat="0" applyBorder="0" applyAlignment="0" applyProtection="0"/>
    <xf numFmtId="0" fontId="45" fillId="0" borderId="0" applyNumberFormat="0" applyFill="0" applyBorder="0" applyAlignment="0" applyProtection="0"/>
    <xf numFmtId="0" fontId="46" fillId="0" borderId="46" applyNumberFormat="0" applyFill="0" applyAlignment="0" applyProtection="0"/>
    <xf numFmtId="0" fontId="47" fillId="0" borderId="47" applyNumberFormat="0" applyFill="0" applyAlignment="0" applyProtection="0"/>
    <xf numFmtId="0" fontId="48" fillId="0" borderId="48" applyNumberFormat="0" applyFill="0" applyAlignment="0" applyProtection="0"/>
    <xf numFmtId="0" fontId="48" fillId="0" borderId="0" applyNumberFormat="0" applyFill="0" applyBorder="0" applyAlignment="0" applyProtection="0"/>
    <xf numFmtId="0" fontId="49" fillId="13" borderId="49" applyNumberFormat="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5" fillId="23" borderId="0" applyNumberFormat="0" applyBorder="0" applyAlignment="0" applyProtection="0"/>
    <xf numFmtId="0" fontId="15" fillId="27" borderId="0" applyNumberFormat="0" applyBorder="0" applyAlignment="0" applyProtection="0"/>
    <xf numFmtId="0" fontId="15" fillId="31" borderId="0" applyNumberFormat="0" applyBorder="0" applyAlignment="0" applyProtection="0"/>
    <xf numFmtId="0" fontId="15" fillId="35" borderId="0" applyNumberFormat="0" applyBorder="0" applyAlignment="0" applyProtection="0"/>
    <xf numFmtId="0" fontId="15" fillId="39" borderId="0" applyNumberFormat="0" applyBorder="0" applyAlignment="0" applyProtection="0"/>
    <xf numFmtId="0" fontId="15" fillId="43" borderId="0" applyNumberFormat="0" applyBorder="0" applyAlignment="0" applyProtection="0"/>
    <xf numFmtId="0" fontId="15" fillId="24" borderId="0" applyNumberFormat="0" applyBorder="0" applyAlignment="0" applyProtection="0"/>
    <xf numFmtId="0" fontId="15" fillId="28" borderId="0" applyNumberFormat="0" applyBorder="0" applyAlignment="0" applyProtection="0"/>
    <xf numFmtId="0" fontId="15" fillId="32" borderId="0" applyNumberFormat="0" applyBorder="0" applyAlignment="0" applyProtection="0"/>
    <xf numFmtId="0" fontId="15" fillId="36" borderId="0" applyNumberFormat="0" applyBorder="0" applyAlignment="0" applyProtection="0"/>
    <xf numFmtId="0" fontId="15" fillId="40" borderId="0" applyNumberFormat="0" applyBorder="0" applyAlignment="0" applyProtection="0"/>
    <xf numFmtId="0" fontId="15" fillId="44" borderId="0" applyNumberFormat="0" applyBorder="0" applyAlignment="0" applyProtection="0"/>
    <xf numFmtId="0" fontId="64" fillId="25" borderId="0" applyNumberFormat="0" applyBorder="0" applyAlignment="0" applyProtection="0"/>
    <xf numFmtId="0" fontId="64" fillId="29" borderId="0" applyNumberFormat="0" applyBorder="0" applyAlignment="0" applyProtection="0"/>
    <xf numFmtId="0" fontId="64" fillId="33" borderId="0" applyNumberFormat="0" applyBorder="0" applyAlignment="0" applyProtection="0"/>
    <xf numFmtId="0" fontId="64" fillId="37" borderId="0" applyNumberFormat="0" applyBorder="0" applyAlignment="0" applyProtection="0"/>
    <xf numFmtId="0" fontId="64" fillId="41" borderId="0" applyNumberFormat="0" applyBorder="0" applyAlignment="0" applyProtection="0"/>
    <xf numFmtId="0" fontId="64" fillId="45" borderId="0" applyNumberFormat="0" applyBorder="0" applyAlignment="0" applyProtection="0"/>
    <xf numFmtId="0" fontId="64" fillId="22" borderId="0" applyNumberFormat="0" applyBorder="0" applyAlignment="0" applyProtection="0"/>
    <xf numFmtId="0" fontId="64" fillId="26" borderId="0" applyNumberFormat="0" applyBorder="0" applyAlignment="0" applyProtection="0"/>
    <xf numFmtId="0" fontId="64" fillId="30" borderId="0" applyNumberFormat="0" applyBorder="0" applyAlignment="0" applyProtection="0"/>
    <xf numFmtId="0" fontId="64" fillId="34" borderId="0" applyNumberFormat="0" applyBorder="0" applyAlignment="0" applyProtection="0"/>
    <xf numFmtId="0" fontId="64" fillId="38" borderId="0" applyNumberFormat="0" applyBorder="0" applyAlignment="0" applyProtection="0"/>
    <xf numFmtId="0" fontId="64" fillId="42" borderId="0" applyNumberFormat="0" applyBorder="0" applyAlignment="0" applyProtection="0"/>
    <xf numFmtId="0" fontId="65" fillId="16" borderId="0" applyNumberFormat="0" applyBorder="0" applyAlignment="0" applyProtection="0"/>
    <xf numFmtId="0" fontId="66" fillId="19" borderId="65" applyNumberFormat="0" applyAlignment="0" applyProtection="0"/>
    <xf numFmtId="0" fontId="67" fillId="20" borderId="68" applyNumberFormat="0" applyAlignment="0" applyProtection="0"/>
    <xf numFmtId="0" fontId="68" fillId="0" borderId="0" applyNumberFormat="0" applyFill="0" applyBorder="0" applyAlignment="0" applyProtection="0"/>
    <xf numFmtId="0" fontId="69" fillId="15" borderId="0" applyNumberFormat="0" applyBorder="0" applyAlignment="0" applyProtection="0"/>
    <xf numFmtId="0" fontId="61" fillId="0" borderId="62" applyNumberFormat="0" applyFill="0" applyAlignment="0" applyProtection="0"/>
    <xf numFmtId="0" fontId="62" fillId="0" borderId="63" applyNumberFormat="0" applyFill="0" applyAlignment="0" applyProtection="0"/>
    <xf numFmtId="0" fontId="63" fillId="0" borderId="64" applyNumberFormat="0" applyFill="0" applyAlignment="0" applyProtection="0"/>
    <xf numFmtId="0" fontId="63" fillId="0" borderId="0" applyNumberFormat="0" applyFill="0" applyBorder="0" applyAlignment="0" applyProtection="0"/>
    <xf numFmtId="0" fontId="70" fillId="18" borderId="65" applyNumberFormat="0" applyAlignment="0" applyProtection="0"/>
    <xf numFmtId="0" fontId="71" fillId="0" borderId="67" applyNumberFormat="0" applyFill="0" applyAlignment="0" applyProtection="0"/>
    <xf numFmtId="0" fontId="72" fillId="17" borderId="0" applyNumberFormat="0" applyBorder="0" applyAlignment="0" applyProtection="0"/>
    <xf numFmtId="0" fontId="15" fillId="21" borderId="69" applyNumberFormat="0" applyFont="0" applyAlignment="0" applyProtection="0"/>
    <xf numFmtId="0" fontId="73" fillId="19" borderId="66" applyNumberFormat="0" applyAlignment="0" applyProtection="0"/>
    <xf numFmtId="0" fontId="40" fillId="0" borderId="70" applyNumberFormat="0" applyFill="0" applyAlignment="0" applyProtection="0"/>
    <xf numFmtId="0" fontId="26" fillId="0" borderId="0" applyNumberFormat="0" applyFill="0" applyBorder="0" applyAlignment="0" applyProtection="0"/>
    <xf numFmtId="0" fontId="15" fillId="0" borderId="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cellStyleXfs>
  <cellXfs count="569">
    <xf numFmtId="0" fontId="0" fillId="0" borderId="0" xfId="0"/>
    <xf numFmtId="0" fontId="10" fillId="0" borderId="0" xfId="2"/>
    <xf numFmtId="0" fontId="10" fillId="0" borderId="0" xfId="2" applyAlignment="1">
      <alignment horizontal="right"/>
    </xf>
    <xf numFmtId="164" fontId="10" fillId="2" borderId="0" xfId="2" applyNumberFormat="1" applyFill="1"/>
    <xf numFmtId="0" fontId="10" fillId="3" borderId="1" xfId="2" applyFill="1" applyBorder="1" applyAlignment="1">
      <alignment horizontal="right"/>
    </xf>
    <xf numFmtId="0" fontId="10" fillId="4" borderId="1" xfId="2" applyFill="1" applyBorder="1" applyAlignment="1">
      <alignment horizontal="right"/>
    </xf>
    <xf numFmtId="0" fontId="10" fillId="5" borderId="1" xfId="2" applyFill="1" applyBorder="1" applyAlignment="1">
      <alignment horizontal="right"/>
    </xf>
    <xf numFmtId="0" fontId="10" fillId="6" borderId="1" xfId="2" applyFill="1" applyBorder="1" applyAlignment="1">
      <alignment horizontal="right"/>
    </xf>
    <xf numFmtId="0" fontId="10" fillId="7" borderId="1" xfId="2" applyFill="1" applyBorder="1" applyAlignment="1">
      <alignment horizontal="right"/>
    </xf>
    <xf numFmtId="0" fontId="10" fillId="8" borderId="1" xfId="2" applyFill="1" applyBorder="1" applyAlignment="1">
      <alignment horizontal="right"/>
    </xf>
    <xf numFmtId="0" fontId="10" fillId="9" borderId="1" xfId="2" applyFill="1" applyBorder="1" applyAlignment="1">
      <alignment horizontal="right"/>
    </xf>
    <xf numFmtId="49" fontId="10" fillId="0" borderId="0" xfId="2" applyNumberFormat="1" applyAlignment="1">
      <alignment horizontal="left"/>
    </xf>
    <xf numFmtId="0" fontId="0" fillId="0" borderId="0" xfId="0" applyAlignment="1">
      <alignment horizontal="center" vertical="center" wrapText="1"/>
    </xf>
    <xf numFmtId="0" fontId="0" fillId="0" borderId="4" xfId="0" applyBorder="1" applyAlignment="1">
      <alignment horizontal="center" vertical="center" wrapText="1"/>
    </xf>
    <xf numFmtId="0" fontId="9" fillId="0" borderId="0" xfId="0" applyFont="1" applyBorder="1" applyAlignment="1">
      <alignment horizontal="center" vertical="center" wrapText="1"/>
    </xf>
    <xf numFmtId="0" fontId="14" fillId="0" borderId="0" xfId="0" applyFont="1" applyBorder="1" applyAlignment="1">
      <alignment horizontal="center" vertical="center" wrapText="1"/>
    </xf>
    <xf numFmtId="0" fontId="14" fillId="0" borderId="5" xfId="0" applyFont="1" applyBorder="1" applyAlignment="1">
      <alignment horizontal="center" vertical="center" wrapText="1"/>
    </xf>
    <xf numFmtId="17" fontId="0" fillId="0" borderId="4" xfId="0" applyNumberFormat="1" applyBorder="1" applyAlignment="1">
      <alignment horizontal="center"/>
    </xf>
    <xf numFmtId="17" fontId="0" fillId="0" borderId="6" xfId="0" applyNumberFormat="1" applyBorder="1" applyAlignment="1">
      <alignment horizontal="center"/>
    </xf>
    <xf numFmtId="3" fontId="0" fillId="0" borderId="0" xfId="0" applyNumberFormat="1" applyBorder="1" applyAlignment="1">
      <alignment horizontal="center"/>
    </xf>
    <xf numFmtId="3" fontId="0" fillId="0" borderId="7" xfId="0" applyNumberFormat="1" applyBorder="1" applyAlignment="1">
      <alignment horizontal="center"/>
    </xf>
    <xf numFmtId="0" fontId="0" fillId="0" borderId="0" xfId="0" applyBorder="1" applyAlignment="1">
      <alignment horizontal="center"/>
    </xf>
    <xf numFmtId="3" fontId="0" fillId="0" borderId="5" xfId="0" applyNumberFormat="1" applyBorder="1" applyAlignment="1">
      <alignment horizontal="center"/>
    </xf>
    <xf numFmtId="3" fontId="0" fillId="0" borderId="8" xfId="0" applyNumberFormat="1" applyBorder="1" applyAlignment="1">
      <alignment horizontal="center"/>
    </xf>
    <xf numFmtId="3" fontId="9" fillId="0" borderId="0" xfId="0" applyNumberFormat="1" applyFont="1" applyBorder="1" applyAlignment="1">
      <alignment horizontal="center" vertical="center"/>
    </xf>
    <xf numFmtId="3" fontId="9" fillId="0" borderId="7" xfId="0" applyNumberFormat="1" applyFont="1" applyBorder="1" applyAlignment="1">
      <alignment horizontal="center" vertical="center"/>
    </xf>
    <xf numFmtId="0" fontId="9" fillId="0" borderId="4" xfId="0" applyFont="1" applyBorder="1" applyAlignment="1">
      <alignment horizontal="center" vertical="center"/>
    </xf>
    <xf numFmtId="0" fontId="15" fillId="0" borderId="0" xfId="0" applyFont="1" applyBorder="1" applyAlignment="1">
      <alignment horizontal="center" vertical="center"/>
    </xf>
    <xf numFmtId="0" fontId="15" fillId="0" borderId="5" xfId="0" applyFont="1" applyBorder="1" applyAlignment="1">
      <alignment horizontal="center" vertical="center"/>
    </xf>
    <xf numFmtId="0" fontId="15" fillId="0" borderId="17" xfId="0" applyFont="1" applyBorder="1" applyAlignment="1">
      <alignment horizontal="center" vertical="center"/>
    </xf>
    <xf numFmtId="0" fontId="9" fillId="0" borderId="17" xfId="0" applyFont="1" applyBorder="1" applyAlignment="1">
      <alignment horizontal="center" vertical="center" wrapText="1"/>
    </xf>
    <xf numFmtId="3" fontId="9" fillId="0" borderId="17" xfId="0" applyNumberFormat="1" applyFont="1" applyBorder="1" applyAlignment="1">
      <alignment horizontal="center" vertical="center"/>
    </xf>
    <xf numFmtId="3" fontId="9" fillId="0" borderId="17" xfId="0" applyNumberFormat="1" applyFont="1" applyBorder="1" applyAlignment="1">
      <alignment horizontal="center"/>
    </xf>
    <xf numFmtId="3" fontId="9" fillId="0" borderId="18" xfId="0" applyNumberFormat="1" applyFont="1" applyBorder="1" applyAlignment="1">
      <alignment horizontal="center"/>
    </xf>
    <xf numFmtId="0" fontId="0" fillId="0" borderId="12" xfId="0" applyBorder="1"/>
    <xf numFmtId="9" fontId="0" fillId="0" borderId="0" xfId="1" applyFont="1" applyBorder="1" applyAlignment="1">
      <alignment horizontal="center"/>
    </xf>
    <xf numFmtId="9" fontId="0" fillId="0" borderId="13" xfId="1" applyFont="1" applyBorder="1" applyAlignment="1">
      <alignment horizontal="center"/>
    </xf>
    <xf numFmtId="0" fontId="0" fillId="0" borderId="14" xfId="0" applyBorder="1"/>
    <xf numFmtId="0" fontId="0" fillId="0" borderId="12" xfId="0" applyBorder="1" applyAlignment="1">
      <alignment horizontal="center"/>
    </xf>
    <xf numFmtId="0" fontId="0" fillId="0" borderId="13" xfId="0" applyBorder="1" applyAlignment="1">
      <alignment horizontal="center"/>
    </xf>
    <xf numFmtId="165" fontId="0" fillId="0" borderId="15" xfId="1" applyNumberFormat="1" applyFont="1" applyBorder="1" applyAlignment="1">
      <alignment horizontal="center"/>
    </xf>
    <xf numFmtId="165" fontId="0" fillId="0" borderId="16" xfId="1" applyNumberFormat="1" applyFont="1" applyBorder="1" applyAlignment="1">
      <alignment horizontal="center"/>
    </xf>
    <xf numFmtId="17" fontId="0" fillId="0" borderId="22" xfId="0" applyNumberFormat="1" applyBorder="1" applyAlignment="1">
      <alignment horizontal="center"/>
    </xf>
    <xf numFmtId="3" fontId="9" fillId="0" borderId="23" xfId="0" applyNumberFormat="1" applyFont="1" applyBorder="1" applyAlignment="1">
      <alignment horizontal="center" vertical="center"/>
    </xf>
    <xf numFmtId="3" fontId="0" fillId="0" borderId="23" xfId="0" applyNumberFormat="1" applyBorder="1" applyAlignment="1">
      <alignment horizontal="center"/>
    </xf>
    <xf numFmtId="3" fontId="9" fillId="0" borderId="24" xfId="0" applyNumberFormat="1" applyFont="1" applyBorder="1" applyAlignment="1">
      <alignment horizontal="center"/>
    </xf>
    <xf numFmtId="3" fontId="0" fillId="0" borderId="25" xfId="0" applyNumberFormat="1" applyBorder="1" applyAlignment="1">
      <alignment horizontal="center"/>
    </xf>
    <xf numFmtId="0" fontId="10" fillId="0" borderId="0" xfId="2"/>
    <xf numFmtId="0" fontId="21" fillId="0" borderId="0" xfId="2" applyFont="1"/>
    <xf numFmtId="9" fontId="0" fillId="0" borderId="0" xfId="1" applyFont="1"/>
    <xf numFmtId="0" fontId="18" fillId="0" borderId="0" xfId="0" applyFont="1"/>
    <xf numFmtId="9" fontId="18" fillId="0" borderId="0" xfId="1" applyFont="1"/>
    <xf numFmtId="0" fontId="10" fillId="0" borderId="0" xfId="2"/>
    <xf numFmtId="0" fontId="22" fillId="10" borderId="26" xfId="2" applyFont="1" applyFill="1" applyBorder="1" applyAlignment="1">
      <alignment horizontal="center"/>
    </xf>
    <xf numFmtId="0" fontId="10" fillId="0" borderId="0" xfId="2"/>
    <xf numFmtId="166" fontId="26" fillId="0" borderId="0" xfId="2" applyNumberFormat="1" applyFont="1"/>
    <xf numFmtId="166" fontId="26" fillId="0" borderId="0" xfId="2" applyNumberFormat="1" applyFont="1" applyAlignment="1">
      <alignment horizontal="center"/>
    </xf>
    <xf numFmtId="166" fontId="10" fillId="0" borderId="0" xfId="2" applyNumberFormat="1"/>
    <xf numFmtId="165" fontId="0" fillId="0" borderId="0" xfId="1" applyNumberFormat="1" applyFont="1" applyBorder="1" applyAlignment="1">
      <alignment horizontal="center"/>
    </xf>
    <xf numFmtId="165" fontId="0" fillId="0" borderId="0" xfId="1" applyNumberFormat="1" applyFont="1" applyFill="1" applyBorder="1" applyAlignment="1">
      <alignment horizontal="center"/>
    </xf>
    <xf numFmtId="0" fontId="22" fillId="10" borderId="0" xfId="2" applyFont="1" applyFill="1" applyBorder="1" applyAlignment="1">
      <alignment horizontal="center"/>
    </xf>
    <xf numFmtId="165" fontId="0" fillId="0" borderId="0" xfId="1" applyNumberFormat="1" applyFont="1" applyAlignment="1">
      <alignment horizontal="center"/>
    </xf>
    <xf numFmtId="9" fontId="0" fillId="0" borderId="0" xfId="1" applyFont="1" applyAlignment="1">
      <alignment horizontal="center"/>
    </xf>
    <xf numFmtId="0" fontId="9" fillId="0" borderId="0" xfId="0" applyFont="1"/>
    <xf numFmtId="3" fontId="9" fillId="0" borderId="0" xfId="0" applyNumberFormat="1" applyFont="1"/>
    <xf numFmtId="167" fontId="18" fillId="0" borderId="0" xfId="0" applyNumberFormat="1" applyFont="1" applyAlignment="1">
      <alignment horizontal="center"/>
    </xf>
    <xf numFmtId="167" fontId="9" fillId="0" borderId="0" xfId="0" applyNumberFormat="1" applyFont="1" applyFill="1" applyAlignment="1">
      <alignment horizontal="center"/>
    </xf>
    <xf numFmtId="167" fontId="9" fillId="0" borderId="0" xfId="0" applyNumberFormat="1" applyFont="1" applyAlignment="1">
      <alignment horizontal="center"/>
    </xf>
    <xf numFmtId="167" fontId="31" fillId="0" borderId="0" xfId="0" applyNumberFormat="1" applyFont="1" applyAlignment="1">
      <alignment horizontal="center"/>
    </xf>
    <xf numFmtId="0" fontId="9" fillId="0" borderId="0" xfId="0" applyFont="1" applyAlignment="1">
      <alignment horizontal="center"/>
    </xf>
    <xf numFmtId="165" fontId="9" fillId="0" borderId="0" xfId="1" applyNumberFormat="1" applyFont="1" applyAlignment="1">
      <alignment horizontal="center"/>
    </xf>
    <xf numFmtId="9" fontId="0" fillId="0" borderId="0" xfId="1" applyNumberFormat="1" applyFont="1" applyAlignment="1">
      <alignment horizontal="center"/>
    </xf>
    <xf numFmtId="9" fontId="9" fillId="0" borderId="0" xfId="1" applyNumberFormat="1" applyFont="1" applyAlignment="1">
      <alignment horizontal="center"/>
    </xf>
    <xf numFmtId="0" fontId="10" fillId="0" borderId="0" xfId="143"/>
    <xf numFmtId="0" fontId="21" fillId="0" borderId="0" xfId="143" applyFont="1"/>
    <xf numFmtId="0" fontId="10" fillId="0" borderId="0" xfId="143" applyFill="1"/>
    <xf numFmtId="9" fontId="10" fillId="0" borderId="0" xfId="143" applyNumberFormat="1"/>
    <xf numFmtId="9" fontId="10" fillId="0" borderId="0" xfId="144" applyFont="1"/>
    <xf numFmtId="3" fontId="10" fillId="0" borderId="0" xfId="143" applyNumberFormat="1" applyFill="1"/>
    <xf numFmtId="3" fontId="10" fillId="0" borderId="0" xfId="143" applyNumberFormat="1"/>
    <xf numFmtId="9" fontId="25" fillId="0" borderId="8" xfId="144" applyFont="1" applyBorder="1" applyAlignment="1">
      <alignment horizontal="center"/>
    </xf>
    <xf numFmtId="9" fontId="25" fillId="0" borderId="7" xfId="144" applyFont="1" applyBorder="1" applyAlignment="1">
      <alignment horizontal="center"/>
    </xf>
    <xf numFmtId="9" fontId="25" fillId="0" borderId="27" xfId="144" applyFont="1" applyBorder="1" applyAlignment="1">
      <alignment horizontal="center"/>
    </xf>
    <xf numFmtId="9" fontId="33" fillId="0" borderId="7" xfId="144" applyFont="1" applyBorder="1" applyAlignment="1">
      <alignment horizontal="center"/>
    </xf>
    <xf numFmtId="9" fontId="25" fillId="0" borderId="7" xfId="144" applyFont="1" applyFill="1" applyBorder="1" applyAlignment="1">
      <alignment horizontal="center"/>
    </xf>
    <xf numFmtId="9" fontId="33" fillId="0" borderId="27" xfId="144" applyFont="1" applyBorder="1" applyAlignment="1">
      <alignment horizontal="center"/>
    </xf>
    <xf numFmtId="0" fontId="25" fillId="0" borderId="6" xfId="143" applyFont="1" applyBorder="1" applyAlignment="1">
      <alignment horizontal="center" vertical="center"/>
    </xf>
    <xf numFmtId="9" fontId="25" fillId="0" borderId="5" xfId="144" applyFont="1" applyBorder="1" applyAlignment="1">
      <alignment horizontal="center"/>
    </xf>
    <xf numFmtId="9" fontId="25" fillId="0" borderId="0" xfId="144" applyFont="1" applyBorder="1" applyAlignment="1">
      <alignment horizontal="center"/>
    </xf>
    <xf numFmtId="9" fontId="25" fillId="0" borderId="28" xfId="144" applyFont="1" applyBorder="1" applyAlignment="1">
      <alignment horizontal="center"/>
    </xf>
    <xf numFmtId="9" fontId="33" fillId="0" borderId="0" xfId="144" applyFont="1" applyBorder="1" applyAlignment="1">
      <alignment horizontal="center"/>
    </xf>
    <xf numFmtId="9" fontId="25" fillId="0" borderId="0" xfId="144" applyFont="1" applyFill="1" applyBorder="1" applyAlignment="1">
      <alignment horizontal="center"/>
    </xf>
    <xf numFmtId="9" fontId="33" fillId="0" borderId="28" xfId="144" applyFont="1" applyBorder="1" applyAlignment="1">
      <alignment horizontal="center"/>
    </xf>
    <xf numFmtId="0" fontId="25" fillId="0" borderId="4" xfId="143" applyFont="1" applyBorder="1" applyAlignment="1">
      <alignment horizontal="center" vertical="center"/>
    </xf>
    <xf numFmtId="9" fontId="25" fillId="0" borderId="25" xfId="144" applyFont="1" applyBorder="1" applyAlignment="1">
      <alignment horizontal="center"/>
    </xf>
    <xf numFmtId="9" fontId="25" fillId="0" borderId="23" xfId="144" applyFont="1" applyBorder="1" applyAlignment="1">
      <alignment horizontal="center"/>
    </xf>
    <xf numFmtId="9" fontId="25" fillId="0" borderId="29" xfId="144" applyFont="1" applyBorder="1" applyAlignment="1">
      <alignment horizontal="center"/>
    </xf>
    <xf numFmtId="9" fontId="33" fillId="0" borderId="23" xfId="144" applyFont="1" applyBorder="1" applyAlignment="1">
      <alignment horizontal="center"/>
    </xf>
    <xf numFmtId="9" fontId="25" fillId="0" borderId="23" xfId="144" applyFont="1" applyFill="1" applyBorder="1" applyAlignment="1">
      <alignment horizontal="center"/>
    </xf>
    <xf numFmtId="9" fontId="33" fillId="0" borderId="29" xfId="144" applyFont="1" applyBorder="1" applyAlignment="1">
      <alignment horizontal="center"/>
    </xf>
    <xf numFmtId="0" fontId="25" fillId="0" borderId="22" xfId="143" applyFont="1" applyBorder="1" applyAlignment="1">
      <alignment horizontal="center" vertical="center"/>
    </xf>
    <xf numFmtId="9" fontId="33" fillId="0" borderId="29" xfId="144" applyNumberFormat="1" applyFont="1" applyBorder="1" applyAlignment="1">
      <alignment horizontal="center"/>
    </xf>
    <xf numFmtId="0" fontId="7" fillId="0" borderId="22" xfId="145" applyFont="1" applyBorder="1" applyAlignment="1">
      <alignment horizontal="center"/>
    </xf>
    <xf numFmtId="0" fontId="7" fillId="0" borderId="4" xfId="145" applyFont="1" applyBorder="1" applyAlignment="1">
      <alignment horizontal="center"/>
    </xf>
    <xf numFmtId="3" fontId="33" fillId="0" borderId="0" xfId="143" applyNumberFormat="1" applyFont="1" applyBorder="1" applyAlignment="1">
      <alignment horizontal="center"/>
    </xf>
    <xf numFmtId="3" fontId="34" fillId="0" borderId="25" xfId="143" applyNumberFormat="1" applyFont="1" applyBorder="1" applyAlignment="1">
      <alignment horizontal="center"/>
    </xf>
    <xf numFmtId="3" fontId="25" fillId="0" borderId="23" xfId="143" applyNumberFormat="1" applyFont="1" applyFill="1" applyBorder="1" applyAlignment="1">
      <alignment horizontal="center"/>
    </xf>
    <xf numFmtId="3" fontId="25" fillId="0" borderId="29" xfId="143" applyNumberFormat="1" applyFont="1" applyFill="1" applyBorder="1" applyAlignment="1">
      <alignment horizontal="center"/>
    </xf>
    <xf numFmtId="9" fontId="33" fillId="0" borderId="23" xfId="144" applyFont="1" applyFill="1" applyBorder="1" applyAlignment="1">
      <alignment horizontal="center"/>
    </xf>
    <xf numFmtId="3" fontId="33" fillId="0" borderId="23" xfId="143" applyNumberFormat="1" applyFont="1" applyFill="1" applyBorder="1" applyAlignment="1">
      <alignment horizontal="center"/>
    </xf>
    <xf numFmtId="3" fontId="34" fillId="0" borderId="5" xfId="143" applyNumberFormat="1" applyFont="1" applyBorder="1" applyAlignment="1">
      <alignment horizontal="center"/>
    </xf>
    <xf numFmtId="3" fontId="25" fillId="0" borderId="0" xfId="143" applyNumberFormat="1" applyFont="1" applyFill="1" applyBorder="1" applyAlignment="1">
      <alignment horizontal="center"/>
    </xf>
    <xf numFmtId="3" fontId="25" fillId="0" borderId="28" xfId="143" applyNumberFormat="1" applyFont="1" applyFill="1" applyBorder="1" applyAlignment="1">
      <alignment horizontal="center"/>
    </xf>
    <xf numFmtId="9" fontId="33" fillId="0" borderId="0" xfId="144" applyFont="1" applyFill="1" applyBorder="1" applyAlignment="1">
      <alignment horizontal="center"/>
    </xf>
    <xf numFmtId="3" fontId="33" fillId="0" borderId="0" xfId="143" applyNumberFormat="1" applyFont="1" applyFill="1" applyBorder="1" applyAlignment="1">
      <alignment horizontal="center"/>
    </xf>
    <xf numFmtId="0" fontId="33" fillId="0" borderId="31" xfId="143" applyFont="1" applyBorder="1" applyAlignment="1">
      <alignment horizontal="center" vertical="center" wrapText="1"/>
    </xf>
    <xf numFmtId="0" fontId="33" fillId="0" borderId="15" xfId="145" applyFont="1" applyBorder="1" applyAlignment="1">
      <alignment horizontal="center" vertical="center" wrapText="1"/>
    </xf>
    <xf numFmtId="0" fontId="10" fillId="0" borderId="33" xfId="143" applyFont="1" applyBorder="1"/>
    <xf numFmtId="0" fontId="25" fillId="0" borderId="10" xfId="145" applyFont="1" applyBorder="1" applyAlignment="1">
      <alignment horizontal="center" vertical="center" wrapText="1"/>
    </xf>
    <xf numFmtId="0" fontId="25" fillId="0" borderId="0" xfId="145" applyFont="1" applyBorder="1" applyAlignment="1">
      <alignment horizontal="center" vertical="center" wrapText="1"/>
    </xf>
    <xf numFmtId="0" fontId="25" fillId="0" borderId="34" xfId="145" applyFont="1" applyBorder="1" applyAlignment="1">
      <alignment horizontal="center" vertical="center" wrapText="1"/>
    </xf>
    <xf numFmtId="0" fontId="10" fillId="0" borderId="4" xfId="143" applyFont="1" applyBorder="1"/>
    <xf numFmtId="0" fontId="10" fillId="0" borderId="5" xfId="143" applyBorder="1" applyAlignment="1">
      <alignment horizontal="center"/>
    </xf>
    <xf numFmtId="0" fontId="10" fillId="0" borderId="0" xfId="143" applyFont="1" applyBorder="1" applyAlignment="1">
      <alignment horizontal="center"/>
    </xf>
    <xf numFmtId="0" fontId="10" fillId="0" borderId="0" xfId="143" applyBorder="1" applyAlignment="1">
      <alignment horizontal="center"/>
    </xf>
    <xf numFmtId="0" fontId="10" fillId="0" borderId="0" xfId="143" applyFill="1" applyBorder="1" applyAlignment="1">
      <alignment horizontal="center"/>
    </xf>
    <xf numFmtId="0" fontId="10" fillId="0" borderId="0" xfId="143" applyFont="1" applyFill="1" applyBorder="1" applyAlignment="1">
      <alignment horizontal="center"/>
    </xf>
    <xf numFmtId="0" fontId="21" fillId="0" borderId="5" xfId="143" applyFont="1" applyBorder="1"/>
    <xf numFmtId="0" fontId="10" fillId="0" borderId="0" xfId="143" applyFont="1" applyBorder="1"/>
    <xf numFmtId="0" fontId="10" fillId="0" borderId="0" xfId="143" applyFont="1" applyFill="1" applyBorder="1"/>
    <xf numFmtId="0" fontId="35" fillId="0" borderId="0" xfId="146"/>
    <xf numFmtId="0" fontId="10" fillId="0" borderId="0" xfId="143" applyBorder="1"/>
    <xf numFmtId="3" fontId="9" fillId="0" borderId="0" xfId="0" applyNumberFormat="1" applyFont="1" applyAlignment="1">
      <alignment horizontal="center"/>
    </xf>
    <xf numFmtId="9" fontId="0" fillId="0" borderId="0" xfId="1" applyFont="1" applyFill="1" applyAlignment="1">
      <alignment horizontal="center"/>
    </xf>
    <xf numFmtId="9" fontId="0" fillId="0" borderId="0" xfId="1" applyFont="1" applyFill="1"/>
    <xf numFmtId="165" fontId="0" fillId="0" borderId="0" xfId="1" applyNumberFormat="1" applyFont="1" applyFill="1" applyAlignment="1">
      <alignment horizontal="center"/>
    </xf>
    <xf numFmtId="165" fontId="9" fillId="0" borderId="0" xfId="1" applyNumberFormat="1" applyFont="1" applyFill="1" applyAlignment="1">
      <alignment horizontal="center"/>
    </xf>
    <xf numFmtId="0" fontId="9" fillId="0" borderId="0" xfId="0" applyFont="1" applyAlignment="1">
      <alignment horizontal="center" vertical="center" wrapText="1"/>
    </xf>
    <xf numFmtId="0" fontId="15" fillId="0" borderId="0" xfId="0" applyFont="1" applyAlignment="1">
      <alignment horizontal="center" vertical="center" wrapText="1"/>
    </xf>
    <xf numFmtId="0" fontId="40" fillId="0" borderId="0" xfId="0" applyFont="1" applyAlignment="1">
      <alignment horizontal="center" vertical="center" wrapText="1"/>
    </xf>
    <xf numFmtId="0" fontId="0" fillId="0" borderId="0" xfId="0" applyFont="1" applyAlignment="1">
      <alignment horizontal="center" vertical="center" wrapText="1"/>
    </xf>
    <xf numFmtId="0" fontId="9" fillId="0" borderId="39" xfId="0" applyFont="1" applyBorder="1" applyAlignment="1">
      <alignment horizontal="center" vertical="center" wrapText="1"/>
    </xf>
    <xf numFmtId="0" fontId="40" fillId="0" borderId="39" xfId="0" applyFont="1" applyBorder="1" applyAlignment="1">
      <alignment horizontal="center" vertical="center" wrapText="1"/>
    </xf>
    <xf numFmtId="3" fontId="9" fillId="0" borderId="39" xfId="0" applyNumberFormat="1" applyFont="1" applyBorder="1" applyAlignment="1">
      <alignment horizontal="center"/>
    </xf>
    <xf numFmtId="3" fontId="9" fillId="0" borderId="39" xfId="0" applyNumberFormat="1" applyFont="1" applyFill="1" applyBorder="1" applyAlignment="1">
      <alignment horizontal="center"/>
    </xf>
    <xf numFmtId="0" fontId="40" fillId="0" borderId="17" xfId="0" applyFont="1" applyBorder="1" applyAlignment="1">
      <alignment horizontal="center" vertical="center" wrapText="1"/>
    </xf>
    <xf numFmtId="0" fontId="15" fillId="0" borderId="0" xfId="0" applyFont="1" applyBorder="1" applyAlignment="1">
      <alignment horizontal="center" vertical="center" wrapText="1"/>
    </xf>
    <xf numFmtId="0" fontId="15" fillId="0" borderId="28" xfId="0" applyFont="1" applyBorder="1" applyAlignment="1">
      <alignment horizontal="center" vertical="center" wrapText="1"/>
    </xf>
    <xf numFmtId="3" fontId="9" fillId="0" borderId="17" xfId="0" applyNumberFormat="1" applyFont="1" applyFill="1" applyBorder="1" applyAlignment="1">
      <alignment horizontal="center"/>
    </xf>
    <xf numFmtId="9" fontId="0" fillId="0" borderId="0" xfId="1" applyFont="1" applyFill="1" applyBorder="1" applyAlignment="1">
      <alignment horizontal="center"/>
    </xf>
    <xf numFmtId="166" fontId="18" fillId="0" borderId="0" xfId="0" applyNumberFormat="1" applyFont="1" applyBorder="1" applyAlignment="1">
      <alignment horizontal="right"/>
    </xf>
    <xf numFmtId="9" fontId="18" fillId="0" borderId="0" xfId="1" applyFont="1" applyBorder="1"/>
    <xf numFmtId="166" fontId="18" fillId="0" borderId="0" xfId="0" applyNumberFormat="1" applyFont="1" applyBorder="1"/>
    <xf numFmtId="9" fontId="25" fillId="0" borderId="0" xfId="1" applyFont="1" applyBorder="1" applyAlignment="1">
      <alignment horizontal="center"/>
    </xf>
    <xf numFmtId="9" fontId="25" fillId="0" borderId="0" xfId="1" applyFont="1" applyFill="1" applyBorder="1" applyAlignment="1">
      <alignment horizontal="center"/>
    </xf>
    <xf numFmtId="166" fontId="18" fillId="0" borderId="0" xfId="0" applyNumberFormat="1" applyFont="1" applyBorder="1" applyAlignment="1">
      <alignment horizontal="center"/>
    </xf>
    <xf numFmtId="9" fontId="18" fillId="0" borderId="0" xfId="1" applyFont="1" applyBorder="1" applyAlignment="1">
      <alignment horizontal="center"/>
    </xf>
    <xf numFmtId="0" fontId="40" fillId="0" borderId="0" xfId="0" applyFont="1" applyBorder="1" applyAlignment="1">
      <alignment horizontal="center" vertical="center" wrapText="1"/>
    </xf>
    <xf numFmtId="0" fontId="0" fillId="0" borderId="0" xfId="0" applyFont="1" applyBorder="1" applyAlignment="1">
      <alignment horizontal="center" vertical="center" wrapText="1"/>
    </xf>
    <xf numFmtId="0" fontId="15" fillId="0" borderId="17" xfId="0" applyFont="1" applyBorder="1" applyAlignment="1">
      <alignment horizontal="center" vertical="center" wrapText="1"/>
    </xf>
    <xf numFmtId="165" fontId="0" fillId="0" borderId="0" xfId="1" applyNumberFormat="1" applyFont="1" applyBorder="1"/>
    <xf numFmtId="9" fontId="0" fillId="0" borderId="0" xfId="1" applyFont="1" applyBorder="1"/>
    <xf numFmtId="165" fontId="0" fillId="0" borderId="28" xfId="1" applyNumberFormat="1" applyFont="1" applyBorder="1"/>
    <xf numFmtId="9" fontId="0" fillId="0" borderId="0" xfId="1" applyNumberFormat="1" applyFont="1" applyBorder="1" applyAlignment="1">
      <alignment horizontal="center"/>
    </xf>
    <xf numFmtId="165" fontId="0" fillId="0" borderId="28" xfId="1" applyNumberFormat="1" applyFont="1" applyBorder="1" applyAlignment="1">
      <alignment horizontal="center"/>
    </xf>
    <xf numFmtId="165" fontId="0" fillId="0" borderId="28" xfId="1" applyNumberFormat="1" applyFont="1" applyFill="1" applyBorder="1" applyAlignment="1">
      <alignment horizontal="center"/>
    </xf>
    <xf numFmtId="3" fontId="18" fillId="0" borderId="0" xfId="0" applyNumberFormat="1" applyFont="1" applyBorder="1" applyAlignment="1">
      <alignment horizontal="center"/>
    </xf>
    <xf numFmtId="3" fontId="18" fillId="0" borderId="0" xfId="0" applyNumberFormat="1" applyFont="1" applyAlignment="1">
      <alignment horizontal="center"/>
    </xf>
    <xf numFmtId="0" fontId="9" fillId="0" borderId="17" xfId="0" applyFont="1" applyBorder="1"/>
    <xf numFmtId="0" fontId="0" fillId="0" borderId="0" xfId="0" applyFont="1"/>
    <xf numFmtId="0" fontId="0" fillId="0" borderId="17" xfId="0" applyFont="1" applyBorder="1"/>
    <xf numFmtId="0" fontId="0" fillId="0" borderId="28" xfId="0" applyFont="1" applyBorder="1" applyAlignment="1">
      <alignment horizontal="center" vertical="center" wrapText="1"/>
    </xf>
    <xf numFmtId="0" fontId="0" fillId="0" borderId="0" xfId="0" applyFont="1" applyAlignment="1">
      <alignment horizontal="center"/>
    </xf>
    <xf numFmtId="166" fontId="0" fillId="0" borderId="0" xfId="0" applyNumberFormat="1" applyFont="1" applyBorder="1" applyAlignment="1">
      <alignment horizontal="center"/>
    </xf>
    <xf numFmtId="166" fontId="0" fillId="0" borderId="0" xfId="0" applyNumberFormat="1" applyFont="1" applyAlignment="1">
      <alignment horizontal="center"/>
    </xf>
    <xf numFmtId="0" fontId="0" fillId="0" borderId="0" xfId="0" applyFont="1" applyBorder="1" applyAlignment="1">
      <alignment horizontal="center"/>
    </xf>
    <xf numFmtId="3" fontId="0" fillId="0" borderId="0" xfId="0" applyNumberFormat="1" applyFont="1" applyBorder="1" applyAlignment="1">
      <alignment horizontal="center"/>
    </xf>
    <xf numFmtId="3" fontId="0" fillId="0" borderId="0" xfId="0" applyNumberFormat="1" applyFont="1" applyAlignment="1">
      <alignment horizontal="center"/>
    </xf>
    <xf numFmtId="166" fontId="0" fillId="0" borderId="0" xfId="0" applyNumberFormat="1" applyFont="1"/>
    <xf numFmtId="1" fontId="0" fillId="0" borderId="0" xfId="0" applyNumberFormat="1" applyFont="1"/>
    <xf numFmtId="167" fontId="0" fillId="0" borderId="0" xfId="0" applyNumberFormat="1" applyFont="1" applyAlignment="1">
      <alignment horizontal="center"/>
    </xf>
    <xf numFmtId="167" fontId="0" fillId="0" borderId="0" xfId="0" applyNumberFormat="1" applyFont="1"/>
    <xf numFmtId="9" fontId="0" fillId="0" borderId="0" xfId="0" applyNumberFormat="1" applyFont="1"/>
    <xf numFmtId="0" fontId="0" fillId="0" borderId="0" xfId="0" applyFont="1" applyFill="1"/>
    <xf numFmtId="0" fontId="0" fillId="0" borderId="0" xfId="0" applyFont="1" applyFill="1" applyAlignment="1">
      <alignment horizontal="center"/>
    </xf>
    <xf numFmtId="166" fontId="0" fillId="0" borderId="0" xfId="0" applyNumberFormat="1" applyFont="1" applyFill="1" applyAlignment="1">
      <alignment horizontal="center"/>
    </xf>
    <xf numFmtId="166" fontId="0" fillId="0" borderId="0" xfId="0" applyNumberFormat="1" applyFont="1" applyFill="1" applyBorder="1" applyAlignment="1">
      <alignment horizontal="center"/>
    </xf>
    <xf numFmtId="3" fontId="0" fillId="0" borderId="0" xfId="0" applyNumberFormat="1" applyFont="1" applyFill="1" applyAlignment="1">
      <alignment horizontal="center"/>
    </xf>
    <xf numFmtId="0" fontId="0" fillId="0" borderId="0" xfId="0" applyFont="1" applyFill="1" applyBorder="1" applyAlignment="1">
      <alignment horizontal="center"/>
    </xf>
    <xf numFmtId="167" fontId="0" fillId="0" borderId="0" xfId="0" applyNumberFormat="1" applyFont="1" applyFill="1" applyAlignment="1">
      <alignment horizontal="center"/>
    </xf>
    <xf numFmtId="167" fontId="0" fillId="0" borderId="0" xfId="0" applyNumberFormat="1" applyFont="1" applyFill="1"/>
    <xf numFmtId="166" fontId="0" fillId="0" borderId="0" xfId="0" applyNumberFormat="1" applyFont="1" applyBorder="1"/>
    <xf numFmtId="0" fontId="0" fillId="0" borderId="0" xfId="0" applyFont="1" applyBorder="1"/>
    <xf numFmtId="0" fontId="0" fillId="0" borderId="39" xfId="0" applyFont="1" applyBorder="1"/>
    <xf numFmtId="0" fontId="0" fillId="0" borderId="28" xfId="0" applyFont="1" applyBorder="1"/>
    <xf numFmtId="9" fontId="0" fillId="0" borderId="0" xfId="0" applyNumberFormat="1" applyFont="1" applyBorder="1" applyAlignment="1">
      <alignment horizontal="center"/>
    </xf>
    <xf numFmtId="9" fontId="0" fillId="0" borderId="28" xfId="0" applyNumberFormat="1" applyFont="1" applyBorder="1" applyAlignment="1">
      <alignment horizontal="center"/>
    </xf>
    <xf numFmtId="9" fontId="0" fillId="0" borderId="0" xfId="0" applyNumberFormat="1" applyFont="1" applyBorder="1"/>
    <xf numFmtId="0" fontId="0" fillId="0" borderId="28" xfId="0" applyFont="1" applyBorder="1" applyAlignment="1">
      <alignment horizontal="center"/>
    </xf>
    <xf numFmtId="0" fontId="9" fillId="0" borderId="17" xfId="0" applyFont="1" applyBorder="1" applyAlignment="1">
      <alignment horizontal="center"/>
    </xf>
    <xf numFmtId="0" fontId="9" fillId="0" borderId="17" xfId="0" applyFont="1" applyFill="1" applyBorder="1" applyAlignment="1">
      <alignment horizontal="center"/>
    </xf>
    <xf numFmtId="1" fontId="0" fillId="0" borderId="0" xfId="1" applyNumberFormat="1" applyFont="1" applyAlignment="1">
      <alignment horizontal="center"/>
    </xf>
    <xf numFmtId="0" fontId="18" fillId="0" borderId="0" xfId="0" applyFont="1" applyAlignment="1">
      <alignment horizontal="center"/>
    </xf>
    <xf numFmtId="9" fontId="0" fillId="0" borderId="0" xfId="0" applyNumberFormat="1" applyFont="1" applyAlignment="1">
      <alignment horizontal="center"/>
    </xf>
    <xf numFmtId="165" fontId="0" fillId="0" borderId="0" xfId="0" applyNumberFormat="1" applyFont="1" applyAlignment="1">
      <alignment horizontal="center"/>
    </xf>
    <xf numFmtId="0" fontId="0" fillId="0" borderId="23" xfId="0" applyFont="1" applyBorder="1" applyAlignment="1">
      <alignment horizontal="center"/>
    </xf>
    <xf numFmtId="3" fontId="9" fillId="0" borderId="40" xfId="0" applyNumberFormat="1" applyFont="1" applyBorder="1" applyAlignment="1">
      <alignment horizontal="center"/>
    </xf>
    <xf numFmtId="9" fontId="0" fillId="0" borderId="23" xfId="1" applyFont="1" applyBorder="1" applyAlignment="1">
      <alignment horizontal="center"/>
    </xf>
    <xf numFmtId="166" fontId="0" fillId="0" borderId="23" xfId="0" applyNumberFormat="1" applyFont="1" applyBorder="1" applyAlignment="1">
      <alignment horizontal="center"/>
    </xf>
    <xf numFmtId="165" fontId="0" fillId="0" borderId="23" xfId="1" applyNumberFormat="1" applyFont="1" applyBorder="1" applyAlignment="1">
      <alignment horizontal="center"/>
    </xf>
    <xf numFmtId="3" fontId="0" fillId="0" borderId="23" xfId="0" applyNumberFormat="1" applyFont="1" applyBorder="1" applyAlignment="1">
      <alignment horizontal="center"/>
    </xf>
    <xf numFmtId="9" fontId="25" fillId="0" borderId="23" xfId="1" applyFont="1" applyBorder="1" applyAlignment="1">
      <alignment horizontal="center"/>
    </xf>
    <xf numFmtId="0" fontId="9" fillId="0" borderId="24" xfId="0" applyFont="1" applyBorder="1" applyAlignment="1">
      <alignment horizontal="center"/>
    </xf>
    <xf numFmtId="1" fontId="0" fillId="0" borderId="23" xfId="1" applyNumberFormat="1" applyFont="1" applyBorder="1" applyAlignment="1">
      <alignment horizontal="center"/>
    </xf>
    <xf numFmtId="9" fontId="0" fillId="0" borderId="23" xfId="1" applyFont="1" applyBorder="1"/>
    <xf numFmtId="0" fontId="0" fillId="0" borderId="23" xfId="0" applyFont="1" applyBorder="1"/>
    <xf numFmtId="1" fontId="0" fillId="0" borderId="23" xfId="0" applyNumberFormat="1" applyFont="1" applyBorder="1"/>
    <xf numFmtId="0" fontId="9" fillId="0" borderId="23" xfId="0" applyFont="1" applyBorder="1"/>
    <xf numFmtId="165" fontId="0" fillId="0" borderId="29" xfId="1" applyNumberFormat="1" applyFont="1" applyBorder="1" applyAlignment="1">
      <alignment horizontal="center"/>
    </xf>
    <xf numFmtId="0" fontId="0" fillId="0" borderId="41" xfId="0" applyFont="1" applyBorder="1" applyAlignment="1">
      <alignment horizontal="center"/>
    </xf>
    <xf numFmtId="3" fontId="9" fillId="0" borderId="42" xfId="0" applyNumberFormat="1" applyFont="1" applyBorder="1" applyAlignment="1">
      <alignment horizontal="center"/>
    </xf>
    <xf numFmtId="3" fontId="9" fillId="0" borderId="43" xfId="0" applyNumberFormat="1" applyFont="1" applyBorder="1" applyAlignment="1">
      <alignment horizontal="center"/>
    </xf>
    <xf numFmtId="9" fontId="0" fillId="0" borderId="41" xfId="1" applyFont="1" applyBorder="1" applyAlignment="1">
      <alignment horizontal="center"/>
    </xf>
    <xf numFmtId="166" fontId="0" fillId="0" borderId="41" xfId="0" applyNumberFormat="1" applyFont="1" applyBorder="1" applyAlignment="1">
      <alignment horizontal="center"/>
    </xf>
    <xf numFmtId="165" fontId="0" fillId="0" borderId="41" xfId="1" applyNumberFormat="1" applyFont="1" applyBorder="1" applyAlignment="1">
      <alignment horizontal="center"/>
    </xf>
    <xf numFmtId="165" fontId="0" fillId="0" borderId="44" xfId="1" applyNumberFormat="1" applyFont="1" applyBorder="1" applyAlignment="1">
      <alignment horizontal="center"/>
    </xf>
    <xf numFmtId="3" fontId="0" fillId="0" borderId="41" xfId="0" applyNumberFormat="1" applyFont="1" applyBorder="1" applyAlignment="1">
      <alignment horizontal="center"/>
    </xf>
    <xf numFmtId="9" fontId="25" fillId="0" borderId="41" xfId="1" applyFont="1" applyBorder="1" applyAlignment="1">
      <alignment horizontal="center"/>
    </xf>
    <xf numFmtId="0" fontId="9" fillId="0" borderId="43" xfId="0" applyFont="1" applyBorder="1" applyAlignment="1">
      <alignment horizontal="center"/>
    </xf>
    <xf numFmtId="1" fontId="0" fillId="0" borderId="41" xfId="1" applyNumberFormat="1" applyFont="1" applyBorder="1" applyAlignment="1">
      <alignment horizontal="center"/>
    </xf>
    <xf numFmtId="0" fontId="0" fillId="0" borderId="41" xfId="0" applyFont="1" applyBorder="1"/>
    <xf numFmtId="0" fontId="9" fillId="0" borderId="41" xfId="0" applyFont="1" applyBorder="1"/>
    <xf numFmtId="1" fontId="0" fillId="0" borderId="0" xfId="1" applyNumberFormat="1" applyFont="1" applyBorder="1" applyAlignment="1">
      <alignment horizontal="center"/>
    </xf>
    <xf numFmtId="0" fontId="9" fillId="0" borderId="0" xfId="0" applyFont="1" applyBorder="1"/>
    <xf numFmtId="0" fontId="9" fillId="0" borderId="23" xfId="0" applyFont="1" applyBorder="1" applyAlignment="1">
      <alignment horizontal="center"/>
    </xf>
    <xf numFmtId="167" fontId="9" fillId="0" borderId="23" xfId="0" applyNumberFormat="1" applyFont="1" applyFill="1" applyBorder="1" applyAlignment="1">
      <alignment horizontal="center"/>
    </xf>
    <xf numFmtId="167" fontId="9" fillId="0" borderId="23" xfId="0" applyNumberFormat="1" applyFont="1" applyBorder="1" applyAlignment="1">
      <alignment horizontal="center"/>
    </xf>
    <xf numFmtId="167" fontId="0" fillId="0" borderId="23" xfId="0" applyNumberFormat="1" applyFont="1" applyBorder="1" applyAlignment="1">
      <alignment horizontal="center"/>
    </xf>
    <xf numFmtId="167" fontId="0" fillId="0" borderId="23" xfId="0" applyNumberFormat="1" applyFont="1" applyBorder="1"/>
    <xf numFmtId="165" fontId="9" fillId="0" borderId="23" xfId="1" applyNumberFormat="1" applyFont="1" applyBorder="1" applyAlignment="1">
      <alignment horizontal="center"/>
    </xf>
    <xf numFmtId="167" fontId="0" fillId="0" borderId="0" xfId="0" applyNumberFormat="1" applyFont="1" applyBorder="1" applyAlignment="1">
      <alignment horizontal="center"/>
    </xf>
    <xf numFmtId="167" fontId="0" fillId="0" borderId="41" xfId="0" applyNumberFormat="1" applyFont="1" applyBorder="1" applyAlignment="1">
      <alignment horizontal="center"/>
    </xf>
    <xf numFmtId="167" fontId="0" fillId="0" borderId="0" xfId="0" applyNumberFormat="1" applyFont="1" applyFill="1" applyBorder="1" applyAlignment="1">
      <alignment horizontal="center"/>
    </xf>
    <xf numFmtId="165" fontId="9" fillId="0" borderId="0" xfId="0" applyNumberFormat="1" applyFont="1" applyAlignment="1">
      <alignment horizontal="center"/>
    </xf>
    <xf numFmtId="9" fontId="9" fillId="0" borderId="0" xfId="1" applyFont="1" applyAlignment="1">
      <alignment horizontal="center"/>
    </xf>
    <xf numFmtId="9" fontId="9" fillId="0" borderId="23" xfId="1" applyFont="1" applyBorder="1" applyAlignment="1">
      <alignment horizontal="center"/>
    </xf>
    <xf numFmtId="9" fontId="9" fillId="0" borderId="41" xfId="1" applyFont="1" applyBorder="1" applyAlignment="1">
      <alignment horizontal="center"/>
    </xf>
    <xf numFmtId="9" fontId="9" fillId="0" borderId="0" xfId="1" applyFont="1" applyBorder="1" applyAlignment="1">
      <alignment horizontal="center"/>
    </xf>
    <xf numFmtId="9" fontId="9" fillId="0" borderId="0" xfId="1" applyFont="1" applyFill="1" applyAlignment="1">
      <alignment horizontal="center"/>
    </xf>
    <xf numFmtId="9" fontId="9" fillId="0" borderId="0" xfId="1" applyFont="1"/>
    <xf numFmtId="9" fontId="0" fillId="0" borderId="24" xfId="1" applyFont="1" applyBorder="1" applyAlignment="1">
      <alignment horizontal="center"/>
    </xf>
    <xf numFmtId="9" fontId="0" fillId="0" borderId="17" xfId="1" applyFont="1" applyBorder="1" applyAlignment="1">
      <alignment horizontal="center"/>
    </xf>
    <xf numFmtId="9" fontId="0" fillId="0" borderId="17" xfId="1" applyFont="1" applyFill="1" applyBorder="1" applyAlignment="1">
      <alignment horizontal="center"/>
    </xf>
    <xf numFmtId="9" fontId="0" fillId="0" borderId="17" xfId="1" applyFont="1" applyBorder="1"/>
    <xf numFmtId="9" fontId="0" fillId="0" borderId="17" xfId="0" applyNumberFormat="1" applyFont="1" applyBorder="1" applyAlignment="1">
      <alignment horizontal="center"/>
    </xf>
    <xf numFmtId="0" fontId="0" fillId="0" borderId="17" xfId="0" applyFont="1" applyBorder="1" applyAlignment="1">
      <alignment horizontal="center"/>
    </xf>
    <xf numFmtId="0" fontId="0" fillId="0" borderId="24" xfId="0" applyFont="1" applyBorder="1" applyAlignment="1">
      <alignment horizontal="center"/>
    </xf>
    <xf numFmtId="3" fontId="9" fillId="0" borderId="17" xfId="1" applyNumberFormat="1" applyFont="1" applyBorder="1" applyAlignment="1">
      <alignment horizontal="center"/>
    </xf>
    <xf numFmtId="3" fontId="9" fillId="0" borderId="24" xfId="1" applyNumberFormat="1" applyFont="1" applyBorder="1" applyAlignment="1">
      <alignment horizontal="center"/>
    </xf>
    <xf numFmtId="3" fontId="9" fillId="0" borderId="43" xfId="1" applyNumberFormat="1" applyFont="1" applyBorder="1" applyAlignment="1">
      <alignment horizontal="center"/>
    </xf>
    <xf numFmtId="3" fontId="9" fillId="0" borderId="17" xfId="1" applyNumberFormat="1" applyFont="1" applyFill="1" applyBorder="1" applyAlignment="1">
      <alignment horizontal="center"/>
    </xf>
    <xf numFmtId="167" fontId="0" fillId="0" borderId="0" xfId="1" applyNumberFormat="1" applyFont="1" applyAlignment="1">
      <alignment horizontal="center"/>
    </xf>
    <xf numFmtId="167" fontId="0" fillId="0" borderId="23" xfId="1" applyNumberFormat="1" applyFont="1" applyBorder="1" applyAlignment="1">
      <alignment horizontal="center"/>
    </xf>
    <xf numFmtId="167" fontId="0" fillId="0" borderId="41" xfId="1" applyNumberFormat="1" applyFont="1" applyBorder="1" applyAlignment="1">
      <alignment horizontal="center"/>
    </xf>
    <xf numFmtId="167" fontId="0" fillId="0" borderId="0" xfId="1" applyNumberFormat="1" applyFont="1" applyBorder="1" applyAlignment="1">
      <alignment horizontal="center"/>
    </xf>
    <xf numFmtId="167" fontId="0" fillId="0" borderId="0" xfId="1" applyNumberFormat="1" applyFont="1" applyFill="1" applyAlignment="1">
      <alignment horizontal="center"/>
    </xf>
    <xf numFmtId="1" fontId="0" fillId="0" borderId="0" xfId="1" applyNumberFormat="1" applyFont="1" applyFill="1" applyAlignment="1">
      <alignment horizontal="center"/>
    </xf>
    <xf numFmtId="1" fontId="0" fillId="0" borderId="0" xfId="0" applyNumberFormat="1" applyFont="1" applyAlignment="1">
      <alignment horizontal="center"/>
    </xf>
    <xf numFmtId="1" fontId="0" fillId="0" borderId="23" xfId="0" applyNumberFormat="1" applyFont="1" applyBorder="1" applyAlignment="1">
      <alignment horizontal="center"/>
    </xf>
    <xf numFmtId="1" fontId="0" fillId="0" borderId="41" xfId="0" applyNumberFormat="1" applyFont="1" applyBorder="1" applyAlignment="1">
      <alignment horizontal="center"/>
    </xf>
    <xf numFmtId="1" fontId="0" fillId="0" borderId="0" xfId="0" applyNumberFormat="1" applyFont="1" applyBorder="1" applyAlignment="1">
      <alignment horizontal="center"/>
    </xf>
    <xf numFmtId="1" fontId="0" fillId="0" borderId="0" xfId="0" applyNumberFormat="1" applyFont="1" applyFill="1" applyAlignment="1">
      <alignment horizontal="center"/>
    </xf>
    <xf numFmtId="166" fontId="0" fillId="0" borderId="17" xfId="0" applyNumberFormat="1" applyFont="1" applyBorder="1"/>
    <xf numFmtId="166" fontId="0" fillId="0" borderId="24" xfId="0" applyNumberFormat="1" applyFont="1" applyBorder="1" applyAlignment="1">
      <alignment horizontal="center"/>
    </xf>
    <xf numFmtId="166" fontId="0" fillId="0" borderId="17" xfId="0" applyNumberFormat="1" applyFont="1" applyBorder="1" applyAlignment="1">
      <alignment horizontal="center"/>
    </xf>
    <xf numFmtId="0" fontId="41" fillId="0" borderId="0" xfId="143" applyFont="1"/>
    <xf numFmtId="165" fontId="25" fillId="0" borderId="28" xfId="1" applyNumberFormat="1" applyFont="1" applyBorder="1" applyAlignment="1">
      <alignment horizontal="center"/>
    </xf>
    <xf numFmtId="165" fontId="25" fillId="0" borderId="29" xfId="1" applyNumberFormat="1" applyFont="1" applyBorder="1" applyAlignment="1">
      <alignment horizontal="center"/>
    </xf>
    <xf numFmtId="166" fontId="9" fillId="0" borderId="17" xfId="0" applyNumberFormat="1" applyFont="1" applyBorder="1" applyAlignment="1">
      <alignment horizontal="center"/>
    </xf>
    <xf numFmtId="166" fontId="9" fillId="0" borderId="24" xfId="0" applyNumberFormat="1" applyFont="1" applyBorder="1" applyAlignment="1">
      <alignment horizontal="center"/>
    </xf>
    <xf numFmtId="166" fontId="9" fillId="0" borderId="43" xfId="0" applyNumberFormat="1" applyFont="1" applyBorder="1" applyAlignment="1">
      <alignment horizontal="center"/>
    </xf>
    <xf numFmtId="166" fontId="9" fillId="0" borderId="17" xfId="0" applyNumberFormat="1" applyFont="1" applyFill="1" applyBorder="1" applyAlignment="1">
      <alignment horizontal="center"/>
    </xf>
    <xf numFmtId="166" fontId="9" fillId="0" borderId="17" xfId="0" applyNumberFormat="1" applyFont="1" applyBorder="1"/>
    <xf numFmtId="166" fontId="9" fillId="0" borderId="0" xfId="0" applyNumberFormat="1" applyFont="1" applyBorder="1" applyAlignment="1">
      <alignment horizontal="center"/>
    </xf>
    <xf numFmtId="166" fontId="9" fillId="0" borderId="23" xfId="0" applyNumberFormat="1" applyFont="1" applyBorder="1" applyAlignment="1">
      <alignment horizontal="center"/>
    </xf>
    <xf numFmtId="166" fontId="9" fillId="0" borderId="41" xfId="0" applyNumberFormat="1" applyFont="1" applyBorder="1" applyAlignment="1">
      <alignment horizontal="center"/>
    </xf>
    <xf numFmtId="166" fontId="9" fillId="0" borderId="0" xfId="0" applyNumberFormat="1" applyFont="1" applyBorder="1"/>
    <xf numFmtId="0" fontId="9" fillId="0" borderId="24" xfId="0" applyFont="1" applyBorder="1"/>
    <xf numFmtId="0" fontId="9" fillId="0" borderId="43" xfId="0" applyFont="1" applyBorder="1"/>
    <xf numFmtId="167" fontId="9" fillId="0" borderId="17" xfId="0" applyNumberFormat="1" applyFont="1" applyFill="1" applyBorder="1" applyAlignment="1">
      <alignment horizontal="center"/>
    </xf>
    <xf numFmtId="167" fontId="9" fillId="0" borderId="0" xfId="0" applyNumberFormat="1" applyFont="1" applyFill="1" applyBorder="1" applyAlignment="1">
      <alignment horizontal="center"/>
    </xf>
    <xf numFmtId="0" fontId="0" fillId="0" borderId="24" xfId="0" applyFont="1" applyBorder="1"/>
    <xf numFmtId="0" fontId="0" fillId="0" borderId="43" xfId="0" applyFont="1" applyBorder="1"/>
    <xf numFmtId="167" fontId="9" fillId="0" borderId="17" xfId="0" applyNumberFormat="1" applyFont="1" applyBorder="1" applyAlignment="1">
      <alignment horizontal="center"/>
    </xf>
    <xf numFmtId="167" fontId="9" fillId="0" borderId="24" xfId="0" applyNumberFormat="1" applyFont="1" applyBorder="1" applyAlignment="1">
      <alignment horizontal="center"/>
    </xf>
    <xf numFmtId="167" fontId="18" fillId="0" borderId="0" xfId="0" applyNumberFormat="1" applyFont="1"/>
    <xf numFmtId="9" fontId="18" fillId="0" borderId="0" xfId="1" applyFont="1" applyAlignment="1">
      <alignment horizontal="center"/>
    </xf>
    <xf numFmtId="167" fontId="9" fillId="0" borderId="0" xfId="0" applyNumberFormat="1" applyFont="1" applyBorder="1" applyAlignment="1">
      <alignment horizontal="center"/>
    </xf>
    <xf numFmtId="0" fontId="15" fillId="0" borderId="17" xfId="0" applyFont="1" applyBorder="1" applyAlignment="1">
      <alignment wrapText="1"/>
    </xf>
    <xf numFmtId="165" fontId="9" fillId="0" borderId="17" xfId="1" applyNumberFormat="1" applyFont="1" applyBorder="1" applyAlignment="1">
      <alignment horizontal="center"/>
    </xf>
    <xf numFmtId="9" fontId="9" fillId="0" borderId="17" xfId="1" applyNumberFormat="1" applyFont="1" applyBorder="1" applyAlignment="1">
      <alignment horizontal="center"/>
    </xf>
    <xf numFmtId="3" fontId="0" fillId="0" borderId="17" xfId="0" applyNumberFormat="1" applyFont="1" applyBorder="1" applyAlignment="1">
      <alignment horizontal="center"/>
    </xf>
    <xf numFmtId="3" fontId="0" fillId="0" borderId="24" xfId="0" applyNumberFormat="1" applyFont="1" applyBorder="1" applyAlignment="1">
      <alignment horizontal="center"/>
    </xf>
    <xf numFmtId="0" fontId="0" fillId="0" borderId="43" xfId="0" applyFont="1" applyBorder="1" applyAlignment="1">
      <alignment horizontal="center"/>
    </xf>
    <xf numFmtId="0" fontId="9" fillId="0" borderId="41" xfId="0" applyFont="1" applyBorder="1" applyAlignment="1">
      <alignment horizontal="center"/>
    </xf>
    <xf numFmtId="0" fontId="9" fillId="0" borderId="0" xfId="0" applyFont="1" applyBorder="1" applyAlignment="1">
      <alignment horizontal="center"/>
    </xf>
    <xf numFmtId="0" fontId="7" fillId="0" borderId="0" xfId="145" applyFont="1" applyAlignment="1">
      <alignment horizontal="center"/>
    </xf>
    <xf numFmtId="165" fontId="12" fillId="0" borderId="0" xfId="208" applyNumberFormat="1" applyFont="1" applyAlignment="1">
      <alignment horizontal="center"/>
    </xf>
    <xf numFmtId="0" fontId="7" fillId="0" borderId="0" xfId="145" applyFont="1" applyAlignment="1">
      <alignment horizontal="center" vertical="center" wrapText="1"/>
    </xf>
    <xf numFmtId="0" fontId="12" fillId="0" borderId="0" xfId="208" applyFont="1" applyAlignment="1">
      <alignment horizontal="center" vertical="center" wrapText="1"/>
    </xf>
    <xf numFmtId="3" fontId="7" fillId="0" borderId="0" xfId="145" applyNumberFormat="1" applyFont="1" applyAlignment="1">
      <alignment horizontal="center"/>
    </xf>
    <xf numFmtId="0" fontId="14" fillId="0" borderId="0" xfId="145" applyFont="1" applyAlignment="1">
      <alignment horizontal="center"/>
    </xf>
    <xf numFmtId="0" fontId="14" fillId="0" borderId="0" xfId="145" applyFont="1" applyFill="1" applyAlignment="1">
      <alignment horizontal="center"/>
    </xf>
    <xf numFmtId="0" fontId="9" fillId="0" borderId="0" xfId="145" applyFont="1" applyAlignment="1">
      <alignment horizontal="center"/>
    </xf>
    <xf numFmtId="3" fontId="9" fillId="0" borderId="0" xfId="145" applyNumberFormat="1" applyFont="1" applyAlignment="1">
      <alignment horizontal="center"/>
    </xf>
    <xf numFmtId="9" fontId="9" fillId="0" borderId="0" xfId="144" applyFont="1" applyAlignment="1">
      <alignment horizontal="center"/>
    </xf>
    <xf numFmtId="9" fontId="9" fillId="0" borderId="0" xfId="144" applyNumberFormat="1" applyFont="1" applyAlignment="1">
      <alignment horizontal="center"/>
    </xf>
    <xf numFmtId="0" fontId="0" fillId="0" borderId="0" xfId="145" applyFont="1" applyAlignment="1">
      <alignment horizontal="center"/>
    </xf>
    <xf numFmtId="0" fontId="0" fillId="0" borderId="0" xfId="145" applyFont="1" applyAlignment="1">
      <alignment horizontal="center" vertical="center" wrapText="1"/>
    </xf>
    <xf numFmtId="0" fontId="6" fillId="0" borderId="0" xfId="145" applyFont="1" applyAlignment="1">
      <alignment horizontal="center"/>
    </xf>
    <xf numFmtId="9" fontId="6" fillId="0" borderId="0" xfId="145" applyNumberFormat="1" applyFont="1" applyAlignment="1">
      <alignment horizontal="center"/>
    </xf>
    <xf numFmtId="0" fontId="6" fillId="0" borderId="0" xfId="145" applyFont="1" applyAlignment="1">
      <alignment horizontal="center" vertical="center" wrapText="1"/>
    </xf>
    <xf numFmtId="3" fontId="6" fillId="0" borderId="0" xfId="145" applyNumberFormat="1" applyFont="1" applyAlignment="1">
      <alignment horizontal="center"/>
    </xf>
    <xf numFmtId="9" fontId="6" fillId="0" borderId="0" xfId="144" applyFont="1" applyAlignment="1">
      <alignment horizontal="center"/>
    </xf>
    <xf numFmtId="9" fontId="6" fillId="0" borderId="0" xfId="144" applyNumberFormat="1" applyFont="1" applyAlignment="1">
      <alignment horizontal="center"/>
    </xf>
    <xf numFmtId="10" fontId="6" fillId="0" borderId="0" xfId="145" applyNumberFormat="1" applyFont="1" applyAlignment="1">
      <alignment horizontal="center"/>
    </xf>
    <xf numFmtId="0" fontId="7" fillId="0" borderId="50" xfId="145" applyFont="1" applyBorder="1" applyAlignment="1">
      <alignment horizontal="center" vertical="center" wrapText="1"/>
    </xf>
    <xf numFmtId="0" fontId="0" fillId="0" borderId="50" xfId="145" applyFont="1" applyBorder="1" applyAlignment="1">
      <alignment horizontal="center" vertical="center" wrapText="1"/>
    </xf>
    <xf numFmtId="3" fontId="7" fillId="0" borderId="0" xfId="145" applyNumberFormat="1" applyFont="1" applyBorder="1" applyAlignment="1">
      <alignment horizontal="center"/>
    </xf>
    <xf numFmtId="0" fontId="0" fillId="0" borderId="0" xfId="145" applyFont="1" applyBorder="1" applyAlignment="1">
      <alignment horizontal="center"/>
    </xf>
    <xf numFmtId="0" fontId="7" fillId="0" borderId="51" xfId="145" applyFont="1" applyBorder="1" applyAlignment="1">
      <alignment horizontal="center"/>
    </xf>
    <xf numFmtId="3" fontId="7" fillId="0" borderId="51" xfId="145" applyNumberFormat="1" applyFont="1" applyBorder="1" applyAlignment="1">
      <alignment horizontal="center"/>
    </xf>
    <xf numFmtId="9" fontId="6" fillId="0" borderId="0" xfId="1" applyFont="1" applyAlignment="1">
      <alignment horizontal="center"/>
    </xf>
    <xf numFmtId="9" fontId="7" fillId="0" borderId="51" xfId="1" applyNumberFormat="1" applyFont="1" applyBorder="1" applyAlignment="1">
      <alignment horizontal="center"/>
    </xf>
    <xf numFmtId="3" fontId="7" fillId="0" borderId="0" xfId="145" applyNumberFormat="1" applyFont="1" applyFill="1" applyBorder="1" applyAlignment="1">
      <alignment horizontal="center"/>
    </xf>
    <xf numFmtId="9" fontId="7" fillId="0" borderId="0" xfId="1" applyNumberFormat="1" applyFont="1" applyFill="1" applyBorder="1" applyAlignment="1">
      <alignment horizontal="center"/>
    </xf>
    <xf numFmtId="9" fontId="7" fillId="0" borderId="0" xfId="1" applyNumberFormat="1" applyFont="1" applyBorder="1" applyAlignment="1">
      <alignment horizontal="center"/>
    </xf>
    <xf numFmtId="165" fontId="6" fillId="0" borderId="0" xfId="144" applyNumberFormat="1" applyFont="1" applyAlignment="1">
      <alignment horizontal="center"/>
    </xf>
    <xf numFmtId="3" fontId="6" fillId="0" borderId="0" xfId="145" applyNumberFormat="1" applyFont="1" applyFill="1" applyAlignment="1">
      <alignment horizontal="center"/>
    </xf>
    <xf numFmtId="0" fontId="50" fillId="0" borderId="0" xfId="145" applyFont="1" applyAlignment="1">
      <alignment wrapText="1"/>
    </xf>
    <xf numFmtId="0" fontId="9" fillId="0" borderId="52" xfId="145" applyFont="1" applyBorder="1" applyAlignment="1">
      <alignment horizontal="center" vertical="center"/>
    </xf>
    <xf numFmtId="3" fontId="9" fillId="0" borderId="52" xfId="145" applyNumberFormat="1" applyFont="1" applyBorder="1" applyAlignment="1">
      <alignment horizontal="center" vertical="center"/>
    </xf>
    <xf numFmtId="165" fontId="9" fillId="0" borderId="52" xfId="1" applyNumberFormat="1" applyFont="1" applyBorder="1" applyAlignment="1">
      <alignment horizontal="center" vertical="center"/>
    </xf>
    <xf numFmtId="1" fontId="9" fillId="0" borderId="52" xfId="145" applyNumberFormat="1" applyFont="1" applyBorder="1" applyAlignment="1">
      <alignment horizontal="center" vertical="center"/>
    </xf>
    <xf numFmtId="0" fontId="10" fillId="0" borderId="0" xfId="2"/>
    <xf numFmtId="3" fontId="0" fillId="0" borderId="0" xfId="0" applyNumberFormat="1" applyFill="1" applyBorder="1" applyAlignment="1">
      <alignment horizontal="center"/>
    </xf>
    <xf numFmtId="3" fontId="51" fillId="0" borderId="57" xfId="2" applyNumberFormat="1" applyFont="1" applyBorder="1" applyAlignment="1">
      <alignment horizontal="right"/>
    </xf>
    <xf numFmtId="0" fontId="10" fillId="0" borderId="57" xfId="2" applyBorder="1" applyAlignment="1">
      <alignment horizontal="left" indent="1"/>
    </xf>
    <xf numFmtId="3" fontId="51" fillId="0" borderId="58" xfId="2" applyNumberFormat="1" applyFont="1" applyBorder="1" applyAlignment="1">
      <alignment horizontal="right"/>
    </xf>
    <xf numFmtId="0" fontId="10" fillId="0" borderId="58" xfId="2" applyBorder="1" applyAlignment="1">
      <alignment horizontal="left" indent="1"/>
    </xf>
    <xf numFmtId="0" fontId="10" fillId="0" borderId="58" xfId="2" applyBorder="1" applyAlignment="1">
      <alignment horizontal="right"/>
    </xf>
    <xf numFmtId="0" fontId="10" fillId="0" borderId="58" xfId="2" applyBorder="1" applyAlignment="1">
      <alignment horizontal="left"/>
    </xf>
    <xf numFmtId="3" fontId="52" fillId="0" borderId="58" xfId="2" applyNumberFormat="1" applyFont="1" applyBorder="1" applyAlignment="1">
      <alignment horizontal="right"/>
    </xf>
    <xf numFmtId="0" fontId="10" fillId="0" borderId="58" xfId="2" applyBorder="1" applyAlignment="1">
      <alignment horizontal="left" indent="2"/>
    </xf>
    <xf numFmtId="0" fontId="10" fillId="0" borderId="58" xfId="2" applyBorder="1" applyAlignment="1">
      <alignment horizontal="left" indent="3"/>
    </xf>
    <xf numFmtId="0" fontId="10" fillId="0" borderId="59" xfId="2" applyBorder="1" applyAlignment="1">
      <alignment horizontal="center" wrapText="1"/>
    </xf>
    <xf numFmtId="0" fontId="10" fillId="0" borderId="0" xfId="2" applyFont="1"/>
    <xf numFmtId="3" fontId="9" fillId="0" borderId="0" xfId="1" applyNumberFormat="1" applyFont="1" applyBorder="1" applyAlignment="1">
      <alignment horizontal="center" vertical="center"/>
    </xf>
    <xf numFmtId="9" fontId="9" fillId="0" borderId="17" xfId="1" applyFont="1" applyBorder="1" applyAlignment="1">
      <alignment horizontal="center" vertical="center"/>
    </xf>
    <xf numFmtId="3" fontId="5" fillId="0" borderId="0" xfId="1" applyNumberFormat="1" applyFont="1" applyBorder="1" applyAlignment="1">
      <alignment horizontal="center" vertical="center"/>
    </xf>
    <xf numFmtId="3" fontId="0" fillId="0" borderId="0" xfId="0" applyNumberFormat="1" applyFont="1" applyBorder="1" applyAlignment="1">
      <alignment horizontal="center" vertical="center"/>
    </xf>
    <xf numFmtId="9" fontId="0" fillId="0" borderId="5" xfId="1" applyFont="1" applyBorder="1" applyAlignment="1">
      <alignment horizontal="center"/>
    </xf>
    <xf numFmtId="17" fontId="9" fillId="0" borderId="4" xfId="0" applyNumberFormat="1" applyFont="1" applyBorder="1" applyAlignment="1">
      <alignment horizontal="center"/>
    </xf>
    <xf numFmtId="3" fontId="9" fillId="0" borderId="0" xfId="0" applyNumberFormat="1" applyFont="1" applyBorder="1" applyAlignment="1">
      <alignment horizontal="center"/>
    </xf>
    <xf numFmtId="9" fontId="9" fillId="0" borderId="8" xfId="1" applyFont="1" applyBorder="1" applyAlignment="1">
      <alignment horizontal="center"/>
    </xf>
    <xf numFmtId="167" fontId="52" fillId="0" borderId="58" xfId="2" applyNumberFormat="1" applyFont="1" applyBorder="1" applyAlignment="1">
      <alignment horizontal="right"/>
    </xf>
    <xf numFmtId="167" fontId="10" fillId="0" borderId="58" xfId="2" applyNumberFormat="1" applyBorder="1" applyAlignment="1">
      <alignment horizontal="right"/>
    </xf>
    <xf numFmtId="167" fontId="51" fillId="0" borderId="58" xfId="2" applyNumberFormat="1" applyFont="1" applyBorder="1" applyAlignment="1">
      <alignment horizontal="right"/>
    </xf>
    <xf numFmtId="167" fontId="51" fillId="0" borderId="57" xfId="2" applyNumberFormat="1" applyFont="1" applyBorder="1" applyAlignment="1">
      <alignment horizontal="right"/>
    </xf>
    <xf numFmtId="167" fontId="10" fillId="0" borderId="57" xfId="2" applyNumberFormat="1" applyBorder="1" applyAlignment="1">
      <alignment horizontal="right"/>
    </xf>
    <xf numFmtId="3" fontId="0" fillId="0" borderId="0" xfId="0" applyNumberFormat="1" applyAlignment="1">
      <alignment horizontal="center"/>
    </xf>
    <xf numFmtId="3" fontId="9" fillId="0" borderId="7" xfId="0" applyNumberFormat="1" applyFont="1" applyBorder="1" applyAlignment="1">
      <alignment horizontal="center"/>
    </xf>
    <xf numFmtId="9" fontId="0" fillId="0" borderId="5" xfId="1" applyNumberFormat="1" applyFont="1" applyBorder="1" applyAlignment="1">
      <alignment horizontal="center"/>
    </xf>
    <xf numFmtId="9" fontId="9" fillId="0" borderId="5" xfId="1" applyNumberFormat="1" applyFont="1" applyBorder="1" applyAlignment="1">
      <alignment horizontal="center"/>
    </xf>
    <xf numFmtId="0" fontId="10" fillId="14" borderId="0" xfId="2" applyFill="1"/>
    <xf numFmtId="166" fontId="10" fillId="14" borderId="0" xfId="2" applyNumberFormat="1" applyFill="1"/>
    <xf numFmtId="3" fontId="10" fillId="0" borderId="0" xfId="2" applyNumberFormat="1"/>
    <xf numFmtId="166" fontId="57" fillId="14" borderId="17" xfId="2" applyNumberFormat="1" applyFont="1" applyFill="1" applyBorder="1"/>
    <xf numFmtId="166" fontId="57" fillId="14" borderId="39" xfId="2" applyNumberFormat="1" applyFont="1" applyFill="1" applyBorder="1"/>
    <xf numFmtId="3" fontId="57" fillId="14" borderId="17" xfId="2" applyNumberFormat="1" applyFont="1" applyFill="1" applyBorder="1"/>
    <xf numFmtId="3" fontId="57" fillId="14" borderId="39" xfId="2" applyNumberFormat="1" applyFont="1" applyFill="1" applyBorder="1"/>
    <xf numFmtId="0" fontId="57" fillId="14" borderId="28" xfId="2" applyFont="1" applyFill="1" applyBorder="1" applyAlignment="1">
      <alignment horizontal="center"/>
    </xf>
    <xf numFmtId="0" fontId="58" fillId="14" borderId="0" xfId="2" applyFont="1" applyFill="1"/>
    <xf numFmtId="0" fontId="57" fillId="14" borderId="28" xfId="2" quotePrefix="1" applyFont="1" applyFill="1" applyBorder="1" applyAlignment="1">
      <alignment horizontal="center"/>
    </xf>
    <xf numFmtId="166" fontId="57" fillId="14" borderId="0" xfId="2" applyNumberFormat="1" applyFont="1" applyFill="1"/>
    <xf numFmtId="166" fontId="59" fillId="14" borderId="39" xfId="2" applyNumberFormat="1" applyFont="1" applyFill="1" applyBorder="1"/>
    <xf numFmtId="0" fontId="60" fillId="14" borderId="0" xfId="2" applyFont="1" applyFill="1" applyBorder="1" applyAlignment="1">
      <alignment horizontal="center"/>
    </xf>
    <xf numFmtId="0" fontId="57" fillId="0" borderId="60" xfId="2" applyFont="1" applyBorder="1" applyAlignment="1">
      <alignment horizontal="center" vertical="center" wrapText="1"/>
    </xf>
    <xf numFmtId="0" fontId="57" fillId="0" borderId="21" xfId="2" applyFont="1" applyBorder="1" applyAlignment="1">
      <alignment horizontal="center" vertical="center" wrapText="1"/>
    </xf>
    <xf numFmtId="3" fontId="4" fillId="0" borderId="0" xfId="0" applyNumberFormat="1" applyFont="1" applyAlignment="1">
      <alignment horizontal="center"/>
    </xf>
    <xf numFmtId="3" fontId="4" fillId="0" borderId="23" xfId="0" applyNumberFormat="1" applyFont="1" applyBorder="1" applyAlignment="1">
      <alignment horizontal="center"/>
    </xf>
    <xf numFmtId="3" fontId="4" fillId="0" borderId="0" xfId="0" applyNumberFormat="1" applyFont="1" applyBorder="1" applyAlignment="1">
      <alignment horizontal="center"/>
    </xf>
    <xf numFmtId="3" fontId="4" fillId="0" borderId="41" xfId="0" applyNumberFormat="1" applyFont="1" applyBorder="1" applyAlignment="1">
      <alignment horizontal="center"/>
    </xf>
    <xf numFmtId="3" fontId="4" fillId="0" borderId="0" xfId="0" applyNumberFormat="1" applyFont="1" applyFill="1" applyBorder="1" applyAlignment="1">
      <alignment horizontal="center"/>
    </xf>
    <xf numFmtId="9" fontId="4" fillId="0" borderId="0" xfId="1" applyFont="1" applyBorder="1" applyAlignment="1">
      <alignment horizontal="center"/>
    </xf>
    <xf numFmtId="0" fontId="4" fillId="0" borderId="23" xfId="0" applyFont="1" applyBorder="1" applyAlignment="1">
      <alignment horizontal="center"/>
    </xf>
    <xf numFmtId="0" fontId="4" fillId="0" borderId="0" xfId="0" applyFont="1" applyBorder="1" applyAlignment="1">
      <alignment horizontal="center"/>
    </xf>
    <xf numFmtId="0" fontId="4" fillId="0" borderId="41" xfId="0" applyFont="1" applyBorder="1" applyAlignment="1">
      <alignment horizontal="center"/>
    </xf>
    <xf numFmtId="0" fontId="4" fillId="0" borderId="0" xfId="0" applyFont="1" applyFill="1" applyBorder="1" applyAlignment="1">
      <alignment horizontal="center"/>
    </xf>
    <xf numFmtId="166" fontId="4" fillId="0" borderId="0" xfId="0" applyNumberFormat="1" applyFont="1" applyBorder="1" applyAlignment="1">
      <alignment horizontal="center"/>
    </xf>
    <xf numFmtId="0" fontId="4" fillId="0" borderId="0" xfId="0" applyFont="1" applyAlignment="1">
      <alignment horizontal="center"/>
    </xf>
    <xf numFmtId="0" fontId="4" fillId="0" borderId="0" xfId="0" applyFont="1" applyFill="1" applyAlignment="1">
      <alignment horizontal="center"/>
    </xf>
    <xf numFmtId="0" fontId="18" fillId="0" borderId="0" xfId="0" applyFont="1"/>
    <xf numFmtId="0" fontId="22" fillId="10" borderId="26" xfId="0" applyFont="1" applyFill="1" applyBorder="1" applyAlignment="1">
      <alignment horizontal="center"/>
    </xf>
    <xf numFmtId="0" fontId="10" fillId="0" borderId="0" xfId="2"/>
    <xf numFmtId="167" fontId="41" fillId="0" borderId="0" xfId="0" applyNumberFormat="1" applyFont="1" applyAlignment="1">
      <alignment horizontal="center"/>
    </xf>
    <xf numFmtId="0" fontId="31" fillId="0" borderId="0" xfId="0" applyFont="1"/>
    <xf numFmtId="0" fontId="18" fillId="0" borderId="0" xfId="0" applyFont="1"/>
    <xf numFmtId="0" fontId="15" fillId="0" borderId="0" xfId="295"/>
    <xf numFmtId="0" fontId="10" fillId="0" borderId="0" xfId="295" applyFont="1" applyProtection="1"/>
    <xf numFmtId="3" fontId="10" fillId="0" borderId="72" xfId="295" applyNumberFormat="1" applyFont="1" applyBorder="1" applyAlignment="1" applyProtection="1">
      <alignment horizontal="right" wrapText="1"/>
    </xf>
    <xf numFmtId="0" fontId="10" fillId="0" borderId="73" xfId="295" applyFont="1" applyBorder="1" applyAlignment="1" applyProtection="1">
      <alignment wrapText="1"/>
    </xf>
    <xf numFmtId="3" fontId="10" fillId="0" borderId="74" xfId="295" applyNumberFormat="1" applyFont="1" applyBorder="1" applyAlignment="1" applyProtection="1">
      <alignment horizontal="right" wrapText="1"/>
    </xf>
    <xf numFmtId="0" fontId="10" fillId="0" borderId="0" xfId="295" applyFont="1" applyAlignment="1" applyProtection="1">
      <alignment wrapText="1"/>
    </xf>
    <xf numFmtId="0" fontId="21" fillId="0" borderId="75" xfId="295" applyFont="1" applyBorder="1" applyAlignment="1" applyProtection="1">
      <alignment horizontal="center" vertical="center" wrapText="1"/>
    </xf>
    <xf numFmtId="0" fontId="18" fillId="0" borderId="0" xfId="0" applyFont="1" applyBorder="1" applyAlignment="1">
      <alignment horizontal="center"/>
    </xf>
    <xf numFmtId="0" fontId="18" fillId="0" borderId="0" xfId="0" applyFont="1" applyBorder="1"/>
    <xf numFmtId="0" fontId="21" fillId="0" borderId="0" xfId="295" applyFont="1" applyProtection="1"/>
    <xf numFmtId="166" fontId="18" fillId="0" borderId="0" xfId="0" applyNumberFormat="1" applyFont="1" applyAlignment="1">
      <alignment horizontal="center"/>
    </xf>
    <xf numFmtId="0" fontId="0" fillId="0" borderId="17" xfId="0" applyFont="1" applyBorder="1" applyAlignment="1">
      <alignment horizontal="center" vertical="center" wrapText="1"/>
    </xf>
    <xf numFmtId="3" fontId="0" fillId="0" borderId="43" xfId="0" applyNumberFormat="1" applyFont="1" applyBorder="1" applyAlignment="1">
      <alignment horizontal="center"/>
    </xf>
    <xf numFmtId="0" fontId="10" fillId="0" borderId="0" xfId="0" applyFont="1" applyAlignment="1">
      <alignment horizontal="center" vertical="center" wrapText="1"/>
    </xf>
    <xf numFmtId="0" fontId="3" fillId="0" borderId="0" xfId="0" applyFont="1" applyAlignment="1">
      <alignment horizontal="center" vertical="center" wrapText="1"/>
    </xf>
    <xf numFmtId="9" fontId="4" fillId="0" borderId="0" xfId="1" applyFont="1" applyAlignment="1">
      <alignment horizontal="center"/>
    </xf>
    <xf numFmtId="3" fontId="0" fillId="0" borderId="55" xfId="0" applyNumberFormat="1" applyFont="1" applyBorder="1" applyAlignment="1">
      <alignment horizontal="center"/>
    </xf>
    <xf numFmtId="165" fontId="9" fillId="0" borderId="24" xfId="1" applyNumberFormat="1" applyFont="1" applyBorder="1" applyAlignment="1">
      <alignment horizontal="center"/>
    </xf>
    <xf numFmtId="165" fontId="9" fillId="0" borderId="43" xfId="1" applyNumberFormat="1" applyFont="1" applyFill="1" applyBorder="1" applyAlignment="1">
      <alignment horizontal="center"/>
    </xf>
    <xf numFmtId="165" fontId="9" fillId="0" borderId="17" xfId="0" applyNumberFormat="1" applyFont="1" applyBorder="1" applyAlignment="1">
      <alignment horizontal="center"/>
    </xf>
    <xf numFmtId="165" fontId="9" fillId="0" borderId="24" xfId="0" applyNumberFormat="1" applyFont="1" applyBorder="1" applyAlignment="1">
      <alignment horizontal="center"/>
    </xf>
    <xf numFmtId="165" fontId="9" fillId="0" borderId="17" xfId="0" applyNumberFormat="1" applyFont="1" applyFill="1" applyBorder="1" applyAlignment="1">
      <alignment horizontal="center"/>
    </xf>
    <xf numFmtId="9" fontId="0" fillId="0" borderId="17" xfId="0" applyNumberFormat="1" applyFont="1" applyBorder="1"/>
    <xf numFmtId="2" fontId="0" fillId="0" borderId="0" xfId="0" applyNumberFormat="1" applyFont="1" applyBorder="1" applyAlignment="1">
      <alignment horizontal="center"/>
    </xf>
    <xf numFmtId="166" fontId="15" fillId="0" borderId="0" xfId="295" applyNumberFormat="1"/>
    <xf numFmtId="165" fontId="18" fillId="0" borderId="0" xfId="1" applyNumberFormat="1" applyFont="1"/>
    <xf numFmtId="165" fontId="0" fillId="0" borderId="0" xfId="1" applyNumberFormat="1" applyFont="1"/>
    <xf numFmtId="165" fontId="0" fillId="0" borderId="0" xfId="0" applyNumberFormat="1" applyFont="1"/>
    <xf numFmtId="0" fontId="10" fillId="0" borderId="0" xfId="2"/>
    <xf numFmtId="0" fontId="10" fillId="0" borderId="0" xfId="0" applyFont="1"/>
    <xf numFmtId="0" fontId="76" fillId="46" borderId="86" xfId="0" applyFont="1" applyFill="1" applyBorder="1" applyAlignment="1">
      <alignment horizontal="center"/>
    </xf>
    <xf numFmtId="167" fontId="2" fillId="0" borderId="0" xfId="0" applyNumberFormat="1" applyFont="1" applyAlignment="1">
      <alignment horizontal="center"/>
    </xf>
    <xf numFmtId="9" fontId="2" fillId="0" borderId="0" xfId="1" applyFont="1" applyAlignment="1">
      <alignment horizontal="center"/>
    </xf>
    <xf numFmtId="0" fontId="31" fillId="0" borderId="0" xfId="0" applyFont="1" applyBorder="1"/>
    <xf numFmtId="0" fontId="10" fillId="0" borderId="0" xfId="0" applyFont="1" applyBorder="1" applyAlignment="1">
      <alignment horizontal="center" vertical="center" wrapText="1"/>
    </xf>
    <xf numFmtId="0" fontId="0" fillId="0" borderId="0" xfId="0" applyFont="1" applyFill="1" applyBorder="1"/>
    <xf numFmtId="0" fontId="10" fillId="0" borderId="0" xfId="2" applyAlignment="1">
      <alignment horizontal="center"/>
    </xf>
    <xf numFmtId="0" fontId="1" fillId="0" borderId="0" xfId="0" applyFont="1" applyAlignment="1">
      <alignment horizontal="center" vertical="center" wrapText="1"/>
    </xf>
    <xf numFmtId="9" fontId="1" fillId="0" borderId="23" xfId="1" applyFont="1" applyBorder="1" applyAlignment="1">
      <alignment horizontal="center"/>
    </xf>
    <xf numFmtId="9" fontId="1" fillId="0" borderId="0" xfId="1" applyFont="1" applyAlignment="1">
      <alignment horizontal="center"/>
    </xf>
    <xf numFmtId="9" fontId="1" fillId="0" borderId="41" xfId="1" applyFont="1" applyBorder="1" applyAlignment="1">
      <alignment horizontal="center"/>
    </xf>
    <xf numFmtId="9" fontId="1" fillId="0" borderId="0" xfId="1" applyFont="1" applyBorder="1" applyAlignment="1">
      <alignment horizontal="center"/>
    </xf>
    <xf numFmtId="9" fontId="1" fillId="0" borderId="0" xfId="1" applyFont="1" applyFill="1" applyAlignment="1">
      <alignment horizontal="center"/>
    </xf>
    <xf numFmtId="9" fontId="1" fillId="0" borderId="0" xfId="1" applyFont="1"/>
    <xf numFmtId="0" fontId="1" fillId="0" borderId="0" xfId="0" applyFont="1"/>
    <xf numFmtId="9" fontId="1" fillId="0" borderId="0" xfId="0" applyNumberFormat="1" applyFont="1" applyAlignment="1">
      <alignment horizontal="center"/>
    </xf>
    <xf numFmtId="0" fontId="1" fillId="0" borderId="0" xfId="0" applyFont="1" applyAlignment="1">
      <alignment horizontal="center"/>
    </xf>
    <xf numFmtId="3" fontId="41" fillId="0" borderId="0" xfId="1" applyNumberFormat="1" applyFont="1" applyBorder="1" applyAlignment="1">
      <alignment horizontal="center"/>
    </xf>
    <xf numFmtId="9" fontId="9" fillId="0" borderId="23" xfId="1" applyNumberFormat="1" applyFont="1" applyBorder="1" applyAlignment="1">
      <alignment horizontal="center"/>
    </xf>
    <xf numFmtId="3" fontId="9" fillId="0" borderId="0" xfId="1" applyNumberFormat="1" applyFont="1" applyBorder="1" applyAlignment="1">
      <alignment horizontal="center"/>
    </xf>
    <xf numFmtId="0" fontId="50" fillId="0" borderId="36" xfId="145" applyFont="1" applyBorder="1" applyAlignment="1">
      <alignment horizontal="left" vertical="center" wrapText="1"/>
    </xf>
    <xf numFmtId="0" fontId="50" fillId="0" borderId="51" xfId="145" applyFont="1" applyBorder="1" applyAlignment="1">
      <alignment horizontal="left" vertical="center" wrapText="1"/>
    </xf>
    <xf numFmtId="0" fontId="50" fillId="0" borderId="53" xfId="145" applyFont="1" applyBorder="1" applyAlignment="1">
      <alignment horizontal="left" vertical="center" wrapText="1"/>
    </xf>
    <xf numFmtId="0" fontId="50" fillId="0" borderId="17" xfId="145" applyFont="1" applyBorder="1" applyAlignment="1">
      <alignment horizontal="left" vertical="center" wrapText="1"/>
    </xf>
    <xf numFmtId="0" fontId="50" fillId="0" borderId="0" xfId="145" applyFont="1" applyBorder="1" applyAlignment="1">
      <alignment horizontal="left" vertical="center" wrapText="1"/>
    </xf>
    <xf numFmtId="0" fontId="50" fillId="0" borderId="28" xfId="145" applyFont="1" applyBorder="1" applyAlignment="1">
      <alignment horizontal="left" vertical="center" wrapText="1"/>
    </xf>
    <xf numFmtId="0" fontId="50" fillId="0" borderId="54" xfId="145" applyFont="1" applyBorder="1" applyAlignment="1">
      <alignment horizontal="left" vertical="center" wrapText="1"/>
    </xf>
    <xf numFmtId="0" fontId="50" fillId="0" borderId="55" xfId="145" applyFont="1" applyBorder="1" applyAlignment="1">
      <alignment horizontal="left" vertical="center" wrapText="1"/>
    </xf>
    <xf numFmtId="0" fontId="50" fillId="0" borderId="56" xfId="145" applyFont="1" applyBorder="1" applyAlignment="1">
      <alignment horizontal="left" vertical="center" wrapText="1"/>
    </xf>
    <xf numFmtId="0" fontId="25" fillId="0" borderId="36" xfId="143" applyFont="1" applyBorder="1" applyAlignment="1">
      <alignment horizontal="center" vertical="center" wrapText="1"/>
    </xf>
    <xf numFmtId="0" fontId="25" fillId="0" borderId="17" xfId="143" applyFont="1" applyBorder="1" applyAlignment="1">
      <alignment horizontal="center" vertical="center" wrapText="1"/>
    </xf>
    <xf numFmtId="0" fontId="25" fillId="0" borderId="15" xfId="143" applyFont="1" applyBorder="1" applyAlignment="1">
      <alignment horizontal="center" vertical="center" wrapText="1"/>
    </xf>
    <xf numFmtId="0" fontId="25" fillId="0" borderId="10" xfId="145" applyFont="1" applyBorder="1" applyAlignment="1">
      <alignment horizontal="center" vertical="center" wrapText="1"/>
    </xf>
    <xf numFmtId="0" fontId="25" fillId="0" borderId="32" xfId="145" applyFont="1" applyBorder="1" applyAlignment="1">
      <alignment horizontal="center" vertical="center" wrapText="1"/>
    </xf>
    <xf numFmtId="0" fontId="24" fillId="0" borderId="2" xfId="146" applyFont="1" applyBorder="1" applyAlignment="1">
      <alignment horizontal="center" vertical="center"/>
    </xf>
    <xf numFmtId="0" fontId="24" fillId="0" borderId="1" xfId="146" applyFont="1" applyBorder="1" applyAlignment="1">
      <alignment horizontal="center" vertical="center"/>
    </xf>
    <xf numFmtId="0" fontId="24" fillId="0" borderId="3" xfId="146" applyFont="1" applyBorder="1" applyAlignment="1">
      <alignment horizontal="center" vertical="center"/>
    </xf>
    <xf numFmtId="0" fontId="24" fillId="0" borderId="37" xfId="145" applyFont="1" applyBorder="1" applyAlignment="1">
      <alignment horizontal="center" vertical="center" wrapText="1"/>
    </xf>
    <xf numFmtId="0" fontId="24" fillId="0" borderId="38" xfId="145" applyFont="1" applyBorder="1" applyAlignment="1">
      <alignment horizontal="center" vertical="center" wrapText="1"/>
    </xf>
    <xf numFmtId="0" fontId="25" fillId="0" borderId="35" xfId="143" applyFont="1" applyBorder="1" applyAlignment="1">
      <alignment horizontal="center" vertical="center" wrapText="1"/>
    </xf>
    <xf numFmtId="0" fontId="25" fillId="0" borderId="5" xfId="143" applyFont="1" applyBorder="1" applyAlignment="1">
      <alignment horizontal="center" vertical="center" wrapText="1"/>
    </xf>
    <xf numFmtId="0" fontId="25" fillId="0" borderId="30" xfId="143" applyFont="1" applyBorder="1" applyAlignment="1">
      <alignment horizontal="center" vertical="center" wrapText="1"/>
    </xf>
    <xf numFmtId="0" fontId="15" fillId="0" borderId="9" xfId="145" applyFont="1" applyBorder="1" applyAlignment="1">
      <alignment horizontal="left" vertical="center" wrapText="1"/>
    </xf>
    <xf numFmtId="0" fontId="15" fillId="0" borderId="10" xfId="145" applyFont="1" applyBorder="1" applyAlignment="1">
      <alignment horizontal="left" vertical="center" wrapText="1"/>
    </xf>
    <xf numFmtId="0" fontId="15" fillId="0" borderId="11" xfId="145" applyFont="1" applyBorder="1" applyAlignment="1">
      <alignment horizontal="left" vertical="center" wrapText="1"/>
    </xf>
    <xf numFmtId="0" fontId="15" fillId="0" borderId="12" xfId="145" applyFont="1" applyBorder="1" applyAlignment="1">
      <alignment horizontal="left" vertical="center" wrapText="1"/>
    </xf>
    <xf numFmtId="0" fontId="15" fillId="0" borderId="0" xfId="145" applyFont="1" applyBorder="1" applyAlignment="1">
      <alignment horizontal="left" vertical="center" wrapText="1"/>
    </xf>
    <xf numFmtId="0" fontId="15" fillId="0" borderId="13" xfId="145" applyFont="1" applyBorder="1" applyAlignment="1">
      <alignment horizontal="left" vertical="center" wrapText="1"/>
    </xf>
    <xf numFmtId="0" fontId="15" fillId="0" borderId="14" xfId="145" applyFont="1" applyBorder="1" applyAlignment="1">
      <alignment horizontal="left" vertical="center" wrapText="1"/>
    </xf>
    <xf numFmtId="0" fontId="15" fillId="0" borderId="15" xfId="145" applyFont="1" applyBorder="1" applyAlignment="1">
      <alignment horizontal="left" vertical="center" wrapText="1"/>
    </xf>
    <xf numFmtId="0" fontId="15" fillId="0" borderId="16" xfId="145" applyFont="1" applyBorder="1" applyAlignment="1">
      <alignment horizontal="left" vertical="center" wrapText="1"/>
    </xf>
    <xf numFmtId="0" fontId="17" fillId="0" borderId="2" xfId="0" applyFont="1" applyBorder="1" applyAlignment="1">
      <alignment horizontal="center" vertical="center"/>
    </xf>
    <xf numFmtId="0" fontId="17" fillId="0" borderId="1" xfId="0" applyFont="1" applyBorder="1" applyAlignment="1">
      <alignment horizontal="center" vertical="center"/>
    </xf>
    <xf numFmtId="0" fontId="17" fillId="0" borderId="3" xfId="0" applyFont="1" applyBorder="1" applyAlignment="1">
      <alignment horizontal="center" vertical="center"/>
    </xf>
    <xf numFmtId="0" fontId="0" fillId="0" borderId="20" xfId="0" applyFont="1" applyBorder="1" applyAlignment="1">
      <alignment horizontal="center" vertical="center"/>
    </xf>
    <xf numFmtId="0" fontId="0" fillId="0" borderId="21" xfId="0" applyFont="1" applyBorder="1" applyAlignment="1">
      <alignment horizontal="center" vertical="center"/>
    </xf>
    <xf numFmtId="0" fontId="0" fillId="0" borderId="19" xfId="0" applyFont="1" applyBorder="1" applyAlignment="1">
      <alignment horizontal="center" vertical="center"/>
    </xf>
    <xf numFmtId="0" fontId="9" fillId="0" borderId="9" xfId="0" applyFont="1" applyBorder="1" applyAlignment="1">
      <alignment horizontal="center"/>
    </xf>
    <xf numFmtId="0" fontId="9" fillId="0" borderId="10" xfId="0" applyFont="1" applyBorder="1" applyAlignment="1">
      <alignment horizontal="center"/>
    </xf>
    <xf numFmtId="0" fontId="9" fillId="0" borderId="11" xfId="0" applyFont="1" applyBorder="1" applyAlignment="1">
      <alignment horizontal="center"/>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0"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0" fillId="0" borderId="16" xfId="0" applyBorder="1" applyAlignment="1">
      <alignment horizontal="left" vertical="center" wrapText="1"/>
    </xf>
    <xf numFmtId="0" fontId="17" fillId="0" borderId="2"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3" xfId="0" applyFont="1" applyBorder="1" applyAlignment="1">
      <alignment horizontal="center" vertical="center" wrapText="1"/>
    </xf>
    <xf numFmtId="0" fontId="74" fillId="0" borderId="0" xfId="295" applyFont="1" applyAlignment="1" applyProtection="1">
      <alignment wrapText="1"/>
    </xf>
    <xf numFmtId="0" fontId="21" fillId="0" borderId="0" xfId="295" applyFont="1" applyAlignment="1" applyProtection="1">
      <alignment horizontal="center" wrapText="1"/>
    </xf>
    <xf numFmtId="0" fontId="10" fillId="0" borderId="73" xfId="295" applyFont="1" applyBorder="1" applyAlignment="1" applyProtection="1">
      <alignment horizontal="center" wrapText="1"/>
    </xf>
    <xf numFmtId="0" fontId="21" fillId="0" borderId="81" xfId="295" applyFont="1" applyBorder="1" applyAlignment="1" applyProtection="1">
      <alignment horizontal="center" vertical="center" wrapText="1"/>
    </xf>
    <xf numFmtId="0" fontId="21" fillId="0" borderId="77" xfId="295" applyFont="1" applyBorder="1" applyAlignment="1" applyProtection="1">
      <alignment horizontal="center" vertical="center" wrapText="1"/>
    </xf>
    <xf numFmtId="0" fontId="21" fillId="0" borderId="79" xfId="295" applyFont="1" applyBorder="1" applyAlignment="1" applyProtection="1">
      <alignment horizontal="center" vertical="center" wrapText="1"/>
    </xf>
    <xf numFmtId="0" fontId="21" fillId="0" borderId="76" xfId="295" applyFont="1" applyBorder="1" applyAlignment="1" applyProtection="1">
      <alignment horizontal="center" vertical="center" wrapText="1"/>
    </xf>
    <xf numFmtId="0" fontId="21" fillId="0" borderId="75" xfId="295" applyFont="1" applyBorder="1" applyAlignment="1" applyProtection="1">
      <alignment horizontal="center" vertical="center" wrapText="1"/>
    </xf>
    <xf numFmtId="0" fontId="21" fillId="0" borderId="78" xfId="295" applyFont="1" applyBorder="1" applyAlignment="1" applyProtection="1">
      <alignment horizontal="center" vertical="center" wrapText="1"/>
    </xf>
    <xf numFmtId="0" fontId="21" fillId="0" borderId="80" xfId="295" applyFont="1" applyBorder="1" applyAlignment="1" applyProtection="1">
      <alignment horizontal="center" vertical="center" wrapText="1"/>
    </xf>
    <xf numFmtId="0" fontId="74" fillId="0" borderId="71" xfId="295" applyFont="1" applyBorder="1" applyAlignment="1" applyProtection="1">
      <alignment wrapText="1"/>
    </xf>
    <xf numFmtId="0" fontId="19" fillId="0" borderId="0" xfId="2" applyFont="1" applyAlignment="1">
      <alignment wrapText="1"/>
    </xf>
    <xf numFmtId="0" fontId="10" fillId="0" borderId="0" xfId="2"/>
    <xf numFmtId="0" fontId="22" fillId="10" borderId="26" xfId="2" applyFont="1" applyFill="1" applyBorder="1" applyAlignment="1">
      <alignment horizontal="center"/>
    </xf>
    <xf numFmtId="0" fontId="20" fillId="0" borderId="0" xfId="2" applyFont="1" applyAlignment="1">
      <alignment wrapText="1"/>
    </xf>
    <xf numFmtId="0" fontId="24" fillId="0" borderId="0" xfId="2" applyFont="1"/>
    <xf numFmtId="0" fontId="23" fillId="0" borderId="0" xfId="2" applyFont="1"/>
    <xf numFmtId="0" fontId="18" fillId="0" borderId="0" xfId="0" applyFont="1"/>
    <xf numFmtId="0" fontId="26" fillId="0" borderId="0" xfId="2" applyFont="1"/>
    <xf numFmtId="0" fontId="59" fillId="14" borderId="55" xfId="2" applyFont="1" applyFill="1" applyBorder="1" applyAlignment="1">
      <alignment horizontal="center" vertical="center"/>
    </xf>
    <xf numFmtId="0" fontId="57" fillId="0" borderId="55" xfId="2" applyFont="1" applyBorder="1" applyAlignment="1">
      <alignment horizontal="center" vertical="center"/>
    </xf>
    <xf numFmtId="0" fontId="57" fillId="14" borderId="51" xfId="2" applyFont="1" applyFill="1" applyBorder="1" applyAlignment="1">
      <alignment horizontal="left"/>
    </xf>
    <xf numFmtId="0" fontId="57" fillId="0" borderId="51" xfId="2" applyFont="1" applyBorder="1" applyAlignment="1">
      <alignment horizontal="left"/>
    </xf>
    <xf numFmtId="0" fontId="57" fillId="14" borderId="36" xfId="2" applyFont="1" applyFill="1" applyBorder="1" applyAlignment="1">
      <alignment horizontal="center" wrapText="1"/>
    </xf>
    <xf numFmtId="0" fontId="57" fillId="0" borderId="54" xfId="2" applyFont="1" applyBorder="1" applyAlignment="1">
      <alignment horizontal="center" wrapText="1"/>
    </xf>
    <xf numFmtId="0" fontId="57" fillId="14" borderId="0" xfId="2" applyFont="1" applyFill="1" applyBorder="1" applyAlignment="1">
      <alignment horizontal="left" wrapText="1"/>
    </xf>
    <xf numFmtId="0" fontId="57" fillId="14" borderId="0" xfId="2" applyFont="1" applyFill="1" applyBorder="1" applyAlignment="1">
      <alignment wrapText="1"/>
    </xf>
    <xf numFmtId="0" fontId="57" fillId="14" borderId="53" xfId="2" applyFont="1" applyFill="1" applyBorder="1" applyAlignment="1">
      <alignment horizontal="center" vertical="center"/>
    </xf>
    <xf numFmtId="0" fontId="57" fillId="14" borderId="56" xfId="2" applyFont="1" applyFill="1" applyBorder="1" applyAlignment="1">
      <alignment horizontal="center" vertical="center"/>
    </xf>
    <xf numFmtId="0" fontId="57" fillId="0" borderId="20" xfId="2" applyFont="1" applyBorder="1" applyAlignment="1">
      <alignment horizontal="center" vertical="center" wrapText="1"/>
    </xf>
    <xf numFmtId="0" fontId="57" fillId="0" borderId="61" xfId="2" applyFont="1" applyBorder="1" applyAlignment="1">
      <alignment horizontal="center" vertical="center" wrapText="1"/>
    </xf>
    <xf numFmtId="0" fontId="26" fillId="0" borderId="0" xfId="0" applyFont="1"/>
    <xf numFmtId="0" fontId="24" fillId="0" borderId="0" xfId="0" applyFont="1"/>
    <xf numFmtId="0" fontId="0" fillId="0" borderId="0" xfId="0"/>
    <xf numFmtId="0" fontId="23" fillId="0" borderId="0" xfId="0" applyFont="1"/>
    <xf numFmtId="0" fontId="22" fillId="10" borderId="26" xfId="0" applyFont="1" applyFill="1" applyBorder="1" applyAlignment="1">
      <alignment horizontal="center"/>
    </xf>
    <xf numFmtId="0" fontId="19" fillId="0" borderId="0" xfId="0" applyFont="1" applyAlignment="1">
      <alignment wrapText="1"/>
    </xf>
    <xf numFmtId="0" fontId="20" fillId="0" borderId="0" xfId="0" applyFont="1" applyAlignment="1">
      <alignment wrapText="1"/>
    </xf>
    <xf numFmtId="0" fontId="10" fillId="0" borderId="0" xfId="0" applyFont="1"/>
    <xf numFmtId="0" fontId="76" fillId="46" borderId="87" xfId="0" applyFont="1" applyFill="1" applyBorder="1" applyAlignment="1">
      <alignment horizontal="center"/>
    </xf>
    <xf numFmtId="0" fontId="76" fillId="46" borderId="85" xfId="0" applyFont="1" applyFill="1" applyBorder="1" applyAlignment="1">
      <alignment horizontal="center"/>
    </xf>
    <xf numFmtId="0" fontId="76" fillId="46" borderId="84" xfId="0" applyFont="1" applyFill="1" applyBorder="1" applyAlignment="1">
      <alignment horizontal="center"/>
    </xf>
    <xf numFmtId="0" fontId="76" fillId="46" borderId="82" xfId="0" applyFont="1" applyFill="1" applyBorder="1" applyAlignment="1">
      <alignment horizontal="center"/>
    </xf>
    <xf numFmtId="0" fontId="76" fillId="46" borderId="83" xfId="0" applyFont="1" applyFill="1" applyBorder="1" applyAlignment="1">
      <alignment horizontal="center"/>
    </xf>
    <xf numFmtId="0" fontId="10" fillId="0" borderId="59" xfId="2" applyBorder="1" applyAlignment="1">
      <alignment horizontal="center" wrapText="1"/>
    </xf>
    <xf numFmtId="0" fontId="55" fillId="0" borderId="0" xfId="2" applyFont="1" applyAlignment="1">
      <alignment horizontal="center"/>
    </xf>
    <xf numFmtId="0" fontId="21" fillId="0" borderId="0" xfId="2" applyFont="1"/>
    <xf numFmtId="0" fontId="54" fillId="0" borderId="0" xfId="2" applyFont="1" applyAlignment="1">
      <alignment horizontal="center"/>
    </xf>
    <xf numFmtId="0" fontId="51" fillId="0" borderId="0" xfId="2" applyFont="1" applyAlignment="1">
      <alignment horizontal="left" wrapText="1"/>
    </xf>
    <xf numFmtId="0" fontId="11" fillId="6" borderId="0" xfId="2" applyFont="1" applyFill="1" applyAlignment="1">
      <alignment horizontal="left"/>
    </xf>
    <xf numFmtId="0" fontId="11" fillId="3" borderId="0" xfId="2" applyFont="1" applyFill="1" applyAlignment="1">
      <alignment horizontal="left"/>
    </xf>
    <xf numFmtId="0" fontId="11" fillId="7" borderId="0" xfId="2" applyFont="1" applyFill="1" applyAlignment="1">
      <alignment horizontal="left"/>
    </xf>
    <xf numFmtId="0" fontId="11" fillId="9" borderId="0" xfId="2" applyFont="1" applyFill="1" applyAlignment="1">
      <alignment horizontal="left"/>
    </xf>
    <xf numFmtId="0" fontId="11" fillId="5" borderId="0" xfId="2" applyFont="1" applyFill="1" applyAlignment="1">
      <alignment horizontal="left"/>
    </xf>
    <xf numFmtId="0" fontId="11" fillId="8" borderId="0" xfId="2" applyFont="1" applyFill="1" applyAlignment="1">
      <alignment horizontal="left"/>
    </xf>
    <xf numFmtId="0" fontId="10" fillId="0" borderId="0" xfId="2" applyAlignment="1">
      <alignment horizontal="left"/>
    </xf>
    <xf numFmtId="0" fontId="11" fillId="4" borderId="0" xfId="2" applyFont="1" applyFill="1" applyAlignment="1">
      <alignment horizontal="left"/>
    </xf>
    <xf numFmtId="169" fontId="6" fillId="0" borderId="0" xfId="144" applyNumberFormat="1" applyFont="1" applyAlignment="1">
      <alignment horizontal="center"/>
    </xf>
    <xf numFmtId="169" fontId="9" fillId="0" borderId="0" xfId="144" applyNumberFormat="1" applyFont="1" applyAlignment="1">
      <alignment horizontal="center"/>
    </xf>
  </cellXfs>
  <cellStyles count="332">
    <cellStyle name="20% - Accent1 2" xfId="255"/>
    <cellStyle name="20% - Accent2 2" xfId="256"/>
    <cellStyle name="20% - Accent3 2" xfId="257"/>
    <cellStyle name="20% - Accent4 2" xfId="258"/>
    <cellStyle name="20% - Accent5 2" xfId="259"/>
    <cellStyle name="20% - Accent6 2" xfId="260"/>
    <cellStyle name="40% - Accent1 2" xfId="261"/>
    <cellStyle name="40% - Accent2 2" xfId="262"/>
    <cellStyle name="40% - Accent3 2" xfId="263"/>
    <cellStyle name="40% - Accent4 2" xfId="264"/>
    <cellStyle name="40% - Accent5 2" xfId="265"/>
    <cellStyle name="40% - Accent6 2" xfId="266"/>
    <cellStyle name="60% - Accent1 2" xfId="267"/>
    <cellStyle name="60% - Accent2 2" xfId="268"/>
    <cellStyle name="60% - Accent3 2" xfId="269"/>
    <cellStyle name="60% - Accent4 2" xfId="270"/>
    <cellStyle name="60% - Accent5 2" xfId="271"/>
    <cellStyle name="60% - Accent6 2" xfId="272"/>
    <cellStyle name="Accent1 2" xfId="273"/>
    <cellStyle name="Accent2 2" xfId="274"/>
    <cellStyle name="Accent3 2" xfId="275"/>
    <cellStyle name="Accent4 2" xfId="276"/>
    <cellStyle name="Accent5 2" xfId="277"/>
    <cellStyle name="Accent6 2" xfId="278"/>
    <cellStyle name="Bad 2" xfId="279"/>
    <cellStyle name="Calculation 2" xfId="280"/>
    <cellStyle name="Check Cell 2" xfId="281"/>
    <cellStyle name="Commentaire" xfId="209"/>
    <cellStyle name="Date" xfId="147"/>
    <cellStyle name="En-tête 1" xfId="148"/>
    <cellStyle name="En-tête 2" xfId="149"/>
    <cellStyle name="Explanatory Text 2" xfId="282"/>
    <cellStyle name="Financier0" xfId="150"/>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Good 2" xfId="283"/>
    <cellStyle name="Heading 1 2" xfId="284"/>
    <cellStyle name="Heading 2 2" xfId="285"/>
    <cellStyle name="Heading 3 2" xfId="286"/>
    <cellStyle name="Heading 4 2" xfId="287"/>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Input 2" xfId="288"/>
    <cellStyle name="Lien hypertexte 2" xfId="208"/>
    <cellStyle name="Linked Cell 2" xfId="289"/>
    <cellStyle name="Monétaire0" xfId="151"/>
    <cellStyle name="Neutral 2" xfId="290"/>
    <cellStyle name="Normal" xfId="0" builtinId="0"/>
    <cellStyle name="Normal 2" xfId="2"/>
    <cellStyle name="Normal 3" xfId="145"/>
    <cellStyle name="Normal 3 2" xfId="146"/>
    <cellStyle name="Normal 4" xfId="210"/>
    <cellStyle name="Normal 5" xfId="211"/>
    <cellStyle name="Normal 6" xfId="212"/>
    <cellStyle name="Normal 7" xfId="213"/>
    <cellStyle name="Normal 8" xfId="295"/>
    <cellStyle name="Normal_AppendixTables(NationalAccountsData).xls" xfId="143"/>
    <cellStyle name="Note 2" xfId="291"/>
    <cellStyle name="Output 2" xfId="292"/>
    <cellStyle name="Percent" xfId="1" builtinId="5"/>
    <cellStyle name="Pourcentage 2" xfId="144"/>
    <cellStyle name="Pourcentage 3" xfId="214"/>
    <cellStyle name="Pourcentage 3 2" xfId="215"/>
    <cellStyle name="Pourcentage 4" xfId="216"/>
    <cellStyle name="Pourcentage 5" xfId="217"/>
    <cellStyle name="Satisfaisant" xfId="218"/>
    <cellStyle name="Standard 11" xfId="152"/>
    <cellStyle name="style_col_headings" xfId="153"/>
    <cellStyle name="Titre" xfId="219"/>
    <cellStyle name="Titre 1" xfId="220"/>
    <cellStyle name="Titre 2" xfId="221"/>
    <cellStyle name="Titre 3" xfId="222"/>
    <cellStyle name="Titre 4" xfId="223"/>
    <cellStyle name="Total 2" xfId="293"/>
    <cellStyle name="Vérification" xfId="224"/>
    <cellStyle name="Virgule fixe" xfId="154"/>
    <cellStyle name="Warning Text 2" xfId="294"/>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0" Type="http://schemas.openxmlformats.org/officeDocument/2006/relationships/worksheet" Target="worksheets/sheet13.xml"/><Relationship Id="rId21" Type="http://schemas.openxmlformats.org/officeDocument/2006/relationships/worksheet" Target="worksheets/sheet14.xml"/><Relationship Id="rId22" Type="http://schemas.openxmlformats.org/officeDocument/2006/relationships/worksheet" Target="worksheets/sheet15.xml"/><Relationship Id="rId23" Type="http://schemas.openxmlformats.org/officeDocument/2006/relationships/worksheet" Target="worksheets/sheet16.xml"/><Relationship Id="rId24" Type="http://schemas.openxmlformats.org/officeDocument/2006/relationships/worksheet" Target="worksheets/sheet17.xml"/><Relationship Id="rId25" Type="http://schemas.openxmlformats.org/officeDocument/2006/relationships/worksheet" Target="worksheets/sheet18.xml"/><Relationship Id="rId26" Type="http://schemas.openxmlformats.org/officeDocument/2006/relationships/worksheet" Target="worksheets/sheet19.xml"/><Relationship Id="rId27" Type="http://schemas.openxmlformats.org/officeDocument/2006/relationships/worksheet" Target="worksheets/sheet20.xml"/><Relationship Id="rId28" Type="http://schemas.openxmlformats.org/officeDocument/2006/relationships/worksheet" Target="worksheets/sheet21.xml"/><Relationship Id="rId29" Type="http://schemas.openxmlformats.org/officeDocument/2006/relationships/worksheet" Target="worksheets/sheet22.xml"/><Relationship Id="rId1" Type="http://schemas.openxmlformats.org/officeDocument/2006/relationships/chartsheet" Target="chartsheets/sheet1.xml"/><Relationship Id="rId2" Type="http://schemas.openxmlformats.org/officeDocument/2006/relationships/chartsheet" Target="chartsheets/sheet2.xml"/><Relationship Id="rId3" Type="http://schemas.openxmlformats.org/officeDocument/2006/relationships/chartsheet" Target="chartsheets/sheet3.xml"/><Relationship Id="rId4" Type="http://schemas.openxmlformats.org/officeDocument/2006/relationships/chartsheet" Target="chartsheets/sheet4.xml"/><Relationship Id="rId5" Type="http://schemas.openxmlformats.org/officeDocument/2006/relationships/chartsheet" Target="chartsheets/sheet5.xml"/><Relationship Id="rId30" Type="http://schemas.openxmlformats.org/officeDocument/2006/relationships/worksheet" Target="worksheets/sheet23.xml"/><Relationship Id="rId31" Type="http://schemas.openxmlformats.org/officeDocument/2006/relationships/worksheet" Target="worksheets/sheet24.xml"/><Relationship Id="rId32" Type="http://schemas.openxmlformats.org/officeDocument/2006/relationships/worksheet" Target="worksheets/sheet25.xml"/><Relationship Id="rId9" Type="http://schemas.openxmlformats.org/officeDocument/2006/relationships/worksheet" Target="worksheets/sheet3.xml"/><Relationship Id="rId6" Type="http://schemas.openxmlformats.org/officeDocument/2006/relationships/chartsheet" Target="chartsheets/sheet6.xml"/><Relationship Id="rId7" Type="http://schemas.openxmlformats.org/officeDocument/2006/relationships/worksheet" Target="worksheets/sheet1.xml"/><Relationship Id="rId8" Type="http://schemas.openxmlformats.org/officeDocument/2006/relationships/worksheet" Target="worksheets/sheet2.xml"/><Relationship Id="rId33" Type="http://schemas.openxmlformats.org/officeDocument/2006/relationships/worksheet" Target="worksheets/sheet26.xml"/><Relationship Id="rId34" Type="http://schemas.openxmlformats.org/officeDocument/2006/relationships/worksheet" Target="worksheets/sheet27.xml"/><Relationship Id="rId35" Type="http://schemas.openxmlformats.org/officeDocument/2006/relationships/worksheet" Target="worksheets/sheet28.xml"/><Relationship Id="rId36" Type="http://schemas.openxmlformats.org/officeDocument/2006/relationships/worksheet" Target="worksheets/sheet29.xml"/><Relationship Id="rId10" Type="http://schemas.openxmlformats.org/officeDocument/2006/relationships/worksheet" Target="worksheets/sheet4.xml"/><Relationship Id="rId11" Type="http://schemas.openxmlformats.org/officeDocument/2006/relationships/worksheet" Target="worksheets/sheet5.xml"/><Relationship Id="rId12" Type="http://schemas.openxmlformats.org/officeDocument/2006/relationships/chartsheet" Target="chartsheets/sheet7.xml"/><Relationship Id="rId13" Type="http://schemas.openxmlformats.org/officeDocument/2006/relationships/worksheet" Target="worksheets/sheet6.xml"/><Relationship Id="rId14" Type="http://schemas.openxmlformats.org/officeDocument/2006/relationships/worksheet" Target="worksheets/sheet7.xml"/><Relationship Id="rId15" Type="http://schemas.openxmlformats.org/officeDocument/2006/relationships/worksheet" Target="worksheets/sheet8.xml"/><Relationship Id="rId16" Type="http://schemas.openxmlformats.org/officeDocument/2006/relationships/worksheet" Target="worksheets/sheet9.xml"/><Relationship Id="rId17" Type="http://schemas.openxmlformats.org/officeDocument/2006/relationships/worksheet" Target="worksheets/sheet10.xml"/><Relationship Id="rId18" Type="http://schemas.openxmlformats.org/officeDocument/2006/relationships/worksheet" Target="worksheets/sheet11.xml"/><Relationship Id="rId19" Type="http://schemas.openxmlformats.org/officeDocument/2006/relationships/worksheet" Target="worksheets/sheet12.xml"/><Relationship Id="rId37" Type="http://schemas.openxmlformats.org/officeDocument/2006/relationships/worksheet" Target="worksheets/sheet30.xml"/><Relationship Id="rId38" Type="http://schemas.openxmlformats.org/officeDocument/2006/relationships/worksheet" Target="worksheets/sheet31.xml"/><Relationship Id="rId39" Type="http://schemas.openxmlformats.org/officeDocument/2006/relationships/theme" Target="theme/theme1.xml"/><Relationship Id="rId40" Type="http://schemas.openxmlformats.org/officeDocument/2006/relationships/styles" Target="styles.xml"/><Relationship Id="rId41" Type="http://schemas.openxmlformats.org/officeDocument/2006/relationships/sharedStrings" Target="sharedStrings.xml"/><Relationship Id="rId42" Type="http://schemas.openxmlformats.org/officeDocument/2006/relationships/calcChain" Target="calcChain.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1" Type="http://schemas.openxmlformats.org/officeDocument/2006/relationships/themeOverride" Target="../theme/themeOverride1.xml"/><Relationship Id="rId2" Type="http://schemas.openxmlformats.org/officeDocument/2006/relationships/chartUserShapes" Target="../drawings/drawing4.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6.xml.rels><?xml version="1.0" encoding="UTF-8" standalone="yes"?>
<Relationships xmlns="http://schemas.openxmlformats.org/package/2006/relationships"><Relationship Id="rId1" Type="http://schemas.openxmlformats.org/officeDocument/2006/relationships/themeOverride" Target="../theme/themeOverride2.xml"/><Relationship Id="rId2" Type="http://schemas.openxmlformats.org/officeDocument/2006/relationships/chartUserShapes" Target="../drawings/drawing12.xml"/></Relationships>
</file>

<file path=xl/charts/_rels/chart26.xml.rels><?xml version="1.0" encoding="UTF-8" standalone="yes"?>
<Relationships xmlns="http://schemas.openxmlformats.org/package/2006/relationships"><Relationship Id="rId1" Type="http://schemas.openxmlformats.org/officeDocument/2006/relationships/chartUserShapes" Target="../drawings/drawing15.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fr-FR" sz="2000">
                <a:latin typeface="Arial"/>
                <a:cs typeface="Arial"/>
              </a:rPr>
              <a:t>The</a:t>
            </a:r>
            <a:r>
              <a:rPr lang="fr-FR" sz="2000" baseline="0">
                <a:latin typeface="Arial"/>
                <a:cs typeface="Arial"/>
              </a:rPr>
              <a:t> share of profits made abroad in U.S. corporate profits</a:t>
            </a:r>
            <a:endParaRPr lang="fr-FR" sz="2000">
              <a:latin typeface="Arial"/>
              <a:cs typeface="Arial"/>
            </a:endParaRPr>
          </a:p>
        </c:rich>
      </c:tx>
      <c:layout>
        <c:manualLayout>
          <c:xMode val="edge"/>
          <c:yMode val="edge"/>
          <c:x val="0.166288425852806"/>
          <c:y val="0.0158287564078737"/>
        </c:manualLayout>
      </c:layout>
      <c:overlay val="0"/>
    </c:title>
    <c:autoTitleDeleted val="0"/>
    <c:plotArea>
      <c:layout>
        <c:manualLayout>
          <c:layoutTarget val="inner"/>
          <c:xMode val="edge"/>
          <c:yMode val="edge"/>
          <c:x val="0.0997052402932392"/>
          <c:y val="0.102642836260382"/>
          <c:w val="0.871359978278577"/>
          <c:h val="0.757918947608692"/>
        </c:manualLayout>
      </c:layout>
      <c:lineChart>
        <c:grouping val="standard"/>
        <c:varyColors val="0"/>
        <c:ser>
          <c:idx val="0"/>
          <c:order val="0"/>
          <c:tx>
            <c:strRef>
              <c:f>'DataFig1-5'!$N$3</c:f>
              <c:strCache>
                <c:ptCount val="1"/>
                <c:pt idx="0">
                  <c:v>(Foreign profits inflows, % BEA profits)</c:v>
                </c:pt>
              </c:strCache>
            </c:strRef>
          </c:tx>
          <c:spPr>
            <a:ln w="38100">
              <a:solidFill>
                <a:schemeClr val="tx1"/>
              </a:solidFill>
            </a:ln>
            <a:effectLst/>
          </c:spPr>
          <c:marker>
            <c:symbol val="circle"/>
            <c:size val="11"/>
            <c:spPr>
              <a:solidFill>
                <a:schemeClr val="bg1"/>
              </a:solidFill>
              <a:ln w="19050">
                <a:solidFill>
                  <a:schemeClr val="tx1"/>
                </a:solidFill>
              </a:ln>
              <a:effectLst/>
            </c:spPr>
          </c:marker>
          <c:cat>
            <c:strRef>
              <c:f>'DataFig1-5'!$B$94:$B$156</c:f>
              <c:strCache>
                <c:ptCount val="9"/>
                <c:pt idx="0">
                  <c:v>1930-39</c:v>
                </c:pt>
                <c:pt idx="1">
                  <c:v>1940-49</c:v>
                </c:pt>
                <c:pt idx="2">
                  <c:v>1950-59</c:v>
                </c:pt>
                <c:pt idx="3">
                  <c:v>1960-69</c:v>
                </c:pt>
                <c:pt idx="4">
                  <c:v>1970-70</c:v>
                </c:pt>
                <c:pt idx="5">
                  <c:v>1980-89</c:v>
                </c:pt>
                <c:pt idx="6">
                  <c:v>1990-99</c:v>
                </c:pt>
                <c:pt idx="7">
                  <c:v>2000-09</c:v>
                </c:pt>
                <c:pt idx="8">
                  <c:v>2010-13</c:v>
                </c:pt>
              </c:strCache>
            </c:strRef>
          </c:cat>
          <c:val>
            <c:numRef>
              <c:f>'DataFig1-5'!$N$94:$N$156</c:f>
              <c:numCache>
                <c:formatCode>0%</c:formatCode>
                <c:ptCount val="9"/>
                <c:pt idx="0">
                  <c:v>0.0349910176835954</c:v>
                </c:pt>
                <c:pt idx="1">
                  <c:v>0.0369178362306865</c:v>
                </c:pt>
                <c:pt idx="2">
                  <c:v>0.0612724819328082</c:v>
                </c:pt>
                <c:pt idx="3">
                  <c:v>0.068577669634618</c:v>
                </c:pt>
                <c:pt idx="4">
                  <c:v>0.124837667796627</c:v>
                </c:pt>
                <c:pt idx="5">
                  <c:v>0.159104018055371</c:v>
                </c:pt>
                <c:pt idx="6">
                  <c:v>0.179881490296196</c:v>
                </c:pt>
                <c:pt idx="7">
                  <c:v>0.288808454265278</c:v>
                </c:pt>
                <c:pt idx="8">
                  <c:v>0.329955050011382</c:v>
                </c:pt>
              </c:numCache>
            </c:numRef>
          </c:val>
          <c:smooth val="0"/>
        </c:ser>
        <c:dLbls>
          <c:showLegendKey val="0"/>
          <c:showVal val="0"/>
          <c:showCatName val="0"/>
          <c:showSerName val="0"/>
          <c:showPercent val="0"/>
          <c:showBubbleSize val="0"/>
        </c:dLbls>
        <c:marker val="1"/>
        <c:smooth val="0"/>
        <c:axId val="705609888"/>
        <c:axId val="594145344"/>
      </c:lineChart>
      <c:catAx>
        <c:axId val="705609888"/>
        <c:scaling>
          <c:orientation val="minMax"/>
        </c:scaling>
        <c:delete val="0"/>
        <c:axPos val="b"/>
        <c:numFmt formatCode="General" sourceLinked="1"/>
        <c:majorTickMark val="none"/>
        <c:minorTickMark val="none"/>
        <c:tickLblPos val="nextTo"/>
        <c:txPr>
          <a:bodyPr/>
          <a:lstStyle/>
          <a:p>
            <a:pPr>
              <a:defRPr sz="1600">
                <a:latin typeface="Arial"/>
                <a:cs typeface="Arial"/>
              </a:defRPr>
            </a:pPr>
            <a:endParaRPr lang="en-US"/>
          </a:p>
        </c:txPr>
        <c:crossAx val="594145344"/>
        <c:crosses val="autoZero"/>
        <c:auto val="1"/>
        <c:lblAlgn val="ctr"/>
        <c:lblOffset val="100"/>
        <c:tickLblSkip val="1"/>
        <c:tickMarkSkip val="1"/>
        <c:noMultiLvlLbl val="0"/>
      </c:catAx>
      <c:valAx>
        <c:axId val="594145344"/>
        <c:scaling>
          <c:orientation val="minMax"/>
        </c:scaling>
        <c:delete val="0"/>
        <c:axPos val="l"/>
        <c:title>
          <c:tx>
            <c:rich>
              <a:bodyPr rot="-5400000" vert="horz"/>
              <a:lstStyle/>
              <a:p>
                <a:pPr>
                  <a:defRPr/>
                </a:pPr>
                <a:r>
                  <a:rPr lang="fr-FR" sz="1400" b="0">
                    <a:latin typeface="Arial"/>
                    <a:cs typeface="Arial"/>
                  </a:rPr>
                  <a:t>% of U.S. corporate profits</a:t>
                </a:r>
              </a:p>
            </c:rich>
          </c:tx>
          <c:layout>
            <c:manualLayout>
              <c:xMode val="edge"/>
              <c:yMode val="edge"/>
              <c:x val="0.0"/>
              <c:y val="0.295334112233565"/>
            </c:manualLayout>
          </c:layout>
          <c:overlay val="0"/>
        </c:title>
        <c:numFmt formatCode="0%" sourceLinked="0"/>
        <c:majorTickMark val="none"/>
        <c:minorTickMark val="none"/>
        <c:tickLblPos val="nextTo"/>
        <c:txPr>
          <a:bodyPr/>
          <a:lstStyle/>
          <a:p>
            <a:pPr>
              <a:defRPr sz="1600">
                <a:latin typeface="Arial"/>
                <a:cs typeface="Arial"/>
              </a:defRPr>
            </a:pPr>
            <a:endParaRPr lang="en-US"/>
          </a:p>
        </c:txPr>
        <c:crossAx val="705609888"/>
        <c:crosses val="autoZero"/>
        <c:crossBetween val="between"/>
      </c:valAx>
    </c:plotArea>
    <c:plotVisOnly val="1"/>
    <c:dispBlanksAs val="gap"/>
    <c:showDLblsOverMax val="0"/>
  </c:chart>
  <c:spPr>
    <a:ln>
      <a:noFill/>
    </a:ln>
  </c:spPr>
  <c:userShapes r:id="rId1"/>
</c:chartSpace>
</file>

<file path=xl/charts/chart2.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18"/>
    </mc:Choice>
    <mc:Fallback>
      <c:style val="18"/>
    </mc:Fallback>
  </mc:AlternateContent>
  <c:clrMapOvr bg1="lt1" tx1="dk1" bg2="lt2" tx2="dk2" accent1="accent1" accent2="accent2" accent3="accent3" accent4="accent4" accent5="accent5" accent6="accent6" hlink="hlink" folHlink="folHlink"/>
  <c:chart>
    <c:title>
      <c:tx>
        <c:rich>
          <a:bodyPr/>
          <a:lstStyle/>
          <a:p>
            <a:pPr>
              <a:defRPr/>
            </a:pPr>
            <a:r>
              <a:rPr lang="fr-FR"/>
              <a:t>The share of tax havens in U.S. corporate profits made abroad</a:t>
            </a:r>
          </a:p>
        </c:rich>
      </c:tx>
      <c:layout>
        <c:manualLayout>
          <c:xMode val="edge"/>
          <c:yMode val="edge"/>
          <c:x val="0.186654575074667"/>
          <c:y val="0.00680890795030184"/>
        </c:manualLayout>
      </c:layout>
      <c:overlay val="0"/>
    </c:title>
    <c:autoTitleDeleted val="0"/>
    <c:plotArea>
      <c:layout>
        <c:manualLayout>
          <c:layoutTarget val="inner"/>
          <c:xMode val="edge"/>
          <c:yMode val="edge"/>
          <c:x val="0.110164648384469"/>
          <c:y val="0.0815345423451028"/>
          <c:w val="0.873569372793918"/>
          <c:h val="0.743434394510712"/>
        </c:manualLayout>
      </c:layout>
      <c:areaChart>
        <c:grouping val="stacked"/>
        <c:varyColors val="0"/>
        <c:ser>
          <c:idx val="1"/>
          <c:order val="0"/>
          <c:tx>
            <c:strRef>
              <c:f>'DataFig1-5'!$CH$3</c:f>
              <c:strCache>
                <c:ptCount val="1"/>
                <c:pt idx="0">
                  <c:v>Ireland</c:v>
                </c:pt>
              </c:strCache>
            </c:strRef>
          </c:tx>
          <c:spPr>
            <a:solidFill>
              <a:schemeClr val="tx1">
                <a:lumMod val="65000"/>
                <a:lumOff val="35000"/>
              </a:schemeClr>
            </a:solidFill>
            <a:ln w="12700">
              <a:solidFill>
                <a:schemeClr val="tx1"/>
              </a:solidFill>
            </a:ln>
          </c:spPr>
          <c:cat>
            <c:numRef>
              <c:f>'DataFig1-5'!$B$58:$B$89</c:f>
              <c:numCache>
                <c:formatCode>General</c:formatCode>
                <c:ptCount val="32"/>
                <c:pt idx="0">
                  <c:v>1982.0</c:v>
                </c:pt>
                <c:pt idx="1">
                  <c:v>1983.0</c:v>
                </c:pt>
                <c:pt idx="2">
                  <c:v>1984.0</c:v>
                </c:pt>
                <c:pt idx="3">
                  <c:v>1985.0</c:v>
                </c:pt>
                <c:pt idx="4">
                  <c:v>1986.0</c:v>
                </c:pt>
                <c:pt idx="5">
                  <c:v>1987.0</c:v>
                </c:pt>
                <c:pt idx="6">
                  <c:v>1988.0</c:v>
                </c:pt>
                <c:pt idx="7">
                  <c:v>1989.0</c:v>
                </c:pt>
                <c:pt idx="8">
                  <c:v>1990.0</c:v>
                </c:pt>
                <c:pt idx="9">
                  <c:v>1991.0</c:v>
                </c:pt>
                <c:pt idx="10">
                  <c:v>1992.0</c:v>
                </c:pt>
                <c:pt idx="11">
                  <c:v>1993.0</c:v>
                </c:pt>
                <c:pt idx="12">
                  <c:v>1994.0</c:v>
                </c:pt>
                <c:pt idx="13">
                  <c:v>1995.0</c:v>
                </c:pt>
                <c:pt idx="14">
                  <c:v>1996.0</c:v>
                </c:pt>
                <c:pt idx="15">
                  <c:v>1997.0</c:v>
                </c:pt>
                <c:pt idx="16">
                  <c:v>1998.0</c:v>
                </c:pt>
                <c:pt idx="17">
                  <c:v>1999.0</c:v>
                </c:pt>
                <c:pt idx="18">
                  <c:v>2000.0</c:v>
                </c:pt>
                <c:pt idx="19">
                  <c:v>2001.0</c:v>
                </c:pt>
                <c:pt idx="20">
                  <c:v>2002.0</c:v>
                </c:pt>
                <c:pt idx="21">
                  <c:v>2003.0</c:v>
                </c:pt>
                <c:pt idx="22">
                  <c:v>2004.0</c:v>
                </c:pt>
                <c:pt idx="23">
                  <c:v>2005.0</c:v>
                </c:pt>
                <c:pt idx="24">
                  <c:v>2006.0</c:v>
                </c:pt>
                <c:pt idx="25">
                  <c:v>2007.0</c:v>
                </c:pt>
                <c:pt idx="26">
                  <c:v>2008.0</c:v>
                </c:pt>
                <c:pt idx="27">
                  <c:v>2009.0</c:v>
                </c:pt>
                <c:pt idx="28">
                  <c:v>2010.0</c:v>
                </c:pt>
                <c:pt idx="29">
                  <c:v>2011.0</c:v>
                </c:pt>
                <c:pt idx="30">
                  <c:v>2012.0</c:v>
                </c:pt>
                <c:pt idx="31">
                  <c:v>2013.0</c:v>
                </c:pt>
              </c:numCache>
            </c:numRef>
          </c:cat>
          <c:val>
            <c:numRef>
              <c:f>'DataFig1-5'!$CH$58:$CH$89</c:f>
              <c:numCache>
                <c:formatCode>0%</c:formatCode>
                <c:ptCount val="32"/>
                <c:pt idx="0">
                  <c:v>0.0169566618334139</c:v>
                </c:pt>
                <c:pt idx="1">
                  <c:v>0.0188921496698459</c:v>
                </c:pt>
                <c:pt idx="2">
                  <c:v>0.0171404410329799</c:v>
                </c:pt>
                <c:pt idx="3">
                  <c:v>0.0246021266245048</c:v>
                </c:pt>
                <c:pt idx="4">
                  <c:v>0.0249355670103093</c:v>
                </c:pt>
                <c:pt idx="5">
                  <c:v>0.0261317078045368</c:v>
                </c:pt>
                <c:pt idx="6">
                  <c:v>0.022513782968669</c:v>
                </c:pt>
                <c:pt idx="7">
                  <c:v>0.0238461681099223</c:v>
                </c:pt>
                <c:pt idx="8">
                  <c:v>0.0247051927453279</c:v>
                </c:pt>
                <c:pt idx="9">
                  <c:v>0.0298730969339758</c:v>
                </c:pt>
                <c:pt idx="10">
                  <c:v>0.0359339464056165</c:v>
                </c:pt>
                <c:pt idx="11">
                  <c:v>0.0295549081355989</c:v>
                </c:pt>
                <c:pt idx="12">
                  <c:v>0.022366532825025</c:v>
                </c:pt>
                <c:pt idx="13">
                  <c:v>0.0246376479747212</c:v>
                </c:pt>
                <c:pt idx="14">
                  <c:v>0.0211765711477231</c:v>
                </c:pt>
                <c:pt idx="15">
                  <c:v>0.0224058629310838</c:v>
                </c:pt>
                <c:pt idx="16">
                  <c:v>0.0503440822268296</c:v>
                </c:pt>
                <c:pt idx="17">
                  <c:v>0.0364413894427537</c:v>
                </c:pt>
                <c:pt idx="18">
                  <c:v>0.0431813421895102</c:v>
                </c:pt>
                <c:pt idx="19">
                  <c:v>0.0469058157394868</c:v>
                </c:pt>
                <c:pt idx="20">
                  <c:v>0.0508644149191612</c:v>
                </c:pt>
                <c:pt idx="21">
                  <c:v>0.0552895528531564</c:v>
                </c:pt>
                <c:pt idx="22">
                  <c:v>0.0623539982030548</c:v>
                </c:pt>
                <c:pt idx="23">
                  <c:v>0.0628298826307484</c:v>
                </c:pt>
                <c:pt idx="24">
                  <c:v>0.0587444182115917</c:v>
                </c:pt>
                <c:pt idx="25">
                  <c:v>0.0627974771369101</c:v>
                </c:pt>
                <c:pt idx="26">
                  <c:v>0.077176972368267</c:v>
                </c:pt>
                <c:pt idx="27">
                  <c:v>0.0730445625354739</c:v>
                </c:pt>
                <c:pt idx="28">
                  <c:v>0.0646304522215969</c:v>
                </c:pt>
                <c:pt idx="29">
                  <c:v>0.0705143507312013</c:v>
                </c:pt>
                <c:pt idx="30">
                  <c:v>0.0886511440537681</c:v>
                </c:pt>
                <c:pt idx="31">
                  <c:v>0.0767058459141913</c:v>
                </c:pt>
              </c:numCache>
            </c:numRef>
          </c:val>
        </c:ser>
        <c:ser>
          <c:idx val="5"/>
          <c:order val="1"/>
          <c:tx>
            <c:strRef>
              <c:f>'DataFig1-5'!$CI$3</c:f>
              <c:strCache>
                <c:ptCount val="1"/>
                <c:pt idx="0">
                  <c:v>Netherlands</c:v>
                </c:pt>
              </c:strCache>
            </c:strRef>
          </c:tx>
          <c:spPr>
            <a:solidFill>
              <a:schemeClr val="bg1">
                <a:lumMod val="65000"/>
              </a:schemeClr>
            </a:solidFill>
            <a:ln w="12700">
              <a:solidFill>
                <a:schemeClr val="tx1"/>
              </a:solidFill>
            </a:ln>
          </c:spPr>
          <c:cat>
            <c:numRef>
              <c:f>'DataFig1-5'!$B$58:$B$89</c:f>
              <c:numCache>
                <c:formatCode>General</c:formatCode>
                <c:ptCount val="32"/>
                <c:pt idx="0">
                  <c:v>1982.0</c:v>
                </c:pt>
                <c:pt idx="1">
                  <c:v>1983.0</c:v>
                </c:pt>
                <c:pt idx="2">
                  <c:v>1984.0</c:v>
                </c:pt>
                <c:pt idx="3">
                  <c:v>1985.0</c:v>
                </c:pt>
                <c:pt idx="4">
                  <c:v>1986.0</c:v>
                </c:pt>
                <c:pt idx="5">
                  <c:v>1987.0</c:v>
                </c:pt>
                <c:pt idx="6">
                  <c:v>1988.0</c:v>
                </c:pt>
                <c:pt idx="7">
                  <c:v>1989.0</c:v>
                </c:pt>
                <c:pt idx="8">
                  <c:v>1990.0</c:v>
                </c:pt>
                <c:pt idx="9">
                  <c:v>1991.0</c:v>
                </c:pt>
                <c:pt idx="10">
                  <c:v>1992.0</c:v>
                </c:pt>
                <c:pt idx="11">
                  <c:v>1993.0</c:v>
                </c:pt>
                <c:pt idx="12">
                  <c:v>1994.0</c:v>
                </c:pt>
                <c:pt idx="13">
                  <c:v>1995.0</c:v>
                </c:pt>
                <c:pt idx="14">
                  <c:v>1996.0</c:v>
                </c:pt>
                <c:pt idx="15">
                  <c:v>1997.0</c:v>
                </c:pt>
                <c:pt idx="16">
                  <c:v>1998.0</c:v>
                </c:pt>
                <c:pt idx="17">
                  <c:v>1999.0</c:v>
                </c:pt>
                <c:pt idx="18">
                  <c:v>2000.0</c:v>
                </c:pt>
                <c:pt idx="19">
                  <c:v>2001.0</c:v>
                </c:pt>
                <c:pt idx="20">
                  <c:v>2002.0</c:v>
                </c:pt>
                <c:pt idx="21">
                  <c:v>2003.0</c:v>
                </c:pt>
                <c:pt idx="22">
                  <c:v>2004.0</c:v>
                </c:pt>
                <c:pt idx="23">
                  <c:v>2005.0</c:v>
                </c:pt>
                <c:pt idx="24">
                  <c:v>2006.0</c:v>
                </c:pt>
                <c:pt idx="25">
                  <c:v>2007.0</c:v>
                </c:pt>
                <c:pt idx="26">
                  <c:v>2008.0</c:v>
                </c:pt>
                <c:pt idx="27">
                  <c:v>2009.0</c:v>
                </c:pt>
                <c:pt idx="28">
                  <c:v>2010.0</c:v>
                </c:pt>
                <c:pt idx="29">
                  <c:v>2011.0</c:v>
                </c:pt>
                <c:pt idx="30">
                  <c:v>2012.0</c:v>
                </c:pt>
                <c:pt idx="31">
                  <c:v>2013.0</c:v>
                </c:pt>
              </c:numCache>
            </c:numRef>
          </c:cat>
          <c:val>
            <c:numRef>
              <c:f>'DataFig1-5'!$CI$58:$CI$89</c:f>
              <c:numCache>
                <c:formatCode>0%</c:formatCode>
                <c:ptCount val="32"/>
                <c:pt idx="0">
                  <c:v>0.0432173352666344</c:v>
                </c:pt>
                <c:pt idx="1">
                  <c:v>0.052494497432135</c:v>
                </c:pt>
                <c:pt idx="2">
                  <c:v>0.0394522864762896</c:v>
                </c:pt>
                <c:pt idx="3">
                  <c:v>0.0526096323580513</c:v>
                </c:pt>
                <c:pt idx="4">
                  <c:v>0.0751288659793814</c:v>
                </c:pt>
                <c:pt idx="5">
                  <c:v>0.0743479564304986</c:v>
                </c:pt>
                <c:pt idx="6">
                  <c:v>0.0571873139059108</c:v>
                </c:pt>
                <c:pt idx="7">
                  <c:v>0.0580207309610784</c:v>
                </c:pt>
                <c:pt idx="8">
                  <c:v>0.0709778635956141</c:v>
                </c:pt>
                <c:pt idx="9">
                  <c:v>0.069287922130282</c:v>
                </c:pt>
                <c:pt idx="10">
                  <c:v>0.0605557203599327</c:v>
                </c:pt>
                <c:pt idx="11">
                  <c:v>0.0402317239521059</c:v>
                </c:pt>
                <c:pt idx="12">
                  <c:v>0.0826967399655007</c:v>
                </c:pt>
                <c:pt idx="13">
                  <c:v>0.0853616651020081</c:v>
                </c:pt>
                <c:pt idx="14">
                  <c:v>0.102912579866231</c:v>
                </c:pt>
                <c:pt idx="15">
                  <c:v>0.110578849934157</c:v>
                </c:pt>
                <c:pt idx="16">
                  <c:v>0.111142970576558</c:v>
                </c:pt>
                <c:pt idx="17">
                  <c:v>0.119337461083709</c:v>
                </c:pt>
                <c:pt idx="18">
                  <c:v>0.100245340035305</c:v>
                </c:pt>
                <c:pt idx="19">
                  <c:v>0.0992647392960038</c:v>
                </c:pt>
                <c:pt idx="20">
                  <c:v>0.0940931647190651</c:v>
                </c:pt>
                <c:pt idx="21">
                  <c:v>0.100452170965418</c:v>
                </c:pt>
                <c:pt idx="22">
                  <c:v>0.132062323318651</c:v>
                </c:pt>
                <c:pt idx="23">
                  <c:v>0.124644600315584</c:v>
                </c:pt>
                <c:pt idx="24">
                  <c:v>0.1172060477321</c:v>
                </c:pt>
                <c:pt idx="25">
                  <c:v>0.126357295202963</c:v>
                </c:pt>
                <c:pt idx="26">
                  <c:v>0.122945688299394</c:v>
                </c:pt>
                <c:pt idx="27">
                  <c:v>0.166078008699002</c:v>
                </c:pt>
                <c:pt idx="28">
                  <c:v>0.158312280743765</c:v>
                </c:pt>
                <c:pt idx="29">
                  <c:v>0.171555099445603</c:v>
                </c:pt>
                <c:pt idx="30">
                  <c:v>0.163425007350745</c:v>
                </c:pt>
                <c:pt idx="31">
                  <c:v>0.166969184204713</c:v>
                </c:pt>
              </c:numCache>
            </c:numRef>
          </c:val>
        </c:ser>
        <c:ser>
          <c:idx val="2"/>
          <c:order val="2"/>
          <c:tx>
            <c:strRef>
              <c:f>'DataFig1-5'!$CJ$3</c:f>
              <c:strCache>
                <c:ptCount val="1"/>
                <c:pt idx="0">
                  <c:v>Luxembourg</c:v>
                </c:pt>
              </c:strCache>
            </c:strRef>
          </c:tx>
          <c:spPr>
            <a:solidFill>
              <a:schemeClr val="bg1">
                <a:lumMod val="85000"/>
              </a:schemeClr>
            </a:solidFill>
            <a:ln w="12700">
              <a:solidFill>
                <a:schemeClr val="tx1"/>
              </a:solidFill>
            </a:ln>
          </c:spPr>
          <c:cat>
            <c:numRef>
              <c:f>'DataFig1-5'!$B$58:$B$89</c:f>
              <c:numCache>
                <c:formatCode>General</c:formatCode>
                <c:ptCount val="32"/>
                <c:pt idx="0">
                  <c:v>1982.0</c:v>
                </c:pt>
                <c:pt idx="1">
                  <c:v>1983.0</c:v>
                </c:pt>
                <c:pt idx="2">
                  <c:v>1984.0</c:v>
                </c:pt>
                <c:pt idx="3">
                  <c:v>1985.0</c:v>
                </c:pt>
                <c:pt idx="4">
                  <c:v>1986.0</c:v>
                </c:pt>
                <c:pt idx="5">
                  <c:v>1987.0</c:v>
                </c:pt>
                <c:pt idx="6">
                  <c:v>1988.0</c:v>
                </c:pt>
                <c:pt idx="7">
                  <c:v>1989.0</c:v>
                </c:pt>
                <c:pt idx="8">
                  <c:v>1990.0</c:v>
                </c:pt>
                <c:pt idx="9">
                  <c:v>1991.0</c:v>
                </c:pt>
                <c:pt idx="10">
                  <c:v>1992.0</c:v>
                </c:pt>
                <c:pt idx="11">
                  <c:v>1993.0</c:v>
                </c:pt>
                <c:pt idx="12">
                  <c:v>1994.0</c:v>
                </c:pt>
                <c:pt idx="13">
                  <c:v>1995.0</c:v>
                </c:pt>
                <c:pt idx="14">
                  <c:v>1996.0</c:v>
                </c:pt>
                <c:pt idx="15">
                  <c:v>1997.0</c:v>
                </c:pt>
                <c:pt idx="16">
                  <c:v>1998.0</c:v>
                </c:pt>
                <c:pt idx="17">
                  <c:v>1999.0</c:v>
                </c:pt>
                <c:pt idx="18">
                  <c:v>2000.0</c:v>
                </c:pt>
                <c:pt idx="19">
                  <c:v>2001.0</c:v>
                </c:pt>
                <c:pt idx="20">
                  <c:v>2002.0</c:v>
                </c:pt>
                <c:pt idx="21">
                  <c:v>2003.0</c:v>
                </c:pt>
                <c:pt idx="22">
                  <c:v>2004.0</c:v>
                </c:pt>
                <c:pt idx="23">
                  <c:v>2005.0</c:v>
                </c:pt>
                <c:pt idx="24">
                  <c:v>2006.0</c:v>
                </c:pt>
                <c:pt idx="25">
                  <c:v>2007.0</c:v>
                </c:pt>
                <c:pt idx="26">
                  <c:v>2008.0</c:v>
                </c:pt>
                <c:pt idx="27">
                  <c:v>2009.0</c:v>
                </c:pt>
                <c:pt idx="28">
                  <c:v>2010.0</c:v>
                </c:pt>
                <c:pt idx="29">
                  <c:v>2011.0</c:v>
                </c:pt>
                <c:pt idx="30">
                  <c:v>2012.0</c:v>
                </c:pt>
                <c:pt idx="31">
                  <c:v>2013.0</c:v>
                </c:pt>
              </c:numCache>
            </c:numRef>
          </c:cat>
          <c:val>
            <c:numRef>
              <c:f>'DataFig1-5'!$CJ$58:$CJ$89</c:f>
              <c:numCache>
                <c:formatCode>0%</c:formatCode>
                <c:ptCount val="32"/>
                <c:pt idx="0">
                  <c:v>0.0064846141453198</c:v>
                </c:pt>
                <c:pt idx="1">
                  <c:v>0.00623624358033749</c:v>
                </c:pt>
                <c:pt idx="2">
                  <c:v>0.00400052039289664</c:v>
                </c:pt>
                <c:pt idx="3">
                  <c:v>0.00257140871499062</c:v>
                </c:pt>
                <c:pt idx="4">
                  <c:v>0.00367268041237113</c:v>
                </c:pt>
                <c:pt idx="5">
                  <c:v>0.0020985310282802</c:v>
                </c:pt>
                <c:pt idx="6">
                  <c:v>0.00199781009278291</c:v>
                </c:pt>
                <c:pt idx="7">
                  <c:v>0.00337480761742291</c:v>
                </c:pt>
                <c:pt idx="8">
                  <c:v>0.00305151368871112</c:v>
                </c:pt>
                <c:pt idx="9">
                  <c:v>0.0036861404957091</c:v>
                </c:pt>
                <c:pt idx="10">
                  <c:v>0.00399485810343123</c:v>
                </c:pt>
                <c:pt idx="11">
                  <c:v>0.00678668260891531</c:v>
                </c:pt>
                <c:pt idx="12">
                  <c:v>0.0178294461275313</c:v>
                </c:pt>
                <c:pt idx="13">
                  <c:v>0.0147802990405972</c:v>
                </c:pt>
                <c:pt idx="14">
                  <c:v>0.0160694061585144</c:v>
                </c:pt>
                <c:pt idx="15">
                  <c:v>0.0148672633929423</c:v>
                </c:pt>
                <c:pt idx="16">
                  <c:v>0.0192222859411531</c:v>
                </c:pt>
                <c:pt idx="17">
                  <c:v>0.0311417777311365</c:v>
                </c:pt>
                <c:pt idx="18">
                  <c:v>0.0216243305508183</c:v>
                </c:pt>
                <c:pt idx="19">
                  <c:v>0.0461605576711594</c:v>
                </c:pt>
                <c:pt idx="20">
                  <c:v>0.0603249559788698</c:v>
                </c:pt>
                <c:pt idx="21">
                  <c:v>0.0567604704515051</c:v>
                </c:pt>
                <c:pt idx="22">
                  <c:v>0.037976902680078</c:v>
                </c:pt>
                <c:pt idx="23">
                  <c:v>0.0449173707227901</c:v>
                </c:pt>
                <c:pt idx="24">
                  <c:v>0.0570115154185601</c:v>
                </c:pt>
                <c:pt idx="25">
                  <c:v>0.056950008137347</c:v>
                </c:pt>
                <c:pt idx="26">
                  <c:v>0.0528357008708398</c:v>
                </c:pt>
                <c:pt idx="27">
                  <c:v>0.059575519278671</c:v>
                </c:pt>
                <c:pt idx="28">
                  <c:v>0.0761030160079501</c:v>
                </c:pt>
                <c:pt idx="29">
                  <c:v>0.0533291688511606</c:v>
                </c:pt>
                <c:pt idx="30">
                  <c:v>0.0643624299364016</c:v>
                </c:pt>
                <c:pt idx="31">
                  <c:v>0.0824426715980441</c:v>
                </c:pt>
              </c:numCache>
            </c:numRef>
          </c:val>
        </c:ser>
        <c:ser>
          <c:idx val="4"/>
          <c:order val="3"/>
          <c:tx>
            <c:strRef>
              <c:f>'DataFig1-5'!$CK$3</c:f>
              <c:strCache>
                <c:ptCount val="1"/>
                <c:pt idx="0">
                  <c:v>Switzerland</c:v>
                </c:pt>
              </c:strCache>
            </c:strRef>
          </c:tx>
          <c:spPr>
            <a:pattFill prst="pct10">
              <a:fgClr>
                <a:schemeClr val="tx1"/>
              </a:fgClr>
              <a:bgClr>
                <a:prstClr val="white"/>
              </a:bgClr>
            </a:pattFill>
            <a:ln w="12700">
              <a:solidFill>
                <a:schemeClr val="tx1"/>
              </a:solidFill>
            </a:ln>
          </c:spPr>
          <c:cat>
            <c:numRef>
              <c:f>'DataFig1-5'!$B$58:$B$89</c:f>
              <c:numCache>
                <c:formatCode>General</c:formatCode>
                <c:ptCount val="32"/>
                <c:pt idx="0">
                  <c:v>1982.0</c:v>
                </c:pt>
                <c:pt idx="1">
                  <c:v>1983.0</c:v>
                </c:pt>
                <c:pt idx="2">
                  <c:v>1984.0</c:v>
                </c:pt>
                <c:pt idx="3">
                  <c:v>1985.0</c:v>
                </c:pt>
                <c:pt idx="4">
                  <c:v>1986.0</c:v>
                </c:pt>
                <c:pt idx="5">
                  <c:v>1987.0</c:v>
                </c:pt>
                <c:pt idx="6">
                  <c:v>1988.0</c:v>
                </c:pt>
                <c:pt idx="7">
                  <c:v>1989.0</c:v>
                </c:pt>
                <c:pt idx="8">
                  <c:v>1990.0</c:v>
                </c:pt>
                <c:pt idx="9">
                  <c:v>1991.0</c:v>
                </c:pt>
                <c:pt idx="10">
                  <c:v>1992.0</c:v>
                </c:pt>
                <c:pt idx="11">
                  <c:v>1993.0</c:v>
                </c:pt>
                <c:pt idx="12">
                  <c:v>1994.0</c:v>
                </c:pt>
                <c:pt idx="13">
                  <c:v>1995.0</c:v>
                </c:pt>
                <c:pt idx="14">
                  <c:v>1996.0</c:v>
                </c:pt>
                <c:pt idx="15">
                  <c:v>1997.0</c:v>
                </c:pt>
                <c:pt idx="16">
                  <c:v>1998.0</c:v>
                </c:pt>
                <c:pt idx="17">
                  <c:v>1999.0</c:v>
                </c:pt>
                <c:pt idx="18">
                  <c:v>2000.0</c:v>
                </c:pt>
                <c:pt idx="19">
                  <c:v>2001.0</c:v>
                </c:pt>
                <c:pt idx="20">
                  <c:v>2002.0</c:v>
                </c:pt>
                <c:pt idx="21">
                  <c:v>2003.0</c:v>
                </c:pt>
                <c:pt idx="22">
                  <c:v>2004.0</c:v>
                </c:pt>
                <c:pt idx="23">
                  <c:v>2005.0</c:v>
                </c:pt>
                <c:pt idx="24">
                  <c:v>2006.0</c:v>
                </c:pt>
                <c:pt idx="25">
                  <c:v>2007.0</c:v>
                </c:pt>
                <c:pt idx="26">
                  <c:v>2008.0</c:v>
                </c:pt>
                <c:pt idx="27">
                  <c:v>2009.0</c:v>
                </c:pt>
                <c:pt idx="28">
                  <c:v>2010.0</c:v>
                </c:pt>
                <c:pt idx="29">
                  <c:v>2011.0</c:v>
                </c:pt>
                <c:pt idx="30">
                  <c:v>2012.0</c:v>
                </c:pt>
                <c:pt idx="31">
                  <c:v>2013.0</c:v>
                </c:pt>
              </c:numCache>
            </c:numRef>
          </c:cat>
          <c:val>
            <c:numRef>
              <c:f>'DataFig1-5'!$CK$58:$CK$89</c:f>
              <c:numCache>
                <c:formatCode>0%</c:formatCode>
                <c:ptCount val="32"/>
                <c:pt idx="0">
                  <c:v>0.0577573707104881</c:v>
                </c:pt>
                <c:pt idx="1">
                  <c:v>0.0514306676449009</c:v>
                </c:pt>
                <c:pt idx="2">
                  <c:v>0.0533402719052885</c:v>
                </c:pt>
                <c:pt idx="3">
                  <c:v>0.0513934255333936</c:v>
                </c:pt>
                <c:pt idx="4">
                  <c:v>0.0536726804123711</c:v>
                </c:pt>
                <c:pt idx="5">
                  <c:v>0.0675776956130708</c:v>
                </c:pt>
                <c:pt idx="6">
                  <c:v>0.0521159498242311</c:v>
                </c:pt>
                <c:pt idx="7">
                  <c:v>0.070555730682935</c:v>
                </c:pt>
                <c:pt idx="8">
                  <c:v>0.0762533618371147</c:v>
                </c:pt>
                <c:pt idx="9">
                  <c:v>0.0617428533031274</c:v>
                </c:pt>
                <c:pt idx="10">
                  <c:v>0.0536141599920894</c:v>
                </c:pt>
                <c:pt idx="11">
                  <c:v>0.0723463734191071</c:v>
                </c:pt>
                <c:pt idx="12">
                  <c:v>0.0647658254453738</c:v>
                </c:pt>
                <c:pt idx="13">
                  <c:v>0.0480960776681245</c:v>
                </c:pt>
                <c:pt idx="14">
                  <c:v>0.0472252494818044</c:v>
                </c:pt>
                <c:pt idx="15">
                  <c:v>0.0483901750100196</c:v>
                </c:pt>
                <c:pt idx="16">
                  <c:v>0.0678459570338347</c:v>
                </c:pt>
                <c:pt idx="17">
                  <c:v>0.0584706335047399</c:v>
                </c:pt>
                <c:pt idx="18">
                  <c:v>0.0376013523621458</c:v>
                </c:pt>
                <c:pt idx="19">
                  <c:v>0.0603113724563524</c:v>
                </c:pt>
                <c:pt idx="20">
                  <c:v>0.087409956779254</c:v>
                </c:pt>
                <c:pt idx="21">
                  <c:v>0.0765300872260189</c:v>
                </c:pt>
                <c:pt idx="22">
                  <c:v>0.0635242039751934</c:v>
                </c:pt>
                <c:pt idx="23">
                  <c:v>0.0564262515769999</c:v>
                </c:pt>
                <c:pt idx="24">
                  <c:v>0.0467949518930401</c:v>
                </c:pt>
                <c:pt idx="25">
                  <c:v>0.0415233113577377</c:v>
                </c:pt>
                <c:pt idx="26">
                  <c:v>0.0499320531156318</c:v>
                </c:pt>
                <c:pt idx="27">
                  <c:v>0.0500089695593741</c:v>
                </c:pt>
                <c:pt idx="28">
                  <c:v>0.0451622945127573</c:v>
                </c:pt>
                <c:pt idx="29">
                  <c:v>0.0423684005041998</c:v>
                </c:pt>
                <c:pt idx="30">
                  <c:v>0.044164665952043</c:v>
                </c:pt>
                <c:pt idx="31">
                  <c:v>0.0484111566342438</c:v>
                </c:pt>
              </c:numCache>
            </c:numRef>
          </c:val>
        </c:ser>
        <c:ser>
          <c:idx val="6"/>
          <c:order val="4"/>
          <c:tx>
            <c:strRef>
              <c:f>'DataFig1-5'!$CL$3</c:f>
              <c:strCache>
                <c:ptCount val="1"/>
                <c:pt idx="0">
                  <c:v>Bermuda &amp; other Caribbean</c:v>
                </c:pt>
              </c:strCache>
            </c:strRef>
          </c:tx>
          <c:spPr>
            <a:solidFill>
              <a:schemeClr val="bg1"/>
            </a:solidFill>
            <a:ln w="12700">
              <a:solidFill>
                <a:schemeClr val="tx1"/>
              </a:solidFill>
            </a:ln>
          </c:spPr>
          <c:cat>
            <c:numRef>
              <c:f>'DataFig1-5'!$B$58:$B$89</c:f>
              <c:numCache>
                <c:formatCode>General</c:formatCode>
                <c:ptCount val="32"/>
                <c:pt idx="0">
                  <c:v>1982.0</c:v>
                </c:pt>
                <c:pt idx="1">
                  <c:v>1983.0</c:v>
                </c:pt>
                <c:pt idx="2">
                  <c:v>1984.0</c:v>
                </c:pt>
                <c:pt idx="3">
                  <c:v>1985.0</c:v>
                </c:pt>
                <c:pt idx="4">
                  <c:v>1986.0</c:v>
                </c:pt>
                <c:pt idx="5">
                  <c:v>1987.0</c:v>
                </c:pt>
                <c:pt idx="6">
                  <c:v>1988.0</c:v>
                </c:pt>
                <c:pt idx="7">
                  <c:v>1989.0</c:v>
                </c:pt>
                <c:pt idx="8">
                  <c:v>1990.0</c:v>
                </c:pt>
                <c:pt idx="9">
                  <c:v>1991.0</c:v>
                </c:pt>
                <c:pt idx="10">
                  <c:v>1992.0</c:v>
                </c:pt>
                <c:pt idx="11">
                  <c:v>1993.0</c:v>
                </c:pt>
                <c:pt idx="12">
                  <c:v>1994.0</c:v>
                </c:pt>
                <c:pt idx="13">
                  <c:v>1995.0</c:v>
                </c:pt>
                <c:pt idx="14">
                  <c:v>1996.0</c:v>
                </c:pt>
                <c:pt idx="15">
                  <c:v>1997.0</c:v>
                </c:pt>
                <c:pt idx="16">
                  <c:v>1998.0</c:v>
                </c:pt>
                <c:pt idx="17">
                  <c:v>1999.0</c:v>
                </c:pt>
                <c:pt idx="18">
                  <c:v>2000.0</c:v>
                </c:pt>
                <c:pt idx="19">
                  <c:v>2001.0</c:v>
                </c:pt>
                <c:pt idx="20">
                  <c:v>2002.0</c:v>
                </c:pt>
                <c:pt idx="21">
                  <c:v>2003.0</c:v>
                </c:pt>
                <c:pt idx="22">
                  <c:v>2004.0</c:v>
                </c:pt>
                <c:pt idx="23">
                  <c:v>2005.0</c:v>
                </c:pt>
                <c:pt idx="24">
                  <c:v>2006.0</c:v>
                </c:pt>
                <c:pt idx="25">
                  <c:v>2007.0</c:v>
                </c:pt>
                <c:pt idx="26">
                  <c:v>2008.0</c:v>
                </c:pt>
                <c:pt idx="27">
                  <c:v>2009.0</c:v>
                </c:pt>
                <c:pt idx="28">
                  <c:v>2010.0</c:v>
                </c:pt>
                <c:pt idx="29">
                  <c:v>2011.0</c:v>
                </c:pt>
                <c:pt idx="30">
                  <c:v>2012.0</c:v>
                </c:pt>
                <c:pt idx="31">
                  <c:v>2013.0</c:v>
                </c:pt>
              </c:numCache>
            </c:numRef>
          </c:cat>
          <c:val>
            <c:numRef>
              <c:f>'DataFig1-5'!$CL$58:$CL$89</c:f>
              <c:numCache>
                <c:formatCode>0%</c:formatCode>
                <c:ptCount val="32"/>
                <c:pt idx="0">
                  <c:v>0.0847833091670694</c:v>
                </c:pt>
                <c:pt idx="1">
                  <c:v>0.0193323550990462</c:v>
                </c:pt>
                <c:pt idx="2">
                  <c:v>0.00995251414818188</c:v>
                </c:pt>
                <c:pt idx="3">
                  <c:v>0.0120578219473209</c:v>
                </c:pt>
                <c:pt idx="4">
                  <c:v>0.0192654639175258</c:v>
                </c:pt>
                <c:pt idx="5">
                  <c:v>0.0109423403617468</c:v>
                </c:pt>
                <c:pt idx="6">
                  <c:v>0.0378239237758611</c:v>
                </c:pt>
                <c:pt idx="7">
                  <c:v>0.0511969441302453</c:v>
                </c:pt>
                <c:pt idx="8">
                  <c:v>0.0520481346114061</c:v>
                </c:pt>
                <c:pt idx="9">
                  <c:v>0.0614548735769002</c:v>
                </c:pt>
                <c:pt idx="10">
                  <c:v>0.0832196183130624</c:v>
                </c:pt>
                <c:pt idx="11">
                  <c:v>0.0647176706353884</c:v>
                </c:pt>
                <c:pt idx="12">
                  <c:v>0.0800150753040428</c:v>
                </c:pt>
                <c:pt idx="13">
                  <c:v>0.0611476198108671</c:v>
                </c:pt>
                <c:pt idx="14">
                  <c:v>0.0584118640083766</c:v>
                </c:pt>
                <c:pt idx="15">
                  <c:v>0.0675229497872015</c:v>
                </c:pt>
                <c:pt idx="16">
                  <c:v>0.0754113547134854</c:v>
                </c:pt>
                <c:pt idx="17">
                  <c:v>0.0824063385454927</c:v>
                </c:pt>
                <c:pt idx="18">
                  <c:v>0.0808350537055321</c:v>
                </c:pt>
                <c:pt idx="19">
                  <c:v>0.10670823146625</c:v>
                </c:pt>
                <c:pt idx="20">
                  <c:v>0.0837201856891308</c:v>
                </c:pt>
                <c:pt idx="21">
                  <c:v>0.0838786220589214</c:v>
                </c:pt>
                <c:pt idx="22">
                  <c:v>0.096474042907545</c:v>
                </c:pt>
                <c:pt idx="23">
                  <c:v>0.101350978567514</c:v>
                </c:pt>
                <c:pt idx="24">
                  <c:v>0.0940666986722084</c:v>
                </c:pt>
                <c:pt idx="25">
                  <c:v>0.118919474527249</c:v>
                </c:pt>
                <c:pt idx="26">
                  <c:v>0.128378894221716</c:v>
                </c:pt>
                <c:pt idx="27">
                  <c:v>0.150353341822556</c:v>
                </c:pt>
                <c:pt idx="28">
                  <c:v>0.13418182253565</c:v>
                </c:pt>
                <c:pt idx="29">
                  <c:v>0.131785782011668</c:v>
                </c:pt>
                <c:pt idx="30">
                  <c:v>0.125402554586518</c:v>
                </c:pt>
                <c:pt idx="31">
                  <c:v>0.13214968127481</c:v>
                </c:pt>
              </c:numCache>
            </c:numRef>
          </c:val>
        </c:ser>
        <c:ser>
          <c:idx val="0"/>
          <c:order val="5"/>
          <c:tx>
            <c:strRef>
              <c:f>'DataFig1-5'!$CO$3</c:f>
              <c:strCache>
                <c:ptCount val="1"/>
                <c:pt idx="0">
                  <c:v>Singapore</c:v>
                </c:pt>
              </c:strCache>
            </c:strRef>
          </c:tx>
          <c:spPr>
            <a:solidFill>
              <a:sysClr val="window" lastClr="FFFFFF">
                <a:lumMod val="95000"/>
              </a:sysClr>
            </a:solidFill>
            <a:ln>
              <a:solidFill>
                <a:sysClr val="windowText" lastClr="000000"/>
              </a:solidFill>
            </a:ln>
          </c:spPr>
          <c:cat>
            <c:numRef>
              <c:f>'DataFig1-5'!$B$58:$B$89</c:f>
              <c:numCache>
                <c:formatCode>General</c:formatCode>
                <c:ptCount val="32"/>
                <c:pt idx="0">
                  <c:v>1982.0</c:v>
                </c:pt>
                <c:pt idx="1">
                  <c:v>1983.0</c:v>
                </c:pt>
                <c:pt idx="2">
                  <c:v>1984.0</c:v>
                </c:pt>
                <c:pt idx="3">
                  <c:v>1985.0</c:v>
                </c:pt>
                <c:pt idx="4">
                  <c:v>1986.0</c:v>
                </c:pt>
                <c:pt idx="5">
                  <c:v>1987.0</c:v>
                </c:pt>
                <c:pt idx="6">
                  <c:v>1988.0</c:v>
                </c:pt>
                <c:pt idx="7">
                  <c:v>1989.0</c:v>
                </c:pt>
                <c:pt idx="8">
                  <c:v>1990.0</c:v>
                </c:pt>
                <c:pt idx="9">
                  <c:v>1991.0</c:v>
                </c:pt>
                <c:pt idx="10">
                  <c:v>1992.0</c:v>
                </c:pt>
                <c:pt idx="11">
                  <c:v>1993.0</c:v>
                </c:pt>
                <c:pt idx="12">
                  <c:v>1994.0</c:v>
                </c:pt>
                <c:pt idx="13">
                  <c:v>1995.0</c:v>
                </c:pt>
                <c:pt idx="14">
                  <c:v>1996.0</c:v>
                </c:pt>
                <c:pt idx="15">
                  <c:v>1997.0</c:v>
                </c:pt>
                <c:pt idx="16">
                  <c:v>1998.0</c:v>
                </c:pt>
                <c:pt idx="17">
                  <c:v>1999.0</c:v>
                </c:pt>
                <c:pt idx="18">
                  <c:v>2000.0</c:v>
                </c:pt>
                <c:pt idx="19">
                  <c:v>2001.0</c:v>
                </c:pt>
                <c:pt idx="20">
                  <c:v>2002.0</c:v>
                </c:pt>
                <c:pt idx="21">
                  <c:v>2003.0</c:v>
                </c:pt>
                <c:pt idx="22">
                  <c:v>2004.0</c:v>
                </c:pt>
                <c:pt idx="23">
                  <c:v>2005.0</c:v>
                </c:pt>
                <c:pt idx="24">
                  <c:v>2006.0</c:v>
                </c:pt>
                <c:pt idx="25">
                  <c:v>2007.0</c:v>
                </c:pt>
                <c:pt idx="26">
                  <c:v>2008.0</c:v>
                </c:pt>
                <c:pt idx="27">
                  <c:v>2009.0</c:v>
                </c:pt>
                <c:pt idx="28">
                  <c:v>2010.0</c:v>
                </c:pt>
                <c:pt idx="29">
                  <c:v>2011.0</c:v>
                </c:pt>
                <c:pt idx="30">
                  <c:v>2012.0</c:v>
                </c:pt>
                <c:pt idx="31">
                  <c:v>2013.0</c:v>
                </c:pt>
              </c:numCache>
            </c:numRef>
          </c:cat>
          <c:val>
            <c:numRef>
              <c:f>'DataFig1-5'!$CO$58:$CO$89</c:f>
              <c:numCache>
                <c:formatCode>0%</c:formatCode>
                <c:ptCount val="32"/>
                <c:pt idx="0">
                  <c:v>0.0190510713710327</c:v>
                </c:pt>
                <c:pt idx="1">
                  <c:v>0.0192223037417461</c:v>
                </c:pt>
                <c:pt idx="2">
                  <c:v>0.0170428673648605</c:v>
                </c:pt>
                <c:pt idx="3">
                  <c:v>0.0139690041003544</c:v>
                </c:pt>
                <c:pt idx="4">
                  <c:v>0.0167203608247423</c:v>
                </c:pt>
                <c:pt idx="5">
                  <c:v>0.0182122514240032</c:v>
                </c:pt>
                <c:pt idx="6">
                  <c:v>0.015848012755249</c:v>
                </c:pt>
                <c:pt idx="7">
                  <c:v>0.0134806875706948</c:v>
                </c:pt>
                <c:pt idx="8">
                  <c:v>0.0194296945038273</c:v>
                </c:pt>
                <c:pt idx="9">
                  <c:v>0.0218480618964425</c:v>
                </c:pt>
                <c:pt idx="10">
                  <c:v>0.0304360723820825</c:v>
                </c:pt>
                <c:pt idx="11">
                  <c:v>0.0325356595544029</c:v>
                </c:pt>
                <c:pt idx="12">
                  <c:v>0.0309478597416905</c:v>
                </c:pt>
                <c:pt idx="13">
                  <c:v>0.0282325464245644</c:v>
                </c:pt>
                <c:pt idx="14">
                  <c:v>0.0293929098019104</c:v>
                </c:pt>
                <c:pt idx="15">
                  <c:v>0.0330648701261523</c:v>
                </c:pt>
                <c:pt idx="16">
                  <c:v>0.0195310776831797</c:v>
                </c:pt>
                <c:pt idx="17">
                  <c:v>0.0227725889390282</c:v>
                </c:pt>
                <c:pt idx="18">
                  <c:v>0.0302561110612452</c:v>
                </c:pt>
                <c:pt idx="19">
                  <c:v>0.0303011024366303</c:v>
                </c:pt>
                <c:pt idx="20">
                  <c:v>0.0355210501040499</c:v>
                </c:pt>
                <c:pt idx="21">
                  <c:v>0.0362402619807146</c:v>
                </c:pt>
                <c:pt idx="22">
                  <c:v>0.0377752941949905</c:v>
                </c:pt>
                <c:pt idx="23">
                  <c:v>0.0581476182244176</c:v>
                </c:pt>
                <c:pt idx="24">
                  <c:v>0.0511748883642318</c:v>
                </c:pt>
                <c:pt idx="25">
                  <c:v>0.0543774644026759</c:v>
                </c:pt>
                <c:pt idx="26">
                  <c:v>0.0437583024985113</c:v>
                </c:pt>
                <c:pt idx="27">
                  <c:v>0.0302847614538332</c:v>
                </c:pt>
                <c:pt idx="28">
                  <c:v>0.0386417787143353</c:v>
                </c:pt>
                <c:pt idx="29">
                  <c:v>0.047825359465459</c:v>
                </c:pt>
                <c:pt idx="30">
                  <c:v>0.0489038707750579</c:v>
                </c:pt>
                <c:pt idx="31">
                  <c:v>0.0516314311546756</c:v>
                </c:pt>
              </c:numCache>
            </c:numRef>
          </c:val>
        </c:ser>
        <c:dLbls>
          <c:showLegendKey val="0"/>
          <c:showVal val="0"/>
          <c:showCatName val="0"/>
          <c:showSerName val="0"/>
          <c:showPercent val="0"/>
          <c:showBubbleSize val="0"/>
        </c:dLbls>
        <c:axId val="212604880"/>
        <c:axId val="613268208"/>
      </c:areaChart>
      <c:catAx>
        <c:axId val="212604880"/>
        <c:scaling>
          <c:orientation val="minMax"/>
        </c:scaling>
        <c:delete val="0"/>
        <c:axPos val="b"/>
        <c:numFmt formatCode="General" sourceLinked="1"/>
        <c:majorTickMark val="none"/>
        <c:minorTickMark val="none"/>
        <c:tickLblPos val="nextTo"/>
        <c:txPr>
          <a:bodyPr rot="-5400000" vert="horz"/>
          <a:lstStyle/>
          <a:p>
            <a:pPr>
              <a:defRPr sz="1600"/>
            </a:pPr>
            <a:endParaRPr lang="en-US"/>
          </a:p>
        </c:txPr>
        <c:crossAx val="613268208"/>
        <c:crosses val="autoZero"/>
        <c:auto val="1"/>
        <c:lblAlgn val="ctr"/>
        <c:lblOffset val="100"/>
        <c:tickLblSkip val="2"/>
        <c:tickMarkSkip val="2"/>
        <c:noMultiLvlLbl val="0"/>
      </c:catAx>
      <c:valAx>
        <c:axId val="613268208"/>
        <c:scaling>
          <c:orientation val="minMax"/>
          <c:max val="0.57"/>
          <c:min val="0.0"/>
        </c:scaling>
        <c:delete val="0"/>
        <c:axPos val="l"/>
        <c:title>
          <c:tx>
            <c:rich>
              <a:bodyPr rot="-5400000" vert="horz"/>
              <a:lstStyle/>
              <a:p>
                <a:pPr>
                  <a:defRPr sz="1600" b="0"/>
                </a:pPr>
                <a:r>
                  <a:rPr lang="fr-FR" sz="1400" b="0" i="0" u="none" strike="noStrike" baseline="0" smtClean="0"/>
                  <a:t>% of U.S. corporate profits made abroad</a:t>
                </a:r>
                <a:endParaRPr lang="fr-FR" sz="1400"/>
              </a:p>
            </c:rich>
          </c:tx>
          <c:layout>
            <c:manualLayout>
              <c:xMode val="edge"/>
              <c:yMode val="edge"/>
              <c:x val="0.000276079283193049"/>
              <c:y val="0.217498334361857"/>
            </c:manualLayout>
          </c:layout>
          <c:overlay val="0"/>
        </c:title>
        <c:numFmt formatCode="0%" sourceLinked="1"/>
        <c:majorTickMark val="none"/>
        <c:minorTickMark val="none"/>
        <c:tickLblPos val="nextTo"/>
        <c:txPr>
          <a:bodyPr/>
          <a:lstStyle/>
          <a:p>
            <a:pPr>
              <a:defRPr sz="1600"/>
            </a:pPr>
            <a:endParaRPr lang="en-US"/>
          </a:p>
        </c:txPr>
        <c:crossAx val="212604880"/>
        <c:crosses val="autoZero"/>
        <c:crossBetween val="midCat"/>
      </c:valAx>
    </c:plotArea>
    <c:plotVisOnly val="1"/>
    <c:dispBlanksAs val="zero"/>
    <c:showDLblsOverMax val="0"/>
  </c:chart>
  <c:spPr>
    <a:ln>
      <a:noFill/>
    </a:ln>
  </c:spPr>
  <c:txPr>
    <a:bodyPr/>
    <a:lstStyle/>
    <a:p>
      <a:pPr>
        <a:defRPr>
          <a:latin typeface="Arial"/>
          <a:cs typeface="Arial"/>
        </a:defRPr>
      </a:pPr>
      <a:endParaRPr lang="en-US"/>
    </a:p>
  </c:txPr>
  <c:userShapes r:id="rId2"/>
</c:chartSpace>
</file>

<file path=xl/charts/chart3.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fr-FR" sz="2000">
                <a:latin typeface="Arial"/>
                <a:cs typeface="Arial"/>
              </a:rPr>
              <a:t>The</a:t>
            </a:r>
            <a:r>
              <a:rPr lang="fr-FR" sz="2000" baseline="0">
                <a:latin typeface="Arial"/>
                <a:cs typeface="Arial"/>
              </a:rPr>
              <a:t> share of tax havens in U.S. corporate profits </a:t>
            </a:r>
            <a:endParaRPr lang="fr-FR" sz="2000">
              <a:latin typeface="Arial"/>
              <a:cs typeface="Arial"/>
            </a:endParaRPr>
          </a:p>
        </c:rich>
      </c:tx>
      <c:layout>
        <c:manualLayout>
          <c:xMode val="edge"/>
          <c:yMode val="edge"/>
          <c:x val="0.229744013032854"/>
          <c:y val="0.0158284586784644"/>
        </c:manualLayout>
      </c:layout>
      <c:overlay val="0"/>
    </c:title>
    <c:autoTitleDeleted val="0"/>
    <c:plotArea>
      <c:layout>
        <c:manualLayout>
          <c:layoutTarget val="inner"/>
          <c:xMode val="edge"/>
          <c:yMode val="edge"/>
          <c:x val="0.0983259299484116"/>
          <c:y val="0.098120419495106"/>
          <c:w val="0.88101515069237"/>
          <c:h val="0.724000821869125"/>
        </c:manualLayout>
      </c:layout>
      <c:lineChart>
        <c:grouping val="standard"/>
        <c:varyColors val="0"/>
        <c:ser>
          <c:idx val="0"/>
          <c:order val="0"/>
          <c:tx>
            <c:strRef>
              <c:f>'DataFig1-5'!$N$3</c:f>
              <c:strCache>
                <c:ptCount val="1"/>
                <c:pt idx="0">
                  <c:v>(Foreign profits inflows, % BEA profits)</c:v>
                </c:pt>
              </c:strCache>
            </c:strRef>
          </c:tx>
          <c:spPr>
            <a:ln w="34925">
              <a:solidFill>
                <a:schemeClr val="tx1"/>
              </a:solidFill>
            </a:ln>
            <a:effectLst/>
          </c:spPr>
          <c:marker>
            <c:symbol val="circle"/>
            <c:size val="10"/>
            <c:spPr>
              <a:solidFill>
                <a:schemeClr val="bg1"/>
              </a:solidFill>
              <a:ln w="15875">
                <a:solidFill>
                  <a:schemeClr val="tx1"/>
                </a:solidFill>
              </a:ln>
              <a:effectLst/>
            </c:spPr>
          </c:marker>
          <c:cat>
            <c:numRef>
              <c:f>'DataFig1-5'!$B$60:$B$89</c:f>
              <c:numCache>
                <c:formatCode>General</c:formatCode>
                <c:ptCount val="30"/>
                <c:pt idx="0">
                  <c:v>1984.0</c:v>
                </c:pt>
                <c:pt idx="1">
                  <c:v>1985.0</c:v>
                </c:pt>
                <c:pt idx="2">
                  <c:v>1986.0</c:v>
                </c:pt>
                <c:pt idx="3">
                  <c:v>1987.0</c:v>
                </c:pt>
                <c:pt idx="4">
                  <c:v>1988.0</c:v>
                </c:pt>
                <c:pt idx="5">
                  <c:v>1989.0</c:v>
                </c:pt>
                <c:pt idx="6">
                  <c:v>1990.0</c:v>
                </c:pt>
                <c:pt idx="7">
                  <c:v>1991.0</c:v>
                </c:pt>
                <c:pt idx="8">
                  <c:v>1992.0</c:v>
                </c:pt>
                <c:pt idx="9">
                  <c:v>1993.0</c:v>
                </c:pt>
                <c:pt idx="10">
                  <c:v>1994.0</c:v>
                </c:pt>
                <c:pt idx="11">
                  <c:v>1995.0</c:v>
                </c:pt>
                <c:pt idx="12">
                  <c:v>1996.0</c:v>
                </c:pt>
                <c:pt idx="13">
                  <c:v>1997.0</c:v>
                </c:pt>
                <c:pt idx="14">
                  <c:v>1998.0</c:v>
                </c:pt>
                <c:pt idx="15">
                  <c:v>1999.0</c:v>
                </c:pt>
                <c:pt idx="16">
                  <c:v>2000.0</c:v>
                </c:pt>
                <c:pt idx="17">
                  <c:v>2001.0</c:v>
                </c:pt>
                <c:pt idx="18">
                  <c:v>2002.0</c:v>
                </c:pt>
                <c:pt idx="19">
                  <c:v>2003.0</c:v>
                </c:pt>
                <c:pt idx="20">
                  <c:v>2004.0</c:v>
                </c:pt>
                <c:pt idx="21">
                  <c:v>2005.0</c:v>
                </c:pt>
                <c:pt idx="22">
                  <c:v>2006.0</c:v>
                </c:pt>
                <c:pt idx="23">
                  <c:v>2007.0</c:v>
                </c:pt>
                <c:pt idx="24">
                  <c:v>2008.0</c:v>
                </c:pt>
                <c:pt idx="25">
                  <c:v>2009.0</c:v>
                </c:pt>
                <c:pt idx="26">
                  <c:v>2010.0</c:v>
                </c:pt>
                <c:pt idx="27">
                  <c:v>2011.0</c:v>
                </c:pt>
                <c:pt idx="28">
                  <c:v>2012.0</c:v>
                </c:pt>
                <c:pt idx="29">
                  <c:v>2013.0</c:v>
                </c:pt>
              </c:numCache>
            </c:numRef>
          </c:cat>
          <c:val>
            <c:numRef>
              <c:f>'DataFig1-5'!$CQ$60:$CQ$89</c:f>
              <c:numCache>
                <c:formatCode>0%</c:formatCode>
                <c:ptCount val="30"/>
                <c:pt idx="0">
                  <c:v>0.019268763660867</c:v>
                </c:pt>
                <c:pt idx="1">
                  <c:v>0.0207535120514505</c:v>
                </c:pt>
                <c:pt idx="2">
                  <c:v>0.029033189345596</c:v>
                </c:pt>
                <c:pt idx="3">
                  <c:v>0.0320748290404367</c:v>
                </c:pt>
                <c:pt idx="4">
                  <c:v>0.0323549154058944</c:v>
                </c:pt>
                <c:pt idx="5">
                  <c:v>0.0401879954489584</c:v>
                </c:pt>
                <c:pt idx="6">
                  <c:v>0.0478516937668794</c:v>
                </c:pt>
                <c:pt idx="7">
                  <c:v>0.0414161938944546</c:v>
                </c:pt>
                <c:pt idx="8">
                  <c:v>0.0441093364318359</c:v>
                </c:pt>
                <c:pt idx="9">
                  <c:v>0.0419720280252704</c:v>
                </c:pt>
                <c:pt idx="10">
                  <c:v>0.0502264138063974</c:v>
                </c:pt>
                <c:pt idx="11">
                  <c:v>0.047526879170783</c:v>
                </c:pt>
                <c:pt idx="12">
                  <c:v>0.0487995014842382</c:v>
                </c:pt>
                <c:pt idx="13">
                  <c:v>0.0533114582105936</c:v>
                </c:pt>
                <c:pt idx="14">
                  <c:v>0.062667723819523</c:v>
                </c:pt>
                <c:pt idx="15">
                  <c:v>0.0748688202282201</c:v>
                </c:pt>
                <c:pt idx="16">
                  <c:v>0.0815684983661232</c:v>
                </c:pt>
                <c:pt idx="17">
                  <c:v>0.0947257008418784</c:v>
                </c:pt>
                <c:pt idx="18">
                  <c:v>0.0932208932950956</c:v>
                </c:pt>
                <c:pt idx="19">
                  <c:v>0.0968267620067528</c:v>
                </c:pt>
                <c:pt idx="20">
                  <c:v>0.109980297427108</c:v>
                </c:pt>
                <c:pt idx="21">
                  <c:v>0.116410041667457</c:v>
                </c:pt>
                <c:pt idx="22">
                  <c:v>0.111973494140634</c:v>
                </c:pt>
                <c:pt idx="23">
                  <c:v>0.153862744082666</c:v>
                </c:pt>
                <c:pt idx="24">
                  <c:v>0.215131950680785</c:v>
                </c:pt>
                <c:pt idx="25">
                  <c:v>0.188737885371576</c:v>
                </c:pt>
                <c:pt idx="26">
                  <c:v>0.17307415226334</c:v>
                </c:pt>
                <c:pt idx="27">
                  <c:v>0.183500357336941</c:v>
                </c:pt>
                <c:pt idx="28">
                  <c:v>0.170405276378575</c:v>
                </c:pt>
                <c:pt idx="29">
                  <c:v>0.174099221986286</c:v>
                </c:pt>
              </c:numCache>
            </c:numRef>
          </c:val>
          <c:smooth val="0"/>
        </c:ser>
        <c:dLbls>
          <c:showLegendKey val="0"/>
          <c:showVal val="0"/>
          <c:showCatName val="0"/>
          <c:showSerName val="0"/>
          <c:showPercent val="0"/>
          <c:showBubbleSize val="0"/>
        </c:dLbls>
        <c:marker val="1"/>
        <c:smooth val="0"/>
        <c:axId val="609649200"/>
        <c:axId val="636922112"/>
      </c:lineChart>
      <c:catAx>
        <c:axId val="609649200"/>
        <c:scaling>
          <c:orientation val="minMax"/>
        </c:scaling>
        <c:delete val="0"/>
        <c:axPos val="b"/>
        <c:numFmt formatCode="General" sourceLinked="1"/>
        <c:majorTickMark val="none"/>
        <c:minorTickMark val="none"/>
        <c:tickLblPos val="nextTo"/>
        <c:txPr>
          <a:bodyPr rot="-5400000" vert="horz"/>
          <a:lstStyle/>
          <a:p>
            <a:pPr>
              <a:defRPr sz="1600">
                <a:latin typeface="Arial"/>
                <a:cs typeface="Arial"/>
              </a:defRPr>
            </a:pPr>
            <a:endParaRPr lang="en-US"/>
          </a:p>
        </c:txPr>
        <c:crossAx val="636922112"/>
        <c:crosses val="autoZero"/>
        <c:auto val="1"/>
        <c:lblAlgn val="ctr"/>
        <c:lblOffset val="100"/>
        <c:tickLblSkip val="2"/>
        <c:tickMarkSkip val="2"/>
        <c:noMultiLvlLbl val="0"/>
      </c:catAx>
      <c:valAx>
        <c:axId val="636922112"/>
        <c:scaling>
          <c:orientation val="minMax"/>
        </c:scaling>
        <c:delete val="0"/>
        <c:axPos val="l"/>
        <c:title>
          <c:tx>
            <c:rich>
              <a:bodyPr rot="-5400000" vert="horz"/>
              <a:lstStyle/>
              <a:p>
                <a:pPr>
                  <a:defRPr/>
                </a:pPr>
                <a:r>
                  <a:rPr lang="fr-FR" sz="1400" b="0">
                    <a:latin typeface="Arial"/>
                    <a:cs typeface="Arial"/>
                  </a:rPr>
                  <a:t>% of US corporate profits</a:t>
                </a:r>
              </a:p>
            </c:rich>
          </c:tx>
          <c:layout>
            <c:manualLayout>
              <c:xMode val="edge"/>
              <c:yMode val="edge"/>
              <c:x val="0.000967472169427097"/>
              <c:y val="0.286851375936398"/>
            </c:manualLayout>
          </c:layout>
          <c:overlay val="0"/>
        </c:title>
        <c:numFmt formatCode="0%" sourceLinked="0"/>
        <c:majorTickMark val="none"/>
        <c:minorTickMark val="none"/>
        <c:tickLblPos val="nextTo"/>
        <c:txPr>
          <a:bodyPr/>
          <a:lstStyle/>
          <a:p>
            <a:pPr>
              <a:defRPr sz="1600">
                <a:latin typeface="Arial"/>
                <a:cs typeface="Arial"/>
              </a:defRPr>
            </a:pPr>
            <a:endParaRPr lang="en-US"/>
          </a:p>
        </c:txPr>
        <c:crossAx val="609649200"/>
        <c:crosses val="autoZero"/>
        <c:crossBetween val="midCat"/>
      </c:valAx>
    </c:plotArea>
    <c:plotVisOnly val="1"/>
    <c:dispBlanksAs val="gap"/>
    <c:showDLblsOverMax val="0"/>
  </c:chart>
  <c:spPr>
    <a:ln>
      <a:noFill/>
    </a:ln>
  </c:spPr>
  <c:userShapes r:id="rId1"/>
</c:chartSpace>
</file>

<file path=xl/charts/chart4.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fr-FR" sz="2000">
                <a:latin typeface="Arial"/>
                <a:cs typeface="Arial"/>
              </a:rPr>
              <a:t>U.S. corporate profits retained in tax havens</a:t>
            </a:r>
          </a:p>
        </c:rich>
      </c:tx>
      <c:layout>
        <c:manualLayout>
          <c:xMode val="edge"/>
          <c:yMode val="edge"/>
          <c:x val="0.248798438189459"/>
          <c:y val="0.0022622936111034"/>
        </c:manualLayout>
      </c:layout>
      <c:overlay val="0"/>
    </c:title>
    <c:autoTitleDeleted val="0"/>
    <c:plotArea>
      <c:layout>
        <c:manualLayout>
          <c:layoutTarget val="inner"/>
          <c:xMode val="edge"/>
          <c:yMode val="edge"/>
          <c:x val="0.0983258949772507"/>
          <c:y val="0.0822944015175952"/>
          <c:w val="0.890645473457742"/>
          <c:h val="0.791842106574893"/>
        </c:manualLayout>
      </c:layout>
      <c:lineChart>
        <c:grouping val="standard"/>
        <c:varyColors val="0"/>
        <c:ser>
          <c:idx val="0"/>
          <c:order val="0"/>
          <c:tx>
            <c:strRef>
              <c:f>'DataFig1-5'!$BK$3</c:f>
              <c:strCache>
                <c:ptCount val="1"/>
                <c:pt idx="0">
                  <c:v>(Retained havens, % of BEA profits)</c:v>
                </c:pt>
              </c:strCache>
            </c:strRef>
          </c:tx>
          <c:spPr>
            <a:ln w="38100">
              <a:solidFill>
                <a:schemeClr val="tx1"/>
              </a:solidFill>
            </a:ln>
            <a:effectLst/>
          </c:spPr>
          <c:marker>
            <c:symbol val="circle"/>
            <c:size val="10"/>
            <c:spPr>
              <a:solidFill>
                <a:schemeClr val="bg1"/>
              </a:solidFill>
              <a:ln w="19050">
                <a:solidFill>
                  <a:schemeClr val="tx1"/>
                </a:solidFill>
              </a:ln>
              <a:effectLst/>
            </c:spPr>
          </c:marker>
          <c:cat>
            <c:numRef>
              <c:f>'DataFig1-5'!$B$58:$B$90</c:f>
              <c:numCache>
                <c:formatCode>General</c:formatCode>
                <c:ptCount val="33"/>
                <c:pt idx="0">
                  <c:v>1982.0</c:v>
                </c:pt>
                <c:pt idx="1">
                  <c:v>1983.0</c:v>
                </c:pt>
                <c:pt idx="2">
                  <c:v>1984.0</c:v>
                </c:pt>
                <c:pt idx="3">
                  <c:v>1985.0</c:v>
                </c:pt>
                <c:pt idx="4">
                  <c:v>1986.0</c:v>
                </c:pt>
                <c:pt idx="5">
                  <c:v>1987.0</c:v>
                </c:pt>
                <c:pt idx="6">
                  <c:v>1988.0</c:v>
                </c:pt>
                <c:pt idx="7">
                  <c:v>1989.0</c:v>
                </c:pt>
                <c:pt idx="8">
                  <c:v>1990.0</c:v>
                </c:pt>
                <c:pt idx="9">
                  <c:v>1991.0</c:v>
                </c:pt>
                <c:pt idx="10">
                  <c:v>1992.0</c:v>
                </c:pt>
                <c:pt idx="11">
                  <c:v>1993.0</c:v>
                </c:pt>
                <c:pt idx="12">
                  <c:v>1994.0</c:v>
                </c:pt>
                <c:pt idx="13">
                  <c:v>1995.0</c:v>
                </c:pt>
                <c:pt idx="14">
                  <c:v>1996.0</c:v>
                </c:pt>
                <c:pt idx="15">
                  <c:v>1997.0</c:v>
                </c:pt>
                <c:pt idx="16">
                  <c:v>1998.0</c:v>
                </c:pt>
                <c:pt idx="17">
                  <c:v>1999.0</c:v>
                </c:pt>
                <c:pt idx="18">
                  <c:v>2000.0</c:v>
                </c:pt>
                <c:pt idx="19">
                  <c:v>2001.0</c:v>
                </c:pt>
                <c:pt idx="20">
                  <c:v>2002.0</c:v>
                </c:pt>
                <c:pt idx="21">
                  <c:v>2003.0</c:v>
                </c:pt>
                <c:pt idx="22">
                  <c:v>2004.0</c:v>
                </c:pt>
                <c:pt idx="23">
                  <c:v>2005.0</c:v>
                </c:pt>
                <c:pt idx="24">
                  <c:v>2006.0</c:v>
                </c:pt>
                <c:pt idx="25">
                  <c:v>2007.0</c:v>
                </c:pt>
                <c:pt idx="26">
                  <c:v>2008.0</c:v>
                </c:pt>
                <c:pt idx="27">
                  <c:v>2009.0</c:v>
                </c:pt>
                <c:pt idx="28">
                  <c:v>2010.0</c:v>
                </c:pt>
                <c:pt idx="29">
                  <c:v>2011.0</c:v>
                </c:pt>
                <c:pt idx="30">
                  <c:v>2012.0</c:v>
                </c:pt>
                <c:pt idx="31">
                  <c:v>2013.0</c:v>
                </c:pt>
                <c:pt idx="32">
                  <c:v>2014.0</c:v>
                </c:pt>
              </c:numCache>
            </c:numRef>
          </c:cat>
          <c:val>
            <c:numRef>
              <c:f>'DataFig1-5'!$BL$58:$BL$90</c:f>
              <c:numCache>
                <c:formatCode>0%</c:formatCode>
                <c:ptCount val="33"/>
                <c:pt idx="0">
                  <c:v>0.111146999712891</c:v>
                </c:pt>
                <c:pt idx="1">
                  <c:v>0.176550699517147</c:v>
                </c:pt>
                <c:pt idx="2">
                  <c:v>0.152917837659117</c:v>
                </c:pt>
                <c:pt idx="3">
                  <c:v>0.1298571218147</c:v>
                </c:pt>
                <c:pt idx="4">
                  <c:v>0.119425949756616</c:v>
                </c:pt>
                <c:pt idx="5">
                  <c:v>0.119836223066014</c:v>
                </c:pt>
                <c:pt idx="6">
                  <c:v>0.0411523371015999</c:v>
                </c:pt>
                <c:pt idx="7">
                  <c:v>0.0509346963577224</c:v>
                </c:pt>
                <c:pt idx="8">
                  <c:v>0.132421666178068</c:v>
                </c:pt>
                <c:pt idx="9">
                  <c:v>0.127754820936639</c:v>
                </c:pt>
                <c:pt idx="10">
                  <c:v>0.140061101803489</c:v>
                </c:pt>
                <c:pt idx="11">
                  <c:v>0.154057865139906</c:v>
                </c:pt>
                <c:pt idx="12">
                  <c:v>0.156371109806224</c:v>
                </c:pt>
                <c:pt idx="13">
                  <c:v>0.15871486130302</c:v>
                </c:pt>
                <c:pt idx="14">
                  <c:v>0.169800551391402</c:v>
                </c:pt>
                <c:pt idx="15">
                  <c:v>0.169207287806938</c:v>
                </c:pt>
                <c:pt idx="16">
                  <c:v>0.192709266893709</c:v>
                </c:pt>
                <c:pt idx="17">
                  <c:v>0.241239819492638</c:v>
                </c:pt>
                <c:pt idx="18">
                  <c:v>0.210823754051786</c:v>
                </c:pt>
                <c:pt idx="19">
                  <c:v>0.2218853336618</c:v>
                </c:pt>
                <c:pt idx="20">
                  <c:v>0.294642560404134</c:v>
                </c:pt>
                <c:pt idx="21">
                  <c:v>0.280708774650177</c:v>
                </c:pt>
                <c:pt idx="22">
                  <c:v>0.281334026458251</c:v>
                </c:pt>
                <c:pt idx="23">
                  <c:v>-0.264190931858109</c:v>
                </c:pt>
                <c:pt idx="24">
                  <c:v>0.30640641445935</c:v>
                </c:pt>
                <c:pt idx="25">
                  <c:v>0.295642282114106</c:v>
                </c:pt>
                <c:pt idx="26">
                  <c:v>0.305567684454563</c:v>
                </c:pt>
                <c:pt idx="27">
                  <c:v>0.375819707768746</c:v>
                </c:pt>
                <c:pt idx="28">
                  <c:v>0.398354557022273</c:v>
                </c:pt>
                <c:pt idx="29">
                  <c:v>0.388675754360188</c:v>
                </c:pt>
                <c:pt idx="30">
                  <c:v>0.353665411095413</c:v>
                </c:pt>
                <c:pt idx="31">
                  <c:v>0.456408471941912</c:v>
                </c:pt>
              </c:numCache>
            </c:numRef>
          </c:val>
          <c:smooth val="0"/>
        </c:ser>
        <c:dLbls>
          <c:showLegendKey val="0"/>
          <c:showVal val="0"/>
          <c:showCatName val="0"/>
          <c:showSerName val="0"/>
          <c:showPercent val="0"/>
          <c:showBubbleSize val="0"/>
        </c:dLbls>
        <c:marker val="1"/>
        <c:smooth val="0"/>
        <c:axId val="637407152"/>
        <c:axId val="609632240"/>
      </c:lineChart>
      <c:catAx>
        <c:axId val="637407152"/>
        <c:scaling>
          <c:orientation val="minMax"/>
        </c:scaling>
        <c:delete val="0"/>
        <c:axPos val="b"/>
        <c:numFmt formatCode="General" sourceLinked="1"/>
        <c:majorTickMark val="none"/>
        <c:minorTickMark val="none"/>
        <c:tickLblPos val="nextTo"/>
        <c:txPr>
          <a:bodyPr rot="-5400000" vert="horz"/>
          <a:lstStyle/>
          <a:p>
            <a:pPr>
              <a:defRPr sz="1600">
                <a:latin typeface="Arial"/>
                <a:cs typeface="Arial"/>
              </a:defRPr>
            </a:pPr>
            <a:endParaRPr lang="en-US"/>
          </a:p>
        </c:txPr>
        <c:crossAx val="609632240"/>
        <c:crosses val="autoZero"/>
        <c:auto val="1"/>
        <c:lblAlgn val="ctr"/>
        <c:lblOffset val="100"/>
        <c:tickLblSkip val="2"/>
        <c:tickMarkSkip val="2"/>
        <c:noMultiLvlLbl val="0"/>
      </c:catAx>
      <c:valAx>
        <c:axId val="609632240"/>
        <c:scaling>
          <c:orientation val="minMax"/>
          <c:max val="0.5"/>
          <c:min val="-0.3"/>
        </c:scaling>
        <c:delete val="0"/>
        <c:axPos val="l"/>
        <c:title>
          <c:tx>
            <c:rich>
              <a:bodyPr rot="-5400000" vert="horz"/>
              <a:lstStyle/>
              <a:p>
                <a:pPr>
                  <a:defRPr/>
                </a:pPr>
                <a:r>
                  <a:rPr lang="fr-FR" sz="1400" b="0">
                    <a:latin typeface="Arial"/>
                    <a:cs typeface="Arial"/>
                  </a:rPr>
                  <a:t>% of US corporate profits made abroad</a:t>
                </a:r>
              </a:p>
            </c:rich>
          </c:tx>
          <c:layout>
            <c:manualLayout>
              <c:xMode val="edge"/>
              <c:yMode val="edge"/>
              <c:x val="0.000968153198113192"/>
              <c:y val="0.20094037927064"/>
            </c:manualLayout>
          </c:layout>
          <c:overlay val="0"/>
        </c:title>
        <c:numFmt formatCode="0%" sourceLinked="0"/>
        <c:majorTickMark val="none"/>
        <c:minorTickMark val="none"/>
        <c:tickLblPos val="nextTo"/>
        <c:txPr>
          <a:bodyPr/>
          <a:lstStyle/>
          <a:p>
            <a:pPr>
              <a:defRPr sz="1600">
                <a:latin typeface="Arial"/>
                <a:cs typeface="Arial"/>
              </a:defRPr>
            </a:pPr>
            <a:endParaRPr lang="en-US"/>
          </a:p>
        </c:txPr>
        <c:crossAx val="637407152"/>
        <c:crosses val="autoZero"/>
        <c:crossBetween val="midCat"/>
      </c:valAx>
    </c:plotArea>
    <c:plotVisOnly val="1"/>
    <c:dispBlanksAs val="gap"/>
    <c:showDLblsOverMax val="0"/>
  </c:chart>
  <c:spPr>
    <a:ln>
      <a:noFill/>
    </a:ln>
  </c:spPr>
  <c:userShapes r:id="rId1"/>
</c:chartSpace>
</file>

<file path=xl/charts/chart5.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fr-FR" sz="2000">
                <a:latin typeface="Arial"/>
                <a:cs typeface="Arial"/>
              </a:rPr>
              <a:t>Nominal and effective corporate tax rates on</a:t>
            </a:r>
            <a:r>
              <a:rPr lang="fr-FR" sz="2000" baseline="0">
                <a:latin typeface="Arial"/>
                <a:cs typeface="Arial"/>
              </a:rPr>
              <a:t> US corporate profits</a:t>
            </a:r>
            <a:endParaRPr lang="fr-FR" sz="2000">
              <a:latin typeface="Arial"/>
              <a:cs typeface="Arial"/>
            </a:endParaRPr>
          </a:p>
        </c:rich>
      </c:tx>
      <c:layout>
        <c:manualLayout>
          <c:xMode val="edge"/>
          <c:yMode val="edge"/>
          <c:x val="0.162101330437144"/>
          <c:y val="0.00451508889443118"/>
        </c:manualLayout>
      </c:layout>
      <c:overlay val="0"/>
    </c:title>
    <c:autoTitleDeleted val="0"/>
    <c:plotArea>
      <c:layout>
        <c:manualLayout>
          <c:layoutTarget val="inner"/>
          <c:xMode val="edge"/>
          <c:yMode val="edge"/>
          <c:x val="0.0997052402932392"/>
          <c:y val="0.102642836260382"/>
          <c:w val="0.871359978278577"/>
          <c:h val="0.757918947608692"/>
        </c:manualLayout>
      </c:layout>
      <c:lineChart>
        <c:grouping val="standard"/>
        <c:varyColors val="0"/>
        <c:ser>
          <c:idx val="0"/>
          <c:order val="0"/>
          <c:tx>
            <c:strRef>
              <c:f>'DataFig1-5'!$N$3</c:f>
              <c:strCache>
                <c:ptCount val="1"/>
                <c:pt idx="0">
                  <c:v>(Foreign profits inflows, % BEA profits)</c:v>
                </c:pt>
              </c:strCache>
            </c:strRef>
          </c:tx>
          <c:spPr>
            <a:ln w="38100">
              <a:solidFill>
                <a:schemeClr val="tx1"/>
              </a:solidFill>
            </a:ln>
            <a:effectLst/>
          </c:spPr>
          <c:marker>
            <c:symbol val="circle"/>
            <c:size val="11"/>
            <c:spPr>
              <a:solidFill>
                <a:schemeClr val="bg1"/>
              </a:solidFill>
              <a:ln w="25400">
                <a:solidFill>
                  <a:schemeClr val="tx1"/>
                </a:solidFill>
              </a:ln>
              <a:effectLst/>
            </c:spPr>
          </c:marker>
          <c:cat>
            <c:strRef>
              <c:f>'DataFig1-5'!$B$96:$B$156</c:f>
              <c:strCache>
                <c:ptCount val="7"/>
                <c:pt idx="0">
                  <c:v>1950-59</c:v>
                </c:pt>
                <c:pt idx="1">
                  <c:v>1960-69</c:v>
                </c:pt>
                <c:pt idx="2">
                  <c:v>1970-70</c:v>
                </c:pt>
                <c:pt idx="3">
                  <c:v>1980-89</c:v>
                </c:pt>
                <c:pt idx="4">
                  <c:v>1990-99</c:v>
                </c:pt>
                <c:pt idx="5">
                  <c:v>2000-09</c:v>
                </c:pt>
                <c:pt idx="6">
                  <c:v>2010-13</c:v>
                </c:pt>
              </c:strCache>
            </c:strRef>
          </c:cat>
          <c:val>
            <c:numRef>
              <c:f>'DataFig1-5'!$AT$96:$AT$156</c:f>
              <c:numCache>
                <c:formatCode>0%</c:formatCode>
                <c:ptCount val="7"/>
                <c:pt idx="0">
                  <c:v>0.509</c:v>
                </c:pt>
                <c:pt idx="1">
                  <c:v>0.5076</c:v>
                </c:pt>
                <c:pt idx="2">
                  <c:v>0.4792</c:v>
                </c:pt>
                <c:pt idx="3">
                  <c:v>0.43</c:v>
                </c:pt>
                <c:pt idx="4">
                  <c:v>0.347</c:v>
                </c:pt>
                <c:pt idx="5">
                  <c:v>0.35</c:v>
                </c:pt>
                <c:pt idx="6">
                  <c:v>0.35</c:v>
                </c:pt>
              </c:numCache>
            </c:numRef>
          </c:val>
          <c:smooth val="0"/>
        </c:ser>
        <c:ser>
          <c:idx val="1"/>
          <c:order val="1"/>
          <c:spPr>
            <a:effectLst/>
          </c:spPr>
          <c:marker>
            <c:spPr>
              <a:effectLst/>
            </c:spPr>
          </c:marker>
          <c:cat>
            <c:strRef>
              <c:f>'DataFig1-5'!$B$96:$B$156</c:f>
              <c:strCache>
                <c:ptCount val="7"/>
                <c:pt idx="0">
                  <c:v>1950-59</c:v>
                </c:pt>
                <c:pt idx="1">
                  <c:v>1960-69</c:v>
                </c:pt>
                <c:pt idx="2">
                  <c:v>1970-70</c:v>
                </c:pt>
                <c:pt idx="3">
                  <c:v>1980-89</c:v>
                </c:pt>
                <c:pt idx="4">
                  <c:v>1990-99</c:v>
                </c:pt>
                <c:pt idx="5">
                  <c:v>2000-09</c:v>
                </c:pt>
                <c:pt idx="6">
                  <c:v>2010-13</c:v>
                </c:pt>
              </c:strCache>
            </c:strRef>
          </c:cat>
          <c:val>
            <c:numRef>
              <c:f>'DataFig1-5'!$AU$96:$AU$156</c:f>
              <c:numCache>
                <c:formatCode>0%</c:formatCode>
                <c:ptCount val="7"/>
                <c:pt idx="0">
                  <c:v>0.455574194064933</c:v>
                </c:pt>
                <c:pt idx="1">
                  <c:v>0.360306260245398</c:v>
                </c:pt>
                <c:pt idx="2">
                  <c:v>0.340131453771902</c:v>
                </c:pt>
                <c:pt idx="3">
                  <c:v>0.269413593096391</c:v>
                </c:pt>
                <c:pt idx="4">
                  <c:v>0.265945515775754</c:v>
                </c:pt>
                <c:pt idx="5">
                  <c:v>0.207868769541693</c:v>
                </c:pt>
                <c:pt idx="6">
                  <c:v>0.149727700863531</c:v>
                </c:pt>
              </c:numCache>
            </c:numRef>
          </c:val>
          <c:smooth val="0"/>
        </c:ser>
        <c:ser>
          <c:idx val="2"/>
          <c:order val="2"/>
          <c:spPr>
            <a:effectLst/>
          </c:spPr>
          <c:marker>
            <c:spPr>
              <a:effectLst/>
            </c:spPr>
          </c:marker>
          <c:cat>
            <c:strRef>
              <c:f>'DataFig1-5'!$B$96:$B$156</c:f>
              <c:strCache>
                <c:ptCount val="7"/>
                <c:pt idx="0">
                  <c:v>1950-59</c:v>
                </c:pt>
                <c:pt idx="1">
                  <c:v>1960-69</c:v>
                </c:pt>
                <c:pt idx="2">
                  <c:v>1970-70</c:v>
                </c:pt>
                <c:pt idx="3">
                  <c:v>1980-89</c:v>
                </c:pt>
                <c:pt idx="4">
                  <c:v>1990-99</c:v>
                </c:pt>
                <c:pt idx="5">
                  <c:v>2000-09</c:v>
                </c:pt>
                <c:pt idx="6">
                  <c:v>2010-13</c:v>
                </c:pt>
              </c:strCache>
            </c:strRef>
          </c:cat>
          <c:val>
            <c:numRef>
              <c:f>'DataFig1-5'!$AX$96:$AX$156</c:f>
              <c:numCache>
                <c:formatCode>0%</c:formatCode>
                <c:ptCount val="7"/>
                <c:pt idx="0">
                  <c:v>0.465756382531526</c:v>
                </c:pt>
                <c:pt idx="1">
                  <c:v>0.379469458082419</c:v>
                </c:pt>
                <c:pt idx="2">
                  <c:v>0.40466498573895</c:v>
                </c:pt>
                <c:pt idx="3">
                  <c:v>0.324644358032431</c:v>
                </c:pt>
                <c:pt idx="4">
                  <c:v>0.302745195268028</c:v>
                </c:pt>
                <c:pt idx="5">
                  <c:v>0.248010027853512</c:v>
                </c:pt>
                <c:pt idx="6">
                  <c:v>0.192948072862308</c:v>
                </c:pt>
              </c:numCache>
            </c:numRef>
          </c:val>
          <c:smooth val="0"/>
        </c:ser>
        <c:dLbls>
          <c:showLegendKey val="0"/>
          <c:showVal val="0"/>
          <c:showCatName val="0"/>
          <c:showSerName val="0"/>
          <c:showPercent val="0"/>
          <c:showBubbleSize val="0"/>
        </c:dLbls>
        <c:marker val="1"/>
        <c:smooth val="0"/>
        <c:axId val="711598544"/>
        <c:axId val="708283888"/>
      </c:lineChart>
      <c:catAx>
        <c:axId val="711598544"/>
        <c:scaling>
          <c:orientation val="minMax"/>
        </c:scaling>
        <c:delete val="0"/>
        <c:axPos val="b"/>
        <c:numFmt formatCode="General" sourceLinked="1"/>
        <c:majorTickMark val="none"/>
        <c:minorTickMark val="none"/>
        <c:tickLblPos val="nextTo"/>
        <c:txPr>
          <a:bodyPr/>
          <a:lstStyle/>
          <a:p>
            <a:pPr>
              <a:defRPr sz="1600">
                <a:latin typeface="Arial"/>
                <a:cs typeface="Arial"/>
              </a:defRPr>
            </a:pPr>
            <a:endParaRPr lang="en-US"/>
          </a:p>
        </c:txPr>
        <c:crossAx val="708283888"/>
        <c:crosses val="autoZero"/>
        <c:auto val="1"/>
        <c:lblAlgn val="ctr"/>
        <c:lblOffset val="100"/>
        <c:tickLblSkip val="1"/>
        <c:tickMarkSkip val="1"/>
        <c:noMultiLvlLbl val="0"/>
      </c:catAx>
      <c:valAx>
        <c:axId val="708283888"/>
        <c:scaling>
          <c:orientation val="minMax"/>
          <c:max val="0.55"/>
          <c:min val="0.0"/>
        </c:scaling>
        <c:delete val="0"/>
        <c:axPos val="l"/>
        <c:title>
          <c:tx>
            <c:rich>
              <a:bodyPr rot="-5400000" vert="horz"/>
              <a:lstStyle/>
              <a:p>
                <a:pPr>
                  <a:defRPr/>
                </a:pPr>
                <a:r>
                  <a:rPr lang="fr-FR" sz="1400" b="0">
                    <a:latin typeface="Arial"/>
                    <a:cs typeface="Arial"/>
                  </a:rPr>
                  <a:t>%</a:t>
                </a:r>
                <a:r>
                  <a:rPr lang="fr-FR" sz="1400" b="0" baseline="0">
                    <a:latin typeface="Arial"/>
                    <a:cs typeface="Arial"/>
                  </a:rPr>
                  <a:t> of US corporate profits</a:t>
                </a:r>
                <a:endParaRPr lang="fr-FR" sz="1400" b="0">
                  <a:latin typeface="Arial"/>
                  <a:cs typeface="Arial"/>
                </a:endParaRPr>
              </a:p>
            </c:rich>
          </c:tx>
          <c:layout>
            <c:manualLayout>
              <c:xMode val="edge"/>
              <c:yMode val="edge"/>
              <c:x val="0.0"/>
              <c:y val="0.302117737381478"/>
            </c:manualLayout>
          </c:layout>
          <c:overlay val="0"/>
        </c:title>
        <c:numFmt formatCode="0%" sourceLinked="0"/>
        <c:majorTickMark val="none"/>
        <c:minorTickMark val="none"/>
        <c:tickLblPos val="nextTo"/>
        <c:txPr>
          <a:bodyPr/>
          <a:lstStyle/>
          <a:p>
            <a:pPr>
              <a:defRPr sz="1600">
                <a:latin typeface="Arial"/>
                <a:cs typeface="Arial"/>
              </a:defRPr>
            </a:pPr>
            <a:endParaRPr lang="en-US"/>
          </a:p>
        </c:txPr>
        <c:crossAx val="711598544"/>
        <c:crosses val="autoZero"/>
        <c:crossBetween val="between"/>
        <c:majorUnit val="0.05"/>
      </c:valAx>
    </c:plotArea>
    <c:plotVisOnly val="1"/>
    <c:dispBlanksAs val="gap"/>
    <c:showDLblsOverMax val="0"/>
  </c:chart>
  <c:spPr>
    <a:ln>
      <a:noFill/>
    </a:ln>
  </c:spPr>
  <c:userShapes r:id="rId1"/>
</c:chartSpace>
</file>

<file path=xl/charts/chart6.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17"/>
    </mc:Choice>
    <mc:Fallback>
      <c:style val="17"/>
    </mc:Fallback>
  </mc:AlternateContent>
  <c:clrMapOvr bg1="lt1" tx1="dk1" bg2="lt2" tx2="dk2" accent1="accent1" accent2="accent2" accent3="accent3" accent4="accent4" accent5="accent5" accent6="accent6" hlink="hlink" folHlink="folHlink"/>
  <c:chart>
    <c:title>
      <c:tx>
        <c:rich>
          <a:bodyPr/>
          <a:lstStyle/>
          <a:p>
            <a:pPr>
              <a:defRPr/>
            </a:pPr>
            <a:r>
              <a:rPr lang="fr-FR" sz="1950">
                <a:latin typeface="Arial"/>
                <a:cs typeface="Arial"/>
              </a:rPr>
              <a:t>U.S. equities</a:t>
            </a:r>
            <a:r>
              <a:rPr lang="fr-FR" sz="1950" baseline="0">
                <a:latin typeface="Arial"/>
                <a:cs typeface="Arial"/>
              </a:rPr>
              <a:t> held by tax haven firms and individuals</a:t>
            </a:r>
            <a:endParaRPr lang="fr-FR" sz="1950">
              <a:latin typeface="Arial"/>
              <a:cs typeface="Arial"/>
            </a:endParaRPr>
          </a:p>
        </c:rich>
      </c:tx>
      <c:layout>
        <c:manualLayout>
          <c:xMode val="edge"/>
          <c:yMode val="edge"/>
          <c:x val="0.213797121911485"/>
          <c:y val="0.0135746606334842"/>
        </c:manualLayout>
      </c:layout>
      <c:overlay val="0"/>
    </c:title>
    <c:autoTitleDeleted val="0"/>
    <c:plotArea>
      <c:layout>
        <c:manualLayout>
          <c:layoutTarget val="inner"/>
          <c:xMode val="edge"/>
          <c:yMode val="edge"/>
          <c:x val="0.106261308715721"/>
          <c:y val="0.109502084298286"/>
          <c:w val="0.858918055932664"/>
          <c:h val="0.747549435279866"/>
        </c:manualLayout>
      </c:layout>
      <c:scatterChart>
        <c:scatterStyle val="lineMarker"/>
        <c:varyColors val="0"/>
        <c:ser>
          <c:idx val="0"/>
          <c:order val="0"/>
          <c:tx>
            <c:v>Fraction of U.S. Equity Market Capitalization Managed in Offshore Financial Centers</c:v>
          </c:tx>
          <c:spPr>
            <a:ln w="38100">
              <a:solidFill>
                <a:schemeClr val="tx1"/>
              </a:solidFill>
            </a:ln>
            <a:effectLst/>
          </c:spPr>
          <c:marker>
            <c:symbol val="circle"/>
            <c:size val="10"/>
            <c:spPr>
              <a:solidFill>
                <a:schemeClr val="bg1"/>
              </a:solidFill>
              <a:ln w="15875">
                <a:solidFill>
                  <a:schemeClr val="tx1"/>
                </a:solidFill>
              </a:ln>
              <a:effectLst/>
            </c:spPr>
          </c:marker>
          <c:xVal>
            <c:numRef>
              <c:f>DataFig6!$A$13:$A$44</c:f>
              <c:numCache>
                <c:formatCode>General</c:formatCode>
                <c:ptCount val="32"/>
                <c:pt idx="0">
                  <c:v>1941.0</c:v>
                </c:pt>
                <c:pt idx="1">
                  <c:v>1974.0</c:v>
                </c:pt>
                <c:pt idx="2">
                  <c:v>1978.0</c:v>
                </c:pt>
                <c:pt idx="3">
                  <c:v>1984.0</c:v>
                </c:pt>
                <c:pt idx="4">
                  <c:v>1985.0</c:v>
                </c:pt>
                <c:pt idx="5">
                  <c:v>1986.0</c:v>
                </c:pt>
                <c:pt idx="6">
                  <c:v>1987.0</c:v>
                </c:pt>
                <c:pt idx="7">
                  <c:v>1988.0</c:v>
                </c:pt>
                <c:pt idx="8">
                  <c:v>1989.0</c:v>
                </c:pt>
                <c:pt idx="9">
                  <c:v>1990.0</c:v>
                </c:pt>
                <c:pt idx="10">
                  <c:v>1991.0</c:v>
                </c:pt>
                <c:pt idx="11">
                  <c:v>1992.0</c:v>
                </c:pt>
                <c:pt idx="12">
                  <c:v>1993.0</c:v>
                </c:pt>
                <c:pt idx="13">
                  <c:v>1994.0</c:v>
                </c:pt>
                <c:pt idx="14">
                  <c:v>1995.0</c:v>
                </c:pt>
                <c:pt idx="15">
                  <c:v>1996.0</c:v>
                </c:pt>
                <c:pt idx="16">
                  <c:v>1997.0</c:v>
                </c:pt>
                <c:pt idx="17">
                  <c:v>1998.0</c:v>
                </c:pt>
                <c:pt idx="18">
                  <c:v>1999.0</c:v>
                </c:pt>
                <c:pt idx="19">
                  <c:v>2000.0</c:v>
                </c:pt>
                <c:pt idx="20">
                  <c:v>2001.0</c:v>
                </c:pt>
                <c:pt idx="21">
                  <c:v>2002.0</c:v>
                </c:pt>
                <c:pt idx="22">
                  <c:v>2003.0</c:v>
                </c:pt>
                <c:pt idx="23">
                  <c:v>2004.0</c:v>
                </c:pt>
                <c:pt idx="24">
                  <c:v>2005.0</c:v>
                </c:pt>
                <c:pt idx="25">
                  <c:v>2006.0</c:v>
                </c:pt>
                <c:pt idx="26">
                  <c:v>2007.0</c:v>
                </c:pt>
                <c:pt idx="27">
                  <c:v>2008.0</c:v>
                </c:pt>
                <c:pt idx="28">
                  <c:v>2009.0</c:v>
                </c:pt>
                <c:pt idx="29">
                  <c:v>2010.0</c:v>
                </c:pt>
                <c:pt idx="30">
                  <c:v>2011.0</c:v>
                </c:pt>
                <c:pt idx="31">
                  <c:v>2012.0</c:v>
                </c:pt>
              </c:numCache>
            </c:numRef>
          </c:xVal>
          <c:yVal>
            <c:numRef>
              <c:f>DataFig6!$O$13:$O$44</c:f>
              <c:numCache>
                <c:formatCode>0%</c:formatCode>
                <c:ptCount val="32"/>
                <c:pt idx="0">
                  <c:v>0.00971200966875988</c:v>
                </c:pt>
                <c:pt idx="1">
                  <c:v>0.0180217015250966</c:v>
                </c:pt>
                <c:pt idx="2">
                  <c:v>0.0178363203078302</c:v>
                </c:pt>
                <c:pt idx="3">
                  <c:v>0.0154645750218507</c:v>
                </c:pt>
                <c:pt idx="4">
                  <c:v>0.0159904884027749</c:v>
                </c:pt>
                <c:pt idx="5">
                  <c:v>0.0173694600041524</c:v>
                </c:pt>
                <c:pt idx="6">
                  <c:v>0.0177487498967688</c:v>
                </c:pt>
                <c:pt idx="7">
                  <c:v>0.0172187813527318</c:v>
                </c:pt>
                <c:pt idx="8">
                  <c:v>0.0172641790072977</c:v>
                </c:pt>
                <c:pt idx="9">
                  <c:v>0.0182505225529152</c:v>
                </c:pt>
                <c:pt idx="10">
                  <c:v>0.0196996055953339</c:v>
                </c:pt>
                <c:pt idx="11">
                  <c:v>0.0198335711596142</c:v>
                </c:pt>
                <c:pt idx="12">
                  <c:v>0.0220729729940695</c:v>
                </c:pt>
                <c:pt idx="13">
                  <c:v>0.0223913375258649</c:v>
                </c:pt>
                <c:pt idx="14">
                  <c:v>0.0238805333489249</c:v>
                </c:pt>
                <c:pt idx="15">
                  <c:v>0.0256174008673827</c:v>
                </c:pt>
                <c:pt idx="16">
                  <c:v>0.0274494871298948</c:v>
                </c:pt>
                <c:pt idx="17">
                  <c:v>0.0298121772307749</c:v>
                </c:pt>
                <c:pt idx="18">
                  <c:v>0.0305397876345926</c:v>
                </c:pt>
                <c:pt idx="19">
                  <c:v>0.0329071291966078</c:v>
                </c:pt>
                <c:pt idx="20">
                  <c:v>0.0364594476836399</c:v>
                </c:pt>
                <c:pt idx="21">
                  <c:v>0.0403576095734145</c:v>
                </c:pt>
                <c:pt idx="22">
                  <c:v>0.0446818134395355</c:v>
                </c:pt>
                <c:pt idx="23">
                  <c:v>0.044099149190891</c:v>
                </c:pt>
                <c:pt idx="24">
                  <c:v>0.0478918080048731</c:v>
                </c:pt>
                <c:pt idx="25">
                  <c:v>0.0500981067424742</c:v>
                </c:pt>
                <c:pt idx="26">
                  <c:v>0.0557124108667759</c:v>
                </c:pt>
                <c:pt idx="27">
                  <c:v>0.0598581292582388</c:v>
                </c:pt>
                <c:pt idx="28">
                  <c:v>0.0648656565472926</c:v>
                </c:pt>
                <c:pt idx="29">
                  <c:v>0.0711715878207813</c:v>
                </c:pt>
                <c:pt idx="30">
                  <c:v>0.0801524488438721</c:v>
                </c:pt>
                <c:pt idx="31">
                  <c:v>0.0868575737786354</c:v>
                </c:pt>
              </c:numCache>
            </c:numRef>
          </c:yVal>
          <c:smooth val="0"/>
        </c:ser>
        <c:dLbls>
          <c:showLegendKey val="0"/>
          <c:showVal val="0"/>
          <c:showCatName val="0"/>
          <c:showSerName val="0"/>
          <c:showPercent val="0"/>
          <c:showBubbleSize val="0"/>
        </c:dLbls>
        <c:axId val="213877744"/>
        <c:axId val="213033040"/>
      </c:scatterChart>
      <c:valAx>
        <c:axId val="213877744"/>
        <c:scaling>
          <c:orientation val="minMax"/>
          <c:max val="2015.0"/>
          <c:min val="1940.0"/>
        </c:scaling>
        <c:delete val="0"/>
        <c:axPos val="b"/>
        <c:numFmt formatCode="General" sourceLinked="1"/>
        <c:majorTickMark val="none"/>
        <c:minorTickMark val="none"/>
        <c:tickLblPos val="nextTo"/>
        <c:txPr>
          <a:bodyPr/>
          <a:lstStyle/>
          <a:p>
            <a:pPr>
              <a:defRPr sz="1600">
                <a:latin typeface="Arial"/>
                <a:cs typeface="Arial"/>
              </a:defRPr>
            </a:pPr>
            <a:endParaRPr lang="en-US"/>
          </a:p>
        </c:txPr>
        <c:crossAx val="213033040"/>
        <c:crosses val="autoZero"/>
        <c:crossBetween val="midCat"/>
      </c:valAx>
      <c:valAx>
        <c:axId val="213033040"/>
        <c:scaling>
          <c:orientation val="minMax"/>
          <c:max val="0.1"/>
        </c:scaling>
        <c:delete val="0"/>
        <c:axPos val="l"/>
        <c:title>
          <c:tx>
            <c:rich>
              <a:bodyPr rot="-5400000" vert="horz"/>
              <a:lstStyle/>
              <a:p>
                <a:pPr>
                  <a:defRPr/>
                </a:pPr>
                <a:r>
                  <a:rPr lang="fr-FR" sz="1400" b="0">
                    <a:latin typeface="Arial"/>
                    <a:cs typeface="Arial"/>
                  </a:rPr>
                  <a:t>% of  U.S.</a:t>
                </a:r>
                <a:r>
                  <a:rPr lang="fr-FR" sz="1400" b="0" baseline="0">
                    <a:latin typeface="Arial"/>
                    <a:cs typeface="Arial"/>
                  </a:rPr>
                  <a:t> equity market capitalization</a:t>
                </a:r>
                <a:endParaRPr lang="fr-FR" sz="1400" b="0">
                  <a:latin typeface="Arial"/>
                  <a:cs typeface="Arial"/>
                </a:endParaRPr>
              </a:p>
            </c:rich>
          </c:tx>
          <c:layout>
            <c:manualLayout>
              <c:xMode val="edge"/>
              <c:yMode val="edge"/>
              <c:x val="0.0047649199022536"/>
              <c:y val="0.227239640859372"/>
            </c:manualLayout>
          </c:layout>
          <c:overlay val="0"/>
        </c:title>
        <c:numFmt formatCode="0%" sourceLinked="1"/>
        <c:majorTickMark val="none"/>
        <c:minorTickMark val="none"/>
        <c:tickLblPos val="nextTo"/>
        <c:txPr>
          <a:bodyPr/>
          <a:lstStyle/>
          <a:p>
            <a:pPr>
              <a:defRPr sz="1600">
                <a:latin typeface="Arial"/>
                <a:cs typeface="Arial"/>
              </a:defRPr>
            </a:pPr>
            <a:endParaRPr lang="en-US"/>
          </a:p>
        </c:txPr>
        <c:crossAx val="213877744"/>
        <c:crosses val="autoZero"/>
        <c:crossBetween val="midCat"/>
        <c:majorUnit val="0.02"/>
      </c:valAx>
      <c:spPr>
        <a:ln>
          <a:noFill/>
        </a:ln>
      </c:spPr>
    </c:plotArea>
    <c:plotVisOnly val="1"/>
    <c:dispBlanksAs val="span"/>
    <c:showDLblsOverMax val="0"/>
  </c:chart>
  <c:spPr>
    <a:ln>
      <a:noFill/>
    </a:ln>
  </c:spPr>
  <c:userShapes r:id="rId2"/>
</c:chartSpace>
</file>

<file path=xl/charts/chart7.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18"/>
    </mc:Choice>
    <mc:Fallback>
      <c:style val="18"/>
    </mc:Fallback>
  </mc:AlternateContent>
  <c:chart>
    <c:title>
      <c:overlay val="0"/>
    </c:title>
    <c:autoTitleDeleted val="0"/>
    <c:plotArea>
      <c:layout>
        <c:manualLayout>
          <c:layoutTarget val="inner"/>
          <c:xMode val="edge"/>
          <c:yMode val="edge"/>
          <c:x val="0.0900500317861671"/>
          <c:y val="0.168217930407064"/>
          <c:w val="0.868957555956091"/>
          <c:h val="0.664166229777144"/>
        </c:manualLayout>
      </c:layout>
      <c:lineChart>
        <c:grouping val="standard"/>
        <c:varyColors val="0"/>
        <c:ser>
          <c:idx val="0"/>
          <c:order val="0"/>
          <c:tx>
            <c:strRef>
              <c:f>'DataFig1-5'!$K$3</c:f>
              <c:strCache>
                <c:ptCount val="1"/>
                <c:pt idx="0">
                  <c:v>(net foreign profits % of BEA profits)</c:v>
                </c:pt>
              </c:strCache>
            </c:strRef>
          </c:tx>
          <c:marker>
            <c:symbol val="none"/>
          </c:marker>
          <c:cat>
            <c:numRef>
              <c:f>'DataFig1-5'!$B$26:$B$89</c:f>
              <c:numCache>
                <c:formatCode>General</c:formatCode>
                <c:ptCount val="64"/>
                <c:pt idx="0">
                  <c:v>1950.0</c:v>
                </c:pt>
                <c:pt idx="1">
                  <c:v>1951.0</c:v>
                </c:pt>
                <c:pt idx="2">
                  <c:v>1952.0</c:v>
                </c:pt>
                <c:pt idx="3">
                  <c:v>1953.0</c:v>
                </c:pt>
                <c:pt idx="4">
                  <c:v>1954.0</c:v>
                </c:pt>
                <c:pt idx="5">
                  <c:v>1955.0</c:v>
                </c:pt>
                <c:pt idx="6">
                  <c:v>1956.0</c:v>
                </c:pt>
                <c:pt idx="7">
                  <c:v>1957.0</c:v>
                </c:pt>
                <c:pt idx="8">
                  <c:v>1958.0</c:v>
                </c:pt>
                <c:pt idx="9">
                  <c:v>1959.0</c:v>
                </c:pt>
                <c:pt idx="10">
                  <c:v>1960.0</c:v>
                </c:pt>
                <c:pt idx="11">
                  <c:v>1961.0</c:v>
                </c:pt>
                <c:pt idx="12">
                  <c:v>1962.0</c:v>
                </c:pt>
                <c:pt idx="13">
                  <c:v>1963.0</c:v>
                </c:pt>
                <c:pt idx="14">
                  <c:v>1964.0</c:v>
                </c:pt>
                <c:pt idx="15">
                  <c:v>1965.0</c:v>
                </c:pt>
                <c:pt idx="16">
                  <c:v>1966.0</c:v>
                </c:pt>
                <c:pt idx="17">
                  <c:v>1967.0</c:v>
                </c:pt>
                <c:pt idx="18">
                  <c:v>1968.0</c:v>
                </c:pt>
                <c:pt idx="19">
                  <c:v>1969.0</c:v>
                </c:pt>
                <c:pt idx="20">
                  <c:v>1970.0</c:v>
                </c:pt>
                <c:pt idx="21">
                  <c:v>1971.0</c:v>
                </c:pt>
                <c:pt idx="22">
                  <c:v>1972.0</c:v>
                </c:pt>
                <c:pt idx="23">
                  <c:v>1973.0</c:v>
                </c:pt>
                <c:pt idx="24">
                  <c:v>1974.0</c:v>
                </c:pt>
                <c:pt idx="25">
                  <c:v>1975.0</c:v>
                </c:pt>
                <c:pt idx="26">
                  <c:v>1976.0</c:v>
                </c:pt>
                <c:pt idx="27">
                  <c:v>1977.0</c:v>
                </c:pt>
                <c:pt idx="28">
                  <c:v>1978.0</c:v>
                </c:pt>
                <c:pt idx="29">
                  <c:v>1979.0</c:v>
                </c:pt>
                <c:pt idx="30">
                  <c:v>1980.0</c:v>
                </c:pt>
                <c:pt idx="31">
                  <c:v>1981.0</c:v>
                </c:pt>
                <c:pt idx="32">
                  <c:v>1982.0</c:v>
                </c:pt>
                <c:pt idx="33">
                  <c:v>1983.0</c:v>
                </c:pt>
                <c:pt idx="34">
                  <c:v>1984.0</c:v>
                </c:pt>
                <c:pt idx="35">
                  <c:v>1985.0</c:v>
                </c:pt>
                <c:pt idx="36">
                  <c:v>1986.0</c:v>
                </c:pt>
                <c:pt idx="37">
                  <c:v>1987.0</c:v>
                </c:pt>
                <c:pt idx="38">
                  <c:v>1988.0</c:v>
                </c:pt>
                <c:pt idx="39">
                  <c:v>1989.0</c:v>
                </c:pt>
                <c:pt idx="40">
                  <c:v>1990.0</c:v>
                </c:pt>
                <c:pt idx="41">
                  <c:v>1991.0</c:v>
                </c:pt>
                <c:pt idx="42">
                  <c:v>1992.0</c:v>
                </c:pt>
                <c:pt idx="43">
                  <c:v>1993.0</c:v>
                </c:pt>
                <c:pt idx="44">
                  <c:v>1994.0</c:v>
                </c:pt>
                <c:pt idx="45">
                  <c:v>1995.0</c:v>
                </c:pt>
                <c:pt idx="46">
                  <c:v>1996.0</c:v>
                </c:pt>
                <c:pt idx="47">
                  <c:v>1997.0</c:v>
                </c:pt>
                <c:pt idx="48">
                  <c:v>1998.0</c:v>
                </c:pt>
                <c:pt idx="49">
                  <c:v>1999.0</c:v>
                </c:pt>
                <c:pt idx="50">
                  <c:v>2000.0</c:v>
                </c:pt>
                <c:pt idx="51">
                  <c:v>2001.0</c:v>
                </c:pt>
                <c:pt idx="52">
                  <c:v>2002.0</c:v>
                </c:pt>
                <c:pt idx="53">
                  <c:v>2003.0</c:v>
                </c:pt>
                <c:pt idx="54">
                  <c:v>2004.0</c:v>
                </c:pt>
                <c:pt idx="55">
                  <c:v>2005.0</c:v>
                </c:pt>
                <c:pt idx="56">
                  <c:v>2006.0</c:v>
                </c:pt>
                <c:pt idx="57">
                  <c:v>2007.0</c:v>
                </c:pt>
                <c:pt idx="58">
                  <c:v>2008.0</c:v>
                </c:pt>
                <c:pt idx="59">
                  <c:v>2009.0</c:v>
                </c:pt>
                <c:pt idx="60">
                  <c:v>2010.0</c:v>
                </c:pt>
                <c:pt idx="61">
                  <c:v>2011.0</c:v>
                </c:pt>
                <c:pt idx="62">
                  <c:v>2012.0</c:v>
                </c:pt>
                <c:pt idx="63">
                  <c:v>2013.0</c:v>
                </c:pt>
              </c:numCache>
            </c:numRef>
          </c:cat>
          <c:val>
            <c:numRef>
              <c:f>'DataFig1-5'!$K$26:$K$89</c:f>
              <c:numCache>
                <c:formatCode>0%</c:formatCode>
                <c:ptCount val="64"/>
                <c:pt idx="0">
                  <c:v>0.03601108033241</c:v>
                </c:pt>
                <c:pt idx="1">
                  <c:v>0.0412621359223301</c:v>
                </c:pt>
                <c:pt idx="2">
                  <c:v>0.0478589420654912</c:v>
                </c:pt>
                <c:pt idx="3">
                  <c:v>0.0446650124069479</c:v>
                </c:pt>
                <c:pt idx="4">
                  <c:v>0.0506329113924051</c:v>
                </c:pt>
                <c:pt idx="5">
                  <c:v>0.047808764940239</c:v>
                </c:pt>
                <c:pt idx="6">
                  <c:v>0.0564516129032258</c:v>
                </c:pt>
                <c:pt idx="7">
                  <c:v>0.0631364562118126</c:v>
                </c:pt>
                <c:pt idx="8">
                  <c:v>0.0569476082004556</c:v>
                </c:pt>
                <c:pt idx="9">
                  <c:v>0.0486486486486486</c:v>
                </c:pt>
                <c:pt idx="10">
                  <c:v>0.056672760511883</c:v>
                </c:pt>
                <c:pt idx="11">
                  <c:v>0.0590339892665474</c:v>
                </c:pt>
                <c:pt idx="12">
                  <c:v>0.059375</c:v>
                </c:pt>
                <c:pt idx="13">
                  <c:v>0.0581560283687943</c:v>
                </c:pt>
                <c:pt idx="14">
                  <c:v>0.0579150579150579</c:v>
                </c:pt>
                <c:pt idx="15">
                  <c:v>0.0526315789473684</c:v>
                </c:pt>
                <c:pt idx="16">
                  <c:v>0.0468262226847034</c:v>
                </c:pt>
                <c:pt idx="17">
                  <c:v>0.0511182108626198</c:v>
                </c:pt>
                <c:pt idx="18">
                  <c:v>0.0550639134709931</c:v>
                </c:pt>
                <c:pt idx="19">
                  <c:v>0.0670731707317073</c:v>
                </c:pt>
                <c:pt idx="20">
                  <c:v>0.0823665893271461</c:v>
                </c:pt>
                <c:pt idx="21">
                  <c:v>0.0785288270377734</c:v>
                </c:pt>
                <c:pt idx="22">
                  <c:v>0.0810580204778157</c:v>
                </c:pt>
                <c:pt idx="23">
                  <c:v>0.111694152923538</c:v>
                </c:pt>
                <c:pt idx="24">
                  <c:v>0.139220365950676</c:v>
                </c:pt>
                <c:pt idx="25">
                  <c:v>0.105111591072714</c:v>
                </c:pt>
                <c:pt idx="26">
                  <c:v>0.0946643717728055</c:v>
                </c:pt>
                <c:pt idx="27">
                  <c:v>0.0928085519922254</c:v>
                </c:pt>
                <c:pt idx="28">
                  <c:v>0.0959765297569153</c:v>
                </c:pt>
                <c:pt idx="29">
                  <c:v>0.138955823293173</c:v>
                </c:pt>
                <c:pt idx="30">
                  <c:v>0.158765652951699</c:v>
                </c:pt>
                <c:pt idx="31">
                  <c:v>0.12</c:v>
                </c:pt>
                <c:pt idx="32">
                  <c:v>0.141800782949108</c:v>
                </c:pt>
                <c:pt idx="33">
                  <c:v>0.125446747676912</c:v>
                </c:pt>
                <c:pt idx="34">
                  <c:v>0.108316069843149</c:v>
                </c:pt>
                <c:pt idx="35">
                  <c:v>0.107475317348378</c:v>
                </c:pt>
                <c:pt idx="36">
                  <c:v>0.121763255240444</c:v>
                </c:pt>
                <c:pt idx="37">
                  <c:v>0.131147540983607</c:v>
                </c:pt>
                <c:pt idx="38">
                  <c:v>0.137382501807664</c:v>
                </c:pt>
                <c:pt idx="39">
                  <c:v>0.161999034282955</c:v>
                </c:pt>
                <c:pt idx="40">
                  <c:v>0.182406519654842</c:v>
                </c:pt>
                <c:pt idx="41">
                  <c:v>0.169510303567472</c:v>
                </c:pt>
                <c:pt idx="42">
                  <c:v>0.153797601514833</c:v>
                </c:pt>
                <c:pt idx="43">
                  <c:v>0.147318007662835</c:v>
                </c:pt>
                <c:pt idx="44">
                  <c:v>0.125422093584178</c:v>
                </c:pt>
                <c:pt idx="45">
                  <c:v>0.132147937411095</c:v>
                </c:pt>
                <c:pt idx="46">
                  <c:v>0.12975448416232</c:v>
                </c:pt>
                <c:pt idx="47">
                  <c:v>0.124278124278124</c:v>
                </c:pt>
                <c:pt idx="48">
                  <c:v>0.127844795423455</c:v>
                </c:pt>
                <c:pt idx="49">
                  <c:v>0.146952541556251</c:v>
                </c:pt>
                <c:pt idx="50">
                  <c:v>0.187147977470558</c:v>
                </c:pt>
                <c:pt idx="51">
                  <c:v>0.225994694960212</c:v>
                </c:pt>
                <c:pt idx="52">
                  <c:v>0.175044091710758</c:v>
                </c:pt>
                <c:pt idx="53">
                  <c:v>0.157705414615676</c:v>
                </c:pt>
                <c:pt idx="54">
                  <c:v>0.159744408945687</c:v>
                </c:pt>
                <c:pt idx="55">
                  <c:v>0.161805508560601</c:v>
                </c:pt>
                <c:pt idx="56">
                  <c:v>0.155602793805041</c:v>
                </c:pt>
                <c:pt idx="57">
                  <c:v>0.231131458469588</c:v>
                </c:pt>
                <c:pt idx="58">
                  <c:v>0.316473426192514</c:v>
                </c:pt>
                <c:pt idx="59">
                  <c:v>0.255690765926986</c:v>
                </c:pt>
                <c:pt idx="60">
                  <c:v>0.22629409070087</c:v>
                </c:pt>
                <c:pt idx="61">
                  <c:v>0.232247054937796</c:v>
                </c:pt>
                <c:pt idx="62">
                  <c:v>0.200069210994661</c:v>
                </c:pt>
                <c:pt idx="63">
                  <c:v>0.1925658550477</c:v>
                </c:pt>
              </c:numCache>
            </c:numRef>
          </c:val>
          <c:smooth val="0"/>
        </c:ser>
        <c:dLbls>
          <c:showLegendKey val="0"/>
          <c:showVal val="0"/>
          <c:showCatName val="0"/>
          <c:showSerName val="0"/>
          <c:showPercent val="0"/>
          <c:showBubbleSize val="0"/>
        </c:dLbls>
        <c:smooth val="0"/>
        <c:axId val="213318448"/>
        <c:axId val="213030816"/>
      </c:lineChart>
      <c:catAx>
        <c:axId val="213318448"/>
        <c:scaling>
          <c:orientation val="minMax"/>
        </c:scaling>
        <c:delete val="0"/>
        <c:axPos val="b"/>
        <c:numFmt formatCode="General" sourceLinked="1"/>
        <c:majorTickMark val="out"/>
        <c:minorTickMark val="none"/>
        <c:tickLblPos val="nextTo"/>
        <c:crossAx val="213030816"/>
        <c:crosses val="autoZero"/>
        <c:auto val="1"/>
        <c:lblAlgn val="ctr"/>
        <c:lblOffset val="100"/>
        <c:noMultiLvlLbl val="0"/>
      </c:catAx>
      <c:valAx>
        <c:axId val="213030816"/>
        <c:scaling>
          <c:orientation val="minMax"/>
        </c:scaling>
        <c:delete val="0"/>
        <c:axPos val="l"/>
        <c:majorGridlines/>
        <c:numFmt formatCode="0%" sourceLinked="1"/>
        <c:majorTickMark val="out"/>
        <c:minorTickMark val="none"/>
        <c:tickLblPos val="nextTo"/>
        <c:crossAx val="213318448"/>
        <c:crosses val="autoZero"/>
        <c:crossBetween val="between"/>
      </c:valAx>
    </c:plotArea>
    <c:legend>
      <c:legendPos val="r"/>
      <c:layout>
        <c:manualLayout>
          <c:xMode val="edge"/>
          <c:yMode val="edge"/>
          <c:x val="0.186996679407191"/>
          <c:y val="0.316351199952827"/>
          <c:w val="0.344106071604355"/>
          <c:h val="0.121769286212938"/>
        </c:manualLayout>
      </c:layout>
      <c:overlay val="0"/>
    </c:legend>
    <c:plotVisOnly val="1"/>
    <c:dispBlanksAs val="gap"/>
    <c:showDLblsOverMax val="0"/>
  </c:chart>
  <c:printSettings>
    <c:headerFooter/>
    <c:pageMargins b="1.0" l="0.75" r="0.75" t="1.0"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18"/>
    </mc:Choice>
    <mc:Fallback>
      <c:style val="18"/>
    </mc:Fallback>
  </mc:AlternateContent>
  <c:chart>
    <c:title>
      <c:overlay val="0"/>
    </c:title>
    <c:autoTitleDeleted val="0"/>
    <c:plotArea>
      <c:layout>
        <c:manualLayout>
          <c:layoutTarget val="inner"/>
          <c:xMode val="edge"/>
          <c:yMode val="edge"/>
          <c:x val="0.0932248468941382"/>
          <c:y val="0.211111111111111"/>
          <c:w val="0.818185914260717"/>
          <c:h val="0.756481481481481"/>
        </c:manualLayout>
      </c:layout>
      <c:lineChart>
        <c:grouping val="standard"/>
        <c:varyColors val="0"/>
        <c:ser>
          <c:idx val="0"/>
          <c:order val="0"/>
          <c:tx>
            <c:strRef>
              <c:f>'DataFig1-5'!$BJ$3</c:f>
              <c:strCache>
                <c:ptCount val="1"/>
                <c:pt idx="0">
                  <c:v>(Retained foreign, % of BEA profits)</c:v>
                </c:pt>
              </c:strCache>
            </c:strRef>
          </c:tx>
          <c:marker>
            <c:symbol val="none"/>
          </c:marker>
          <c:val>
            <c:numRef>
              <c:f>'DataFig1-5'!$BJ$5:$BJ$89</c:f>
              <c:numCache>
                <c:formatCode>0%</c:formatCode>
                <c:ptCount val="85"/>
                <c:pt idx="0">
                  <c:v>0.0</c:v>
                </c:pt>
                <c:pt idx="1">
                  <c:v>0.0</c:v>
                </c:pt>
                <c:pt idx="2">
                  <c:v>0.0</c:v>
                </c:pt>
                <c:pt idx="3">
                  <c:v>0.0</c:v>
                </c:pt>
                <c:pt idx="4">
                  <c:v>0.0</c:v>
                </c:pt>
                <c:pt idx="5">
                  <c:v>0.0</c:v>
                </c:pt>
                <c:pt idx="6">
                  <c:v>0.0</c:v>
                </c:pt>
                <c:pt idx="7">
                  <c:v>0.0</c:v>
                </c:pt>
                <c:pt idx="8">
                  <c:v>0.028169014084507</c:v>
                </c:pt>
                <c:pt idx="9">
                  <c:v>0.0</c:v>
                </c:pt>
                <c:pt idx="10">
                  <c:v>0.0303030303030303</c:v>
                </c:pt>
                <c:pt idx="11">
                  <c:v>0.0</c:v>
                </c:pt>
                <c:pt idx="12">
                  <c:v>0.0127388535031847</c:v>
                </c:pt>
                <c:pt idx="13">
                  <c:v>0.00480769230769229</c:v>
                </c:pt>
                <c:pt idx="14">
                  <c:v>0.00803212851405623</c:v>
                </c:pt>
                <c:pt idx="15">
                  <c:v>0.00400000000000002</c:v>
                </c:pt>
                <c:pt idx="16">
                  <c:v>0.00975609756097562</c:v>
                </c:pt>
                <c:pt idx="17">
                  <c:v>0.0164835164835165</c:v>
                </c:pt>
                <c:pt idx="18">
                  <c:v>0.012396694214876</c:v>
                </c:pt>
                <c:pt idx="19">
                  <c:v>0.0127388535031847</c:v>
                </c:pt>
                <c:pt idx="20">
                  <c:v>0.0103092783505154</c:v>
                </c:pt>
                <c:pt idx="21">
                  <c:v>0.00831024930747924</c:v>
                </c:pt>
                <c:pt idx="22">
                  <c:v>0.0145631067961165</c:v>
                </c:pt>
                <c:pt idx="23">
                  <c:v>0.0201511335012594</c:v>
                </c:pt>
                <c:pt idx="24">
                  <c:v>0.0148883374689826</c:v>
                </c:pt>
                <c:pt idx="25">
                  <c:v>0.0151898734177215</c:v>
                </c:pt>
                <c:pt idx="26">
                  <c:v>0.0139442231075698</c:v>
                </c:pt>
                <c:pt idx="27">
                  <c:v>0.0201612903225806</c:v>
                </c:pt>
                <c:pt idx="28">
                  <c:v>0.0244399185336049</c:v>
                </c:pt>
                <c:pt idx="29">
                  <c:v>0.0182232346241458</c:v>
                </c:pt>
                <c:pt idx="30">
                  <c:v>0.0144144144144144</c:v>
                </c:pt>
                <c:pt idx="31">
                  <c:v>0.020109689213894</c:v>
                </c:pt>
                <c:pt idx="32">
                  <c:v>0.0178890876565295</c:v>
                </c:pt>
                <c:pt idx="33">
                  <c:v>0.0171875</c:v>
                </c:pt>
                <c:pt idx="34">
                  <c:v>0.0198581560283688</c:v>
                </c:pt>
                <c:pt idx="35">
                  <c:v>0.0167310167310167</c:v>
                </c:pt>
                <c:pt idx="36">
                  <c:v>0.0156774916013438</c:v>
                </c:pt>
                <c:pt idx="37">
                  <c:v>0.0176899063475547</c:v>
                </c:pt>
                <c:pt idx="38">
                  <c:v>0.0170394036208733</c:v>
                </c:pt>
                <c:pt idx="39">
                  <c:v>0.0226155358898722</c:v>
                </c:pt>
                <c:pt idx="40">
                  <c:v>0.0284552845528456</c:v>
                </c:pt>
                <c:pt idx="41">
                  <c:v>0.037122969837587</c:v>
                </c:pt>
                <c:pt idx="42">
                  <c:v>0.0318091451292247</c:v>
                </c:pt>
                <c:pt idx="43">
                  <c:v>0.0392491467576792</c:v>
                </c:pt>
                <c:pt idx="44">
                  <c:v>0.06071964017991</c:v>
                </c:pt>
                <c:pt idx="45">
                  <c:v>0.0612569610182975</c:v>
                </c:pt>
                <c:pt idx="46">
                  <c:v>0.0583153347732181</c:v>
                </c:pt>
                <c:pt idx="47">
                  <c:v>0.0436029833620195</c:v>
                </c:pt>
                <c:pt idx="48">
                  <c:v>0.0393586005830903</c:v>
                </c:pt>
                <c:pt idx="49">
                  <c:v>0.0490360435875943</c:v>
                </c:pt>
                <c:pt idx="50">
                  <c:v>0.0742971887550201</c:v>
                </c:pt>
                <c:pt idx="51">
                  <c:v>0.0836314847942755</c:v>
                </c:pt>
                <c:pt idx="52">
                  <c:v>0.0573737373737374</c:v>
                </c:pt>
                <c:pt idx="53">
                  <c:v>0.0704654197477163</c:v>
                </c:pt>
                <c:pt idx="54">
                  <c:v>0.0822015725518227</c:v>
                </c:pt>
                <c:pt idx="55">
                  <c:v>0.0716188221367268</c:v>
                </c:pt>
                <c:pt idx="56">
                  <c:v>0.0739069111424541</c:v>
                </c:pt>
                <c:pt idx="57">
                  <c:v>0.0665844636251541</c:v>
                </c:pt>
                <c:pt idx="58">
                  <c:v>0.0855191256830601</c:v>
                </c:pt>
                <c:pt idx="59">
                  <c:v>0.0604965051819716</c:v>
                </c:pt>
                <c:pt idx="60">
                  <c:v>0.0857073877353935</c:v>
                </c:pt>
                <c:pt idx="61">
                  <c:v>0.12248322147651</c:v>
                </c:pt>
                <c:pt idx="62">
                  <c:v>0.115444272102814</c:v>
                </c:pt>
                <c:pt idx="63">
                  <c:v>0.0948874395118872</c:v>
                </c:pt>
                <c:pt idx="64">
                  <c:v>0.107854406130268</c:v>
                </c:pt>
                <c:pt idx="65">
                  <c:v>0.063997427239106</c:v>
                </c:pt>
                <c:pt idx="66">
                  <c:v>0.0854907539118065</c:v>
                </c:pt>
                <c:pt idx="67">
                  <c:v>0.0783615316117542</c:v>
                </c:pt>
                <c:pt idx="68">
                  <c:v>0.0696465696465696</c:v>
                </c:pt>
                <c:pt idx="69">
                  <c:v>0.0752393980848153</c:v>
                </c:pt>
                <c:pt idx="70">
                  <c:v>0.096844133943628</c:v>
                </c:pt>
                <c:pt idx="71">
                  <c:v>0.149641577060932</c:v>
                </c:pt>
                <c:pt idx="72">
                  <c:v>0.172148541114058</c:v>
                </c:pt>
                <c:pt idx="73">
                  <c:v>0.122244268077601</c:v>
                </c:pt>
                <c:pt idx="74">
                  <c:v>0.12731919727376</c:v>
                </c:pt>
                <c:pt idx="75">
                  <c:v>0.111275617548508</c:v>
                </c:pt>
                <c:pt idx="76">
                  <c:v>-0.0147526561548352</c:v>
                </c:pt>
                <c:pt idx="77">
                  <c:v>0.108229577892499</c:v>
                </c:pt>
                <c:pt idx="78">
                  <c:v>0.139306736429039</c:v>
                </c:pt>
                <c:pt idx="79">
                  <c:v>0.175939615594117</c:v>
                </c:pt>
                <c:pt idx="80">
                  <c:v>0.171152469577666</c:v>
                </c:pt>
                <c:pt idx="81">
                  <c:v>0.156779661016949</c:v>
                </c:pt>
                <c:pt idx="82">
                  <c:v>0.14697787074755</c:v>
                </c:pt>
                <c:pt idx="83">
                  <c:v>0.111231955704963</c:v>
                </c:pt>
                <c:pt idx="84">
                  <c:v>0.128245289287579</c:v>
                </c:pt>
              </c:numCache>
            </c:numRef>
          </c:val>
          <c:smooth val="0"/>
        </c:ser>
        <c:dLbls>
          <c:showLegendKey val="0"/>
          <c:showVal val="0"/>
          <c:showCatName val="0"/>
          <c:showSerName val="0"/>
          <c:showPercent val="0"/>
          <c:showBubbleSize val="0"/>
        </c:dLbls>
        <c:smooth val="0"/>
        <c:axId val="211530912"/>
        <c:axId val="581969168"/>
      </c:lineChart>
      <c:catAx>
        <c:axId val="211530912"/>
        <c:scaling>
          <c:orientation val="minMax"/>
        </c:scaling>
        <c:delete val="0"/>
        <c:axPos val="b"/>
        <c:majorTickMark val="out"/>
        <c:minorTickMark val="none"/>
        <c:tickLblPos val="nextTo"/>
        <c:crossAx val="581969168"/>
        <c:crosses val="autoZero"/>
        <c:auto val="1"/>
        <c:lblAlgn val="ctr"/>
        <c:lblOffset val="100"/>
        <c:noMultiLvlLbl val="0"/>
      </c:catAx>
      <c:valAx>
        <c:axId val="581969168"/>
        <c:scaling>
          <c:orientation val="minMax"/>
        </c:scaling>
        <c:delete val="0"/>
        <c:axPos val="l"/>
        <c:majorGridlines/>
        <c:numFmt formatCode="0%" sourceLinked="1"/>
        <c:majorTickMark val="out"/>
        <c:minorTickMark val="none"/>
        <c:tickLblPos val="nextTo"/>
        <c:crossAx val="211530912"/>
        <c:crosses val="autoZero"/>
        <c:crossBetween val="between"/>
      </c:valAx>
    </c:plotArea>
    <c:legend>
      <c:legendPos val="r"/>
      <c:layout>
        <c:manualLayout>
          <c:xMode val="edge"/>
          <c:yMode val="edge"/>
          <c:x val="0.0968967629046369"/>
          <c:y val="0.209338363954506"/>
          <c:w val="0.325577200905151"/>
          <c:h val="0.152723085521802"/>
        </c:manualLayout>
      </c:layout>
      <c:overlay val="0"/>
    </c:legend>
    <c:plotVisOnly val="1"/>
    <c:dispBlanksAs val="gap"/>
    <c:showDLblsOverMax val="0"/>
  </c:chart>
  <c:printSettings>
    <c:headerFooter/>
    <c:pageMargins b="1.0" l="0.75" r="0.75" t="1.0" header="0.5" footer="0.5"/>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18"/>
    </mc:Choice>
    <mc:Fallback>
      <c:style val="18"/>
    </mc:Fallback>
  </mc:AlternateContent>
  <c:chart>
    <c:title>
      <c:overlay val="0"/>
    </c:title>
    <c:autoTitleDeleted val="0"/>
    <c:plotArea>
      <c:layout>
        <c:manualLayout>
          <c:layoutTarget val="inner"/>
          <c:xMode val="edge"/>
          <c:yMode val="edge"/>
          <c:x val="0.0826314922061737"/>
          <c:y val="0.219043217595865"/>
          <c:w val="0.882858355624972"/>
          <c:h val="0.720771848935962"/>
        </c:manualLayout>
      </c:layout>
      <c:lineChart>
        <c:grouping val="standard"/>
        <c:varyColors val="0"/>
        <c:ser>
          <c:idx val="0"/>
          <c:order val="0"/>
          <c:tx>
            <c:strRef>
              <c:f>'DataFig1-5'!$BN$3</c:f>
              <c:strCache>
                <c:ptCount val="1"/>
                <c:pt idx="0">
                  <c:v>(Retained abroad, % of foreign profits)</c:v>
                </c:pt>
              </c:strCache>
            </c:strRef>
          </c:tx>
          <c:marker>
            <c:symbol val="none"/>
          </c:marker>
          <c:val>
            <c:numRef>
              <c:f>'DataFig1-5'!$BN$26:$BN$89</c:f>
              <c:numCache>
                <c:formatCode>0%</c:formatCode>
                <c:ptCount val="64"/>
                <c:pt idx="0">
                  <c:v>0.230769230769231</c:v>
                </c:pt>
                <c:pt idx="1">
                  <c:v>0.352941176470588</c:v>
                </c:pt>
                <c:pt idx="2">
                  <c:v>0.421052631578947</c:v>
                </c:pt>
                <c:pt idx="3">
                  <c:v>0.333333333333333</c:v>
                </c:pt>
                <c:pt idx="4">
                  <c:v>0.3</c:v>
                </c:pt>
                <c:pt idx="5">
                  <c:v>0.291666666666668</c:v>
                </c:pt>
                <c:pt idx="6">
                  <c:v>0.357142857142856</c:v>
                </c:pt>
                <c:pt idx="7">
                  <c:v>0.387096774193548</c:v>
                </c:pt>
                <c:pt idx="8">
                  <c:v>0.32</c:v>
                </c:pt>
                <c:pt idx="9">
                  <c:v>0.296296296296297</c:v>
                </c:pt>
                <c:pt idx="10">
                  <c:v>0.35483870967742</c:v>
                </c:pt>
                <c:pt idx="11">
                  <c:v>0.303030303030303</c:v>
                </c:pt>
                <c:pt idx="12">
                  <c:v>0.289473684210526</c:v>
                </c:pt>
                <c:pt idx="13">
                  <c:v>0.341463414634146</c:v>
                </c:pt>
                <c:pt idx="14">
                  <c:v>0.288888888888888</c:v>
                </c:pt>
                <c:pt idx="15">
                  <c:v>0.297872340425532</c:v>
                </c:pt>
                <c:pt idx="16">
                  <c:v>0.377777777777778</c:v>
                </c:pt>
                <c:pt idx="17">
                  <c:v>0.333333333333334</c:v>
                </c:pt>
                <c:pt idx="18">
                  <c:v>0.410714285714286</c:v>
                </c:pt>
                <c:pt idx="19">
                  <c:v>0.424242424242425</c:v>
                </c:pt>
                <c:pt idx="20">
                  <c:v>0.450704225352113</c:v>
                </c:pt>
                <c:pt idx="21">
                  <c:v>0.405063291139241</c:v>
                </c:pt>
                <c:pt idx="22">
                  <c:v>0.48421052631579</c:v>
                </c:pt>
                <c:pt idx="23">
                  <c:v>0.543624161073826</c:v>
                </c:pt>
                <c:pt idx="24">
                  <c:v>0.44</c:v>
                </c:pt>
                <c:pt idx="25">
                  <c:v>0.554794520547945</c:v>
                </c:pt>
                <c:pt idx="26">
                  <c:v>0.460606060606061</c:v>
                </c:pt>
                <c:pt idx="27">
                  <c:v>0.424083769633507</c:v>
                </c:pt>
                <c:pt idx="28">
                  <c:v>0.510917030567686</c:v>
                </c:pt>
                <c:pt idx="29">
                  <c:v>0.534682080924855</c:v>
                </c:pt>
                <c:pt idx="30">
                  <c:v>0.526760563380282</c:v>
                </c:pt>
                <c:pt idx="31">
                  <c:v>0.478114478114478</c:v>
                </c:pt>
                <c:pt idx="32">
                  <c:v>0.496932515337423</c:v>
                </c:pt>
                <c:pt idx="33">
                  <c:v>0.655270655270655</c:v>
                </c:pt>
                <c:pt idx="34">
                  <c:v>0.66120218579235</c:v>
                </c:pt>
                <c:pt idx="35">
                  <c:v>0.68766404199475</c:v>
                </c:pt>
                <c:pt idx="36">
                  <c:v>0.546835443037974</c:v>
                </c:pt>
                <c:pt idx="37">
                  <c:v>0.652083333333333</c:v>
                </c:pt>
                <c:pt idx="38">
                  <c:v>0.440350877192983</c:v>
                </c:pt>
                <c:pt idx="39">
                  <c:v>0.529061102831595</c:v>
                </c:pt>
                <c:pt idx="40">
                  <c:v>0.671484888304862</c:v>
                </c:pt>
                <c:pt idx="41">
                  <c:v>0.681045751633987</c:v>
                </c:pt>
                <c:pt idx="42">
                  <c:v>0.616963064295486</c:v>
                </c:pt>
                <c:pt idx="43">
                  <c:v>0.732119635890767</c:v>
                </c:pt>
                <c:pt idx="44">
                  <c:v>0.51025641025641</c:v>
                </c:pt>
                <c:pt idx="45">
                  <c:v>0.646932185145317</c:v>
                </c:pt>
                <c:pt idx="46">
                  <c:v>0.603921568627451</c:v>
                </c:pt>
                <c:pt idx="47">
                  <c:v>0.560408921933085</c:v>
                </c:pt>
                <c:pt idx="48">
                  <c:v>0.58852140077821</c:v>
                </c:pt>
                <c:pt idx="49">
                  <c:v>0.659016393442623</c:v>
                </c:pt>
                <c:pt idx="50">
                  <c:v>0.799589603283174</c:v>
                </c:pt>
                <c:pt idx="51">
                  <c:v>0.761737089201878</c:v>
                </c:pt>
                <c:pt idx="52">
                  <c:v>0.698362720403022</c:v>
                </c:pt>
                <c:pt idx="53">
                  <c:v>0.807322929171669</c:v>
                </c:pt>
                <c:pt idx="54">
                  <c:v>0.696585365853658</c:v>
                </c:pt>
                <c:pt idx="55">
                  <c:v>-0.0911752404851527</c:v>
                </c:pt>
                <c:pt idx="56">
                  <c:v>0.695550351288056</c:v>
                </c:pt>
                <c:pt idx="57">
                  <c:v>0.602716468590832</c:v>
                </c:pt>
                <c:pt idx="58">
                  <c:v>0.555938037865749</c:v>
                </c:pt>
                <c:pt idx="59">
                  <c:v>0.669372900335946</c:v>
                </c:pt>
                <c:pt idx="60">
                  <c:v>0.692813765182186</c:v>
                </c:pt>
                <c:pt idx="61">
                  <c:v>0.632851386584499</c:v>
                </c:pt>
                <c:pt idx="62">
                  <c:v>0.55596738324685</c:v>
                </c:pt>
                <c:pt idx="63">
                  <c:v>0.66598145998319</c:v>
                </c:pt>
              </c:numCache>
            </c:numRef>
          </c:val>
          <c:smooth val="0"/>
        </c:ser>
        <c:dLbls>
          <c:showLegendKey val="0"/>
          <c:showVal val="0"/>
          <c:showCatName val="0"/>
          <c:showSerName val="0"/>
          <c:showPercent val="0"/>
          <c:showBubbleSize val="0"/>
        </c:dLbls>
        <c:smooth val="0"/>
        <c:axId val="467575552"/>
        <c:axId val="610366848"/>
      </c:lineChart>
      <c:catAx>
        <c:axId val="467575552"/>
        <c:scaling>
          <c:orientation val="minMax"/>
        </c:scaling>
        <c:delete val="0"/>
        <c:axPos val="b"/>
        <c:majorTickMark val="out"/>
        <c:minorTickMark val="none"/>
        <c:tickLblPos val="nextTo"/>
        <c:crossAx val="610366848"/>
        <c:crosses val="autoZero"/>
        <c:auto val="1"/>
        <c:lblAlgn val="ctr"/>
        <c:lblOffset val="100"/>
        <c:noMultiLvlLbl val="0"/>
      </c:catAx>
      <c:valAx>
        <c:axId val="610366848"/>
        <c:scaling>
          <c:orientation val="minMax"/>
          <c:min val="-0.1"/>
        </c:scaling>
        <c:delete val="0"/>
        <c:axPos val="l"/>
        <c:majorGridlines/>
        <c:numFmt formatCode="0%" sourceLinked="1"/>
        <c:majorTickMark val="out"/>
        <c:minorTickMark val="none"/>
        <c:tickLblPos val="nextTo"/>
        <c:crossAx val="467575552"/>
        <c:crosses val="autoZero"/>
        <c:crossBetween val="between"/>
      </c:valAx>
    </c:plotArea>
    <c:legend>
      <c:legendPos val="r"/>
      <c:layout>
        <c:manualLayout>
          <c:xMode val="edge"/>
          <c:yMode val="edge"/>
          <c:x val="0.319201480556687"/>
          <c:y val="0.610998104403616"/>
          <c:w val="0.336619519023902"/>
          <c:h val="0.151835848716476"/>
        </c:manualLayout>
      </c:layout>
      <c:overlay val="0"/>
    </c:legend>
    <c:plotVisOnly val="1"/>
    <c:dispBlanksAs val="gap"/>
    <c:showDLblsOverMax val="0"/>
  </c:chart>
  <c:printSettings>
    <c:headerFooter/>
    <c:pageMargins b="1.0" l="0.75" r="0.75" t="1.0" header="0.5" footer="0.5"/>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18"/>
    </mc:Choice>
    <mc:Fallback>
      <c:style val="18"/>
    </mc:Fallback>
  </mc:AlternateContent>
  <c:chart>
    <c:title>
      <c:overlay val="0"/>
    </c:title>
    <c:autoTitleDeleted val="0"/>
    <c:plotArea>
      <c:layout>
        <c:manualLayout>
          <c:layoutTarget val="inner"/>
          <c:xMode val="edge"/>
          <c:yMode val="edge"/>
          <c:x val="0.0932248468941382"/>
          <c:y val="0.211111111111111"/>
          <c:w val="0.881775153105862"/>
          <c:h val="0.634506415864683"/>
        </c:manualLayout>
      </c:layout>
      <c:lineChart>
        <c:grouping val="standard"/>
        <c:varyColors val="0"/>
        <c:ser>
          <c:idx val="0"/>
          <c:order val="0"/>
          <c:tx>
            <c:strRef>
              <c:f>'DataFig1-5'!$BG$3</c:f>
              <c:strCache>
                <c:ptCount val="1"/>
                <c:pt idx="0">
                  <c:v>(retained earnings % BEA profits)</c:v>
                </c:pt>
              </c:strCache>
            </c:strRef>
          </c:tx>
          <c:marker>
            <c:symbol val="none"/>
          </c:marker>
          <c:cat>
            <c:numRef>
              <c:f>'DataFig1-5'!$B$26:$B$89</c:f>
              <c:numCache>
                <c:formatCode>General</c:formatCode>
                <c:ptCount val="64"/>
                <c:pt idx="0">
                  <c:v>1950.0</c:v>
                </c:pt>
                <c:pt idx="1">
                  <c:v>1951.0</c:v>
                </c:pt>
                <c:pt idx="2">
                  <c:v>1952.0</c:v>
                </c:pt>
                <c:pt idx="3">
                  <c:v>1953.0</c:v>
                </c:pt>
                <c:pt idx="4">
                  <c:v>1954.0</c:v>
                </c:pt>
                <c:pt idx="5">
                  <c:v>1955.0</c:v>
                </c:pt>
                <c:pt idx="6">
                  <c:v>1956.0</c:v>
                </c:pt>
                <c:pt idx="7">
                  <c:v>1957.0</c:v>
                </c:pt>
                <c:pt idx="8">
                  <c:v>1958.0</c:v>
                </c:pt>
                <c:pt idx="9">
                  <c:v>1959.0</c:v>
                </c:pt>
                <c:pt idx="10">
                  <c:v>1960.0</c:v>
                </c:pt>
                <c:pt idx="11">
                  <c:v>1961.0</c:v>
                </c:pt>
                <c:pt idx="12">
                  <c:v>1962.0</c:v>
                </c:pt>
                <c:pt idx="13">
                  <c:v>1963.0</c:v>
                </c:pt>
                <c:pt idx="14">
                  <c:v>1964.0</c:v>
                </c:pt>
                <c:pt idx="15">
                  <c:v>1965.0</c:v>
                </c:pt>
                <c:pt idx="16">
                  <c:v>1966.0</c:v>
                </c:pt>
                <c:pt idx="17">
                  <c:v>1967.0</c:v>
                </c:pt>
                <c:pt idx="18">
                  <c:v>1968.0</c:v>
                </c:pt>
                <c:pt idx="19">
                  <c:v>1969.0</c:v>
                </c:pt>
                <c:pt idx="20">
                  <c:v>1970.0</c:v>
                </c:pt>
                <c:pt idx="21">
                  <c:v>1971.0</c:v>
                </c:pt>
                <c:pt idx="22">
                  <c:v>1972.0</c:v>
                </c:pt>
                <c:pt idx="23">
                  <c:v>1973.0</c:v>
                </c:pt>
                <c:pt idx="24">
                  <c:v>1974.0</c:v>
                </c:pt>
                <c:pt idx="25">
                  <c:v>1975.0</c:v>
                </c:pt>
                <c:pt idx="26">
                  <c:v>1976.0</c:v>
                </c:pt>
                <c:pt idx="27">
                  <c:v>1977.0</c:v>
                </c:pt>
                <c:pt idx="28">
                  <c:v>1978.0</c:v>
                </c:pt>
                <c:pt idx="29">
                  <c:v>1979.0</c:v>
                </c:pt>
                <c:pt idx="30">
                  <c:v>1980.0</c:v>
                </c:pt>
                <c:pt idx="31">
                  <c:v>1981.0</c:v>
                </c:pt>
                <c:pt idx="32">
                  <c:v>1982.0</c:v>
                </c:pt>
                <c:pt idx="33">
                  <c:v>1983.0</c:v>
                </c:pt>
                <c:pt idx="34">
                  <c:v>1984.0</c:v>
                </c:pt>
                <c:pt idx="35">
                  <c:v>1985.0</c:v>
                </c:pt>
                <c:pt idx="36">
                  <c:v>1986.0</c:v>
                </c:pt>
                <c:pt idx="37">
                  <c:v>1987.0</c:v>
                </c:pt>
                <c:pt idx="38">
                  <c:v>1988.0</c:v>
                </c:pt>
                <c:pt idx="39">
                  <c:v>1989.0</c:v>
                </c:pt>
                <c:pt idx="40">
                  <c:v>1990.0</c:v>
                </c:pt>
                <c:pt idx="41">
                  <c:v>1991.0</c:v>
                </c:pt>
                <c:pt idx="42">
                  <c:v>1992.0</c:v>
                </c:pt>
                <c:pt idx="43">
                  <c:v>1993.0</c:v>
                </c:pt>
                <c:pt idx="44">
                  <c:v>1994.0</c:v>
                </c:pt>
                <c:pt idx="45">
                  <c:v>1995.0</c:v>
                </c:pt>
                <c:pt idx="46">
                  <c:v>1996.0</c:v>
                </c:pt>
                <c:pt idx="47">
                  <c:v>1997.0</c:v>
                </c:pt>
                <c:pt idx="48">
                  <c:v>1998.0</c:v>
                </c:pt>
                <c:pt idx="49">
                  <c:v>1999.0</c:v>
                </c:pt>
                <c:pt idx="50">
                  <c:v>2000.0</c:v>
                </c:pt>
                <c:pt idx="51">
                  <c:v>2001.0</c:v>
                </c:pt>
                <c:pt idx="52">
                  <c:v>2002.0</c:v>
                </c:pt>
                <c:pt idx="53">
                  <c:v>2003.0</c:v>
                </c:pt>
                <c:pt idx="54">
                  <c:v>2004.0</c:v>
                </c:pt>
                <c:pt idx="55">
                  <c:v>2005.0</c:v>
                </c:pt>
                <c:pt idx="56">
                  <c:v>2006.0</c:v>
                </c:pt>
                <c:pt idx="57">
                  <c:v>2007.0</c:v>
                </c:pt>
                <c:pt idx="58">
                  <c:v>2008.0</c:v>
                </c:pt>
                <c:pt idx="59">
                  <c:v>2009.0</c:v>
                </c:pt>
                <c:pt idx="60">
                  <c:v>2010.0</c:v>
                </c:pt>
                <c:pt idx="61">
                  <c:v>2011.0</c:v>
                </c:pt>
                <c:pt idx="62">
                  <c:v>2012.0</c:v>
                </c:pt>
                <c:pt idx="63">
                  <c:v>2013.0</c:v>
                </c:pt>
              </c:numCache>
            </c:numRef>
          </c:cat>
          <c:val>
            <c:numRef>
              <c:f>'DataFig1-5'!$BG$26:$BG$89</c:f>
              <c:numCache>
                <c:formatCode>0%</c:formatCode>
                <c:ptCount val="64"/>
                <c:pt idx="0">
                  <c:v>0.257617728531856</c:v>
                </c:pt>
                <c:pt idx="1">
                  <c:v>0.245145631067961</c:v>
                </c:pt>
                <c:pt idx="2">
                  <c:v>0.294710327455919</c:v>
                </c:pt>
                <c:pt idx="3">
                  <c:v>0.275434243176179</c:v>
                </c:pt>
                <c:pt idx="4">
                  <c:v>0.318987341772152</c:v>
                </c:pt>
                <c:pt idx="5">
                  <c:v>0.350597609561753</c:v>
                </c:pt>
                <c:pt idx="6">
                  <c:v>0.330645161290323</c:v>
                </c:pt>
                <c:pt idx="7">
                  <c:v>0.325865580448065</c:v>
                </c:pt>
                <c:pt idx="8">
                  <c:v>0.302961275626424</c:v>
                </c:pt>
                <c:pt idx="9">
                  <c:v>0.345945945945946</c:v>
                </c:pt>
                <c:pt idx="10">
                  <c:v>0.338208409506398</c:v>
                </c:pt>
                <c:pt idx="11">
                  <c:v>0.343470483005367</c:v>
                </c:pt>
                <c:pt idx="12">
                  <c:v>0.3890625</c:v>
                </c:pt>
                <c:pt idx="13">
                  <c:v>0.395744680851064</c:v>
                </c:pt>
                <c:pt idx="14">
                  <c:v>0.404118404118404</c:v>
                </c:pt>
                <c:pt idx="15">
                  <c:v>0.425531914893617</c:v>
                </c:pt>
                <c:pt idx="16">
                  <c:v>0.432882414151925</c:v>
                </c:pt>
                <c:pt idx="17">
                  <c:v>0.420660276890309</c:v>
                </c:pt>
                <c:pt idx="18">
                  <c:v>0.379547689282203</c:v>
                </c:pt>
                <c:pt idx="19">
                  <c:v>0.347560975609756</c:v>
                </c:pt>
                <c:pt idx="20">
                  <c:v>0.315545243619489</c:v>
                </c:pt>
                <c:pt idx="21">
                  <c:v>0.372763419483101</c:v>
                </c:pt>
                <c:pt idx="22">
                  <c:v>0.409556313993174</c:v>
                </c:pt>
                <c:pt idx="23">
                  <c:v>0.401049475262369</c:v>
                </c:pt>
                <c:pt idx="24">
                  <c:v>0.315831344470963</c:v>
                </c:pt>
                <c:pt idx="25">
                  <c:v>0.390928725701944</c:v>
                </c:pt>
                <c:pt idx="26">
                  <c:v>0.401606425702811</c:v>
                </c:pt>
                <c:pt idx="27">
                  <c:v>0.420796890184645</c:v>
                </c:pt>
                <c:pt idx="28">
                  <c:v>0.431265716680637</c:v>
                </c:pt>
                <c:pt idx="29">
                  <c:v>0.407228915662651</c:v>
                </c:pt>
                <c:pt idx="30">
                  <c:v>0.323345259391771</c:v>
                </c:pt>
                <c:pt idx="31">
                  <c:v>0.361212121212121</c:v>
                </c:pt>
                <c:pt idx="32">
                  <c:v>0.372335798173119</c:v>
                </c:pt>
                <c:pt idx="33">
                  <c:v>0.413509649749821</c:v>
                </c:pt>
                <c:pt idx="34">
                  <c:v>0.442438591299201</c:v>
                </c:pt>
                <c:pt idx="35">
                  <c:v>0.444287729196051</c:v>
                </c:pt>
                <c:pt idx="36">
                  <c:v>0.334463625154131</c:v>
                </c:pt>
                <c:pt idx="37">
                  <c:v>0.336612021857923</c:v>
                </c:pt>
                <c:pt idx="38">
                  <c:v>0.345384429983128</c:v>
                </c:pt>
                <c:pt idx="39">
                  <c:v>0.26605504587156</c:v>
                </c:pt>
                <c:pt idx="40">
                  <c:v>0.246164908916587</c:v>
                </c:pt>
                <c:pt idx="41">
                  <c:v>0.292931531132284</c:v>
                </c:pt>
                <c:pt idx="42">
                  <c:v>0.288449400378708</c:v>
                </c:pt>
                <c:pt idx="43">
                  <c:v>0.278927203065134</c:v>
                </c:pt>
                <c:pt idx="44">
                  <c:v>0.310017687731146</c:v>
                </c:pt>
                <c:pt idx="45">
                  <c:v>0.32176386913229</c:v>
                </c:pt>
                <c:pt idx="46">
                  <c:v>0.319425009540771</c:v>
                </c:pt>
                <c:pt idx="47">
                  <c:v>0.324439824439824</c:v>
                </c:pt>
                <c:pt idx="48">
                  <c:v>0.247108568585997</c:v>
                </c:pt>
                <c:pt idx="49">
                  <c:v>0.269212238014936</c:v>
                </c:pt>
                <c:pt idx="50">
                  <c:v>0.168202764976958</c:v>
                </c:pt>
                <c:pt idx="51">
                  <c:v>0.238992042440318</c:v>
                </c:pt>
                <c:pt idx="52">
                  <c:v>0.346891534391534</c:v>
                </c:pt>
                <c:pt idx="53">
                  <c:v>0.358386974630822</c:v>
                </c:pt>
                <c:pt idx="54">
                  <c:v>0.321982389152965</c:v>
                </c:pt>
                <c:pt idx="55">
                  <c:v>0.328077417608446</c:v>
                </c:pt>
                <c:pt idx="56">
                  <c:v>0.271545703006377</c:v>
                </c:pt>
                <c:pt idx="57">
                  <c:v>0.173054283845651</c:v>
                </c:pt>
                <c:pt idx="58">
                  <c:v>0.130184421445802</c:v>
                </c:pt>
                <c:pt idx="59">
                  <c:v>0.395776664280601</c:v>
                </c:pt>
                <c:pt idx="60">
                  <c:v>0.464899221255153</c:v>
                </c:pt>
                <c:pt idx="61">
                  <c:v>0.403996476934933</c:v>
                </c:pt>
                <c:pt idx="62">
                  <c:v>0.351443543602927</c:v>
                </c:pt>
                <c:pt idx="63">
                  <c:v>0.319426645782904</c:v>
                </c:pt>
              </c:numCache>
            </c:numRef>
          </c:val>
          <c:smooth val="0"/>
        </c:ser>
        <c:dLbls>
          <c:showLegendKey val="0"/>
          <c:showVal val="0"/>
          <c:showCatName val="0"/>
          <c:showSerName val="0"/>
          <c:showPercent val="0"/>
          <c:showBubbleSize val="0"/>
        </c:dLbls>
        <c:smooth val="0"/>
        <c:axId val="211627520"/>
        <c:axId val="211578464"/>
      </c:lineChart>
      <c:catAx>
        <c:axId val="211627520"/>
        <c:scaling>
          <c:orientation val="minMax"/>
        </c:scaling>
        <c:delete val="0"/>
        <c:axPos val="b"/>
        <c:numFmt formatCode="General" sourceLinked="1"/>
        <c:majorTickMark val="out"/>
        <c:minorTickMark val="none"/>
        <c:tickLblPos val="nextTo"/>
        <c:crossAx val="211578464"/>
        <c:crosses val="autoZero"/>
        <c:auto val="1"/>
        <c:lblAlgn val="ctr"/>
        <c:lblOffset val="100"/>
        <c:noMultiLvlLbl val="0"/>
      </c:catAx>
      <c:valAx>
        <c:axId val="211578464"/>
        <c:scaling>
          <c:orientation val="minMax"/>
        </c:scaling>
        <c:delete val="0"/>
        <c:axPos val="l"/>
        <c:majorGridlines/>
        <c:numFmt formatCode="0%" sourceLinked="1"/>
        <c:majorTickMark val="out"/>
        <c:minorTickMark val="none"/>
        <c:tickLblPos val="nextTo"/>
        <c:crossAx val="211627520"/>
        <c:crosses val="autoZero"/>
        <c:crossBetween val="between"/>
      </c:valAx>
    </c:plotArea>
    <c:legend>
      <c:legendPos val="r"/>
      <c:layout>
        <c:manualLayout>
          <c:xMode val="edge"/>
          <c:yMode val="edge"/>
          <c:x val="0.2"/>
          <c:y val="0.667671697287839"/>
          <c:w val="0.323952733510614"/>
          <c:h val="0.152388946088306"/>
        </c:manualLayout>
      </c:layout>
      <c:overlay val="0"/>
    </c:legend>
    <c:plotVisOnly val="1"/>
    <c:dispBlanksAs val="gap"/>
    <c:showDLblsOverMax val="0"/>
  </c:chart>
  <c:printSettings>
    <c:headerFooter/>
    <c:pageMargins b="1.0" l="0.75" r="0.75" t="1.0" header="0.5" footer="0.5"/>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18"/>
    </mc:Choice>
    <mc:Fallback>
      <c:style val="18"/>
    </mc:Fallback>
  </mc:AlternateContent>
  <c:chart>
    <c:title>
      <c:overlay val="0"/>
    </c:title>
    <c:autoTitleDeleted val="0"/>
    <c:plotArea>
      <c:layout>
        <c:manualLayout>
          <c:layoutTarget val="inner"/>
          <c:xMode val="edge"/>
          <c:yMode val="edge"/>
          <c:x val="0.0932248468941382"/>
          <c:y val="0.178703703703704"/>
          <c:w val="0.880701006124234"/>
          <c:h val="0.68827172645086"/>
        </c:manualLayout>
      </c:layout>
      <c:lineChart>
        <c:grouping val="standard"/>
        <c:varyColors val="0"/>
        <c:ser>
          <c:idx val="0"/>
          <c:order val="0"/>
          <c:tx>
            <c:strRef>
              <c:f>'DataFig1-5'!$E$3</c:f>
              <c:strCache>
                <c:ptCount val="1"/>
                <c:pt idx="0">
                  <c:v>(corporate profits % national income)</c:v>
                </c:pt>
              </c:strCache>
            </c:strRef>
          </c:tx>
          <c:marker>
            <c:symbol val="none"/>
          </c:marker>
          <c:cat>
            <c:numRef>
              <c:f>'DataFig1-5'!$B$21:$B$89</c:f>
              <c:numCache>
                <c:formatCode>General</c:formatCode>
                <c:ptCount val="69"/>
                <c:pt idx="0">
                  <c:v>1945.0</c:v>
                </c:pt>
                <c:pt idx="1">
                  <c:v>1946.0</c:v>
                </c:pt>
                <c:pt idx="2">
                  <c:v>1947.0</c:v>
                </c:pt>
                <c:pt idx="3">
                  <c:v>1948.0</c:v>
                </c:pt>
                <c:pt idx="4">
                  <c:v>1949.0</c:v>
                </c:pt>
                <c:pt idx="5">
                  <c:v>1950.0</c:v>
                </c:pt>
                <c:pt idx="6">
                  <c:v>1951.0</c:v>
                </c:pt>
                <c:pt idx="7">
                  <c:v>1952.0</c:v>
                </c:pt>
                <c:pt idx="8">
                  <c:v>1953.0</c:v>
                </c:pt>
                <c:pt idx="9">
                  <c:v>1954.0</c:v>
                </c:pt>
                <c:pt idx="10">
                  <c:v>1955.0</c:v>
                </c:pt>
                <c:pt idx="11">
                  <c:v>1956.0</c:v>
                </c:pt>
                <c:pt idx="12">
                  <c:v>1957.0</c:v>
                </c:pt>
                <c:pt idx="13">
                  <c:v>1958.0</c:v>
                </c:pt>
                <c:pt idx="14">
                  <c:v>1959.0</c:v>
                </c:pt>
                <c:pt idx="15">
                  <c:v>1960.0</c:v>
                </c:pt>
                <c:pt idx="16">
                  <c:v>1961.0</c:v>
                </c:pt>
                <c:pt idx="17">
                  <c:v>1962.0</c:v>
                </c:pt>
                <c:pt idx="18">
                  <c:v>1963.0</c:v>
                </c:pt>
                <c:pt idx="19">
                  <c:v>1964.0</c:v>
                </c:pt>
                <c:pt idx="20">
                  <c:v>1965.0</c:v>
                </c:pt>
                <c:pt idx="21">
                  <c:v>1966.0</c:v>
                </c:pt>
                <c:pt idx="22">
                  <c:v>1967.0</c:v>
                </c:pt>
                <c:pt idx="23">
                  <c:v>1968.0</c:v>
                </c:pt>
                <c:pt idx="24">
                  <c:v>1969.0</c:v>
                </c:pt>
                <c:pt idx="25">
                  <c:v>1970.0</c:v>
                </c:pt>
                <c:pt idx="26">
                  <c:v>1971.0</c:v>
                </c:pt>
                <c:pt idx="27">
                  <c:v>1972.0</c:v>
                </c:pt>
                <c:pt idx="28">
                  <c:v>1973.0</c:v>
                </c:pt>
                <c:pt idx="29">
                  <c:v>1974.0</c:v>
                </c:pt>
                <c:pt idx="30">
                  <c:v>1975.0</c:v>
                </c:pt>
                <c:pt idx="31">
                  <c:v>1976.0</c:v>
                </c:pt>
                <c:pt idx="32">
                  <c:v>1977.0</c:v>
                </c:pt>
                <c:pt idx="33">
                  <c:v>1978.0</c:v>
                </c:pt>
                <c:pt idx="34">
                  <c:v>1979.0</c:v>
                </c:pt>
                <c:pt idx="35">
                  <c:v>1980.0</c:v>
                </c:pt>
                <c:pt idx="36">
                  <c:v>1981.0</c:v>
                </c:pt>
                <c:pt idx="37">
                  <c:v>1982.0</c:v>
                </c:pt>
                <c:pt idx="38">
                  <c:v>1983.0</c:v>
                </c:pt>
                <c:pt idx="39">
                  <c:v>1984.0</c:v>
                </c:pt>
                <c:pt idx="40">
                  <c:v>1985.0</c:v>
                </c:pt>
                <c:pt idx="41">
                  <c:v>1986.0</c:v>
                </c:pt>
                <c:pt idx="42">
                  <c:v>1987.0</c:v>
                </c:pt>
                <c:pt idx="43">
                  <c:v>1988.0</c:v>
                </c:pt>
                <c:pt idx="44">
                  <c:v>1989.0</c:v>
                </c:pt>
                <c:pt idx="45">
                  <c:v>1990.0</c:v>
                </c:pt>
                <c:pt idx="46">
                  <c:v>1991.0</c:v>
                </c:pt>
                <c:pt idx="47">
                  <c:v>1992.0</c:v>
                </c:pt>
                <c:pt idx="48">
                  <c:v>1993.0</c:v>
                </c:pt>
                <c:pt idx="49">
                  <c:v>1994.0</c:v>
                </c:pt>
                <c:pt idx="50">
                  <c:v>1995.0</c:v>
                </c:pt>
                <c:pt idx="51">
                  <c:v>1996.0</c:v>
                </c:pt>
                <c:pt idx="52">
                  <c:v>1997.0</c:v>
                </c:pt>
                <c:pt idx="53">
                  <c:v>1998.0</c:v>
                </c:pt>
                <c:pt idx="54">
                  <c:v>1999.0</c:v>
                </c:pt>
                <c:pt idx="55">
                  <c:v>2000.0</c:v>
                </c:pt>
                <c:pt idx="56">
                  <c:v>2001.0</c:v>
                </c:pt>
                <c:pt idx="57">
                  <c:v>2002.0</c:v>
                </c:pt>
                <c:pt idx="58">
                  <c:v>2003.0</c:v>
                </c:pt>
                <c:pt idx="59">
                  <c:v>2004.0</c:v>
                </c:pt>
                <c:pt idx="60">
                  <c:v>2005.0</c:v>
                </c:pt>
                <c:pt idx="61">
                  <c:v>2006.0</c:v>
                </c:pt>
                <c:pt idx="62">
                  <c:v>2007.0</c:v>
                </c:pt>
                <c:pt idx="63">
                  <c:v>2008.0</c:v>
                </c:pt>
                <c:pt idx="64">
                  <c:v>2009.0</c:v>
                </c:pt>
                <c:pt idx="65">
                  <c:v>2010.0</c:v>
                </c:pt>
                <c:pt idx="66">
                  <c:v>2011.0</c:v>
                </c:pt>
                <c:pt idx="67">
                  <c:v>2012.0</c:v>
                </c:pt>
                <c:pt idx="68">
                  <c:v>2013.0</c:v>
                </c:pt>
              </c:numCache>
            </c:numRef>
          </c:cat>
          <c:val>
            <c:numRef>
              <c:f>'DataFig1-5'!$E$21:$E$89</c:f>
              <c:numCache>
                <c:formatCode>0%</c:formatCode>
                <c:ptCount val="69"/>
                <c:pt idx="0">
                  <c:v>0.101787487586892</c:v>
                </c:pt>
                <c:pt idx="1">
                  <c:v>0.0903225806451613</c:v>
                </c:pt>
                <c:pt idx="2">
                  <c:v>0.110502283105023</c:v>
                </c:pt>
                <c:pt idx="3">
                  <c:v>0.128110975112199</c:v>
                </c:pt>
                <c:pt idx="4">
                  <c:v>0.12125</c:v>
                </c:pt>
                <c:pt idx="5">
                  <c:v>0.135205992509363</c:v>
                </c:pt>
                <c:pt idx="6">
                  <c:v>0.133766233766234</c:v>
                </c:pt>
                <c:pt idx="7">
                  <c:v>0.121592649310873</c:v>
                </c:pt>
                <c:pt idx="8">
                  <c:v>0.117015098722416</c:v>
                </c:pt>
                <c:pt idx="9">
                  <c:v>0.114692218350755</c:v>
                </c:pt>
                <c:pt idx="10">
                  <c:v>0.132944915254237</c:v>
                </c:pt>
                <c:pt idx="11">
                  <c:v>0.123721626340733</c:v>
                </c:pt>
                <c:pt idx="12">
                  <c:v>0.117072007629948</c:v>
                </c:pt>
                <c:pt idx="13">
                  <c:v>0.104127134724858</c:v>
                </c:pt>
                <c:pt idx="14">
                  <c:v>0.120757180156658</c:v>
                </c:pt>
                <c:pt idx="15">
                  <c:v>0.113982079599917</c:v>
                </c:pt>
                <c:pt idx="16">
                  <c:v>0.112429605792438</c:v>
                </c:pt>
                <c:pt idx="17">
                  <c:v>0.119581464872945</c:v>
                </c:pt>
                <c:pt idx="18">
                  <c:v>0.124426403106248</c:v>
                </c:pt>
                <c:pt idx="19">
                  <c:v>0.127733026467204</c:v>
                </c:pt>
                <c:pt idx="20">
                  <c:v>0.13524155686809</c:v>
                </c:pt>
                <c:pt idx="21">
                  <c:v>0.133527858830068</c:v>
                </c:pt>
                <c:pt idx="22">
                  <c:v>0.123520126282557</c:v>
                </c:pt>
                <c:pt idx="23">
                  <c:v>0.122220886912631</c:v>
                </c:pt>
                <c:pt idx="24">
                  <c:v>0.109394107837688</c:v>
                </c:pt>
                <c:pt idx="25">
                  <c:v>0.0916923731517923</c:v>
                </c:pt>
                <c:pt idx="26">
                  <c:v>0.0989183874139626</c:v>
                </c:pt>
                <c:pt idx="27">
                  <c:v>0.104363312555654</c:v>
                </c:pt>
                <c:pt idx="28">
                  <c:v>0.10612569610183</c:v>
                </c:pt>
                <c:pt idx="29">
                  <c:v>0.0930559668344684</c:v>
                </c:pt>
                <c:pt idx="30">
                  <c:v>0.0957204879057267</c:v>
                </c:pt>
                <c:pt idx="31">
                  <c:v>0.107939063661135</c:v>
                </c:pt>
                <c:pt idx="32">
                  <c:v>0.114415967087341</c:v>
                </c:pt>
                <c:pt idx="33">
                  <c:v>0.117542736095374</c:v>
                </c:pt>
                <c:pt idx="34">
                  <c:v>0.110755270883373</c:v>
                </c:pt>
                <c:pt idx="35">
                  <c:v>0.0921377946266688</c:v>
                </c:pt>
                <c:pt idx="36">
                  <c:v>0.0909224495793688</c:v>
                </c:pt>
                <c:pt idx="37" formatCode="0.0%">
                  <c:v>0.0809393043233347</c:v>
                </c:pt>
                <c:pt idx="38" formatCode="0.0%">
                  <c:v>0.0914229701029243</c:v>
                </c:pt>
                <c:pt idx="39" formatCode="0.0%">
                  <c:v>0.0981126596980255</c:v>
                </c:pt>
                <c:pt idx="40" formatCode="0.0%">
                  <c:v>0.0962217034905814</c:v>
                </c:pt>
                <c:pt idx="41" formatCode="0.0%">
                  <c:v>0.0842991528506834</c:v>
                </c:pt>
                <c:pt idx="42" formatCode="0.0%">
                  <c:v>0.0888522043115168</c:v>
                </c:pt>
                <c:pt idx="43" formatCode="0.0%">
                  <c:v>0.0923354252904259</c:v>
                </c:pt>
                <c:pt idx="44" formatCode="0.0%">
                  <c:v>0.0866128560076952</c:v>
                </c:pt>
                <c:pt idx="45">
                  <c:v>0.0828418816147415</c:v>
                </c:pt>
                <c:pt idx="46">
                  <c:v>0.087021075567382</c:v>
                </c:pt>
                <c:pt idx="47">
                  <c:v>0.086422895794316</c:v>
                </c:pt>
                <c:pt idx="48">
                  <c:v>0.0907068881629248</c:v>
                </c:pt>
                <c:pt idx="49">
                  <c:v>0.101283345819354</c:v>
                </c:pt>
                <c:pt idx="50">
                  <c:v>0.108496025927927</c:v>
                </c:pt>
                <c:pt idx="51">
                  <c:v>0.113937443835696</c:v>
                </c:pt>
                <c:pt idx="52">
                  <c:v>0.117310714866403</c:v>
                </c:pt>
                <c:pt idx="53">
                  <c:v>0.102337953240935</c:v>
                </c:pt>
                <c:pt idx="54">
                  <c:v>0.0997309115371678</c:v>
                </c:pt>
                <c:pt idx="55">
                  <c:v>0.0877062984169754</c:v>
                </c:pt>
                <c:pt idx="56">
                  <c:v>0.0820939398558456</c:v>
                </c:pt>
                <c:pt idx="57">
                  <c:v>0.0961342828077314</c:v>
                </c:pt>
                <c:pt idx="58" formatCode="0.0%">
                  <c:v>0.107094341152856</c:v>
                </c:pt>
                <c:pt idx="59" formatCode="0.0%">
                  <c:v>0.121744822548359</c:v>
                </c:pt>
                <c:pt idx="60" formatCode="0.0%">
                  <c:v>0.131470310859624</c:v>
                </c:pt>
                <c:pt idx="61" formatCode="0.0%">
                  <c:v>0.137153471944556</c:v>
                </c:pt>
                <c:pt idx="62" formatCode="0.0%">
                  <c:v>0.124093041375168</c:v>
                </c:pt>
                <c:pt idx="63" formatCode="0.0%">
                  <c:v>0.103405268832778</c:v>
                </c:pt>
                <c:pt idx="64" formatCode="0.0%">
                  <c:v>0.115206043163094</c:v>
                </c:pt>
                <c:pt idx="65" formatCode="0.0%">
                  <c:v>0.137085442913772</c:v>
                </c:pt>
                <c:pt idx="66" formatCode="0.0%">
                  <c:v>0.136051466788493</c:v>
                </c:pt>
                <c:pt idx="67" formatCode="0.0%">
                  <c:v>0.143771989054337</c:v>
                </c:pt>
                <c:pt idx="68" formatCode="0.0%">
                  <c:v>0.144534921212038</c:v>
                </c:pt>
              </c:numCache>
            </c:numRef>
          </c:val>
          <c:smooth val="0"/>
        </c:ser>
        <c:dLbls>
          <c:showLegendKey val="0"/>
          <c:showVal val="0"/>
          <c:showCatName val="0"/>
          <c:showSerName val="0"/>
          <c:showPercent val="0"/>
          <c:showBubbleSize val="0"/>
        </c:dLbls>
        <c:smooth val="0"/>
        <c:axId val="213458912"/>
        <c:axId val="213324080"/>
      </c:lineChart>
      <c:catAx>
        <c:axId val="213458912"/>
        <c:scaling>
          <c:orientation val="minMax"/>
        </c:scaling>
        <c:delete val="0"/>
        <c:axPos val="b"/>
        <c:numFmt formatCode="General" sourceLinked="1"/>
        <c:majorTickMark val="out"/>
        <c:minorTickMark val="none"/>
        <c:tickLblPos val="nextTo"/>
        <c:crossAx val="213324080"/>
        <c:crosses val="autoZero"/>
        <c:auto val="1"/>
        <c:lblAlgn val="ctr"/>
        <c:lblOffset val="100"/>
        <c:noMultiLvlLbl val="0"/>
      </c:catAx>
      <c:valAx>
        <c:axId val="213324080"/>
        <c:scaling>
          <c:orientation val="minMax"/>
          <c:min val="0.08"/>
        </c:scaling>
        <c:delete val="0"/>
        <c:axPos val="l"/>
        <c:majorGridlines/>
        <c:numFmt formatCode="0%" sourceLinked="1"/>
        <c:majorTickMark val="out"/>
        <c:minorTickMark val="none"/>
        <c:tickLblPos val="nextTo"/>
        <c:crossAx val="213458912"/>
        <c:crosses val="autoZero"/>
        <c:crossBetween val="between"/>
      </c:valAx>
    </c:plotArea>
    <c:legend>
      <c:legendPos val="r"/>
      <c:layout>
        <c:manualLayout>
          <c:xMode val="edge"/>
          <c:yMode val="edge"/>
          <c:x val="0.404481408573928"/>
          <c:y val="0.209338363954506"/>
          <c:w val="0.317678169764152"/>
          <c:h val="0.148334735563175"/>
        </c:manualLayout>
      </c:layout>
      <c:overlay val="0"/>
    </c:legend>
    <c:plotVisOnly val="1"/>
    <c:dispBlanksAs val="gap"/>
    <c:showDLblsOverMax val="0"/>
  </c:chart>
  <c:printSettings>
    <c:headerFooter/>
    <c:pageMargins b="1.0" l="0.75" r="0.75" t="1.0" header="0.5" footer="0.5"/>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18"/>
    </mc:Choice>
    <mc:Fallback>
      <c:style val="18"/>
    </mc:Fallback>
  </mc:AlternateContent>
  <c:chart>
    <c:title>
      <c:overlay val="0"/>
    </c:title>
    <c:autoTitleDeleted val="0"/>
    <c:plotArea>
      <c:layout>
        <c:manualLayout>
          <c:layoutTarget val="inner"/>
          <c:xMode val="edge"/>
          <c:yMode val="edge"/>
          <c:x val="0.108535264072093"/>
          <c:y val="0.19920117333706"/>
          <c:w val="0.858553345312106"/>
          <c:h val="0.665700779722024"/>
        </c:manualLayout>
      </c:layout>
      <c:lineChart>
        <c:grouping val="standard"/>
        <c:varyColors val="0"/>
        <c:ser>
          <c:idx val="0"/>
          <c:order val="0"/>
          <c:tx>
            <c:strRef>
              <c:f>'DataFig1-5'!$AI$3</c:f>
              <c:strCache>
                <c:ptCount val="1"/>
                <c:pt idx="0">
                  <c:v>(corporate tax excluding fed profits % of national income)</c:v>
                </c:pt>
              </c:strCache>
            </c:strRef>
          </c:tx>
          <c:marker>
            <c:symbol val="none"/>
          </c:marker>
          <c:cat>
            <c:numRef>
              <c:f>'DataFig1-5'!$B$26:$B$89</c:f>
              <c:numCache>
                <c:formatCode>General</c:formatCode>
                <c:ptCount val="64"/>
                <c:pt idx="0">
                  <c:v>1950.0</c:v>
                </c:pt>
                <c:pt idx="1">
                  <c:v>1951.0</c:v>
                </c:pt>
                <c:pt idx="2">
                  <c:v>1952.0</c:v>
                </c:pt>
                <c:pt idx="3">
                  <c:v>1953.0</c:v>
                </c:pt>
                <c:pt idx="4">
                  <c:v>1954.0</c:v>
                </c:pt>
                <c:pt idx="5">
                  <c:v>1955.0</c:v>
                </c:pt>
                <c:pt idx="6">
                  <c:v>1956.0</c:v>
                </c:pt>
                <c:pt idx="7">
                  <c:v>1957.0</c:v>
                </c:pt>
                <c:pt idx="8">
                  <c:v>1958.0</c:v>
                </c:pt>
                <c:pt idx="9">
                  <c:v>1959.0</c:v>
                </c:pt>
                <c:pt idx="10">
                  <c:v>1960.0</c:v>
                </c:pt>
                <c:pt idx="11">
                  <c:v>1961.0</c:v>
                </c:pt>
                <c:pt idx="12">
                  <c:v>1962.0</c:v>
                </c:pt>
                <c:pt idx="13">
                  <c:v>1963.0</c:v>
                </c:pt>
                <c:pt idx="14">
                  <c:v>1964.0</c:v>
                </c:pt>
                <c:pt idx="15">
                  <c:v>1965.0</c:v>
                </c:pt>
                <c:pt idx="16">
                  <c:v>1966.0</c:v>
                </c:pt>
                <c:pt idx="17">
                  <c:v>1967.0</c:v>
                </c:pt>
                <c:pt idx="18">
                  <c:v>1968.0</c:v>
                </c:pt>
                <c:pt idx="19">
                  <c:v>1969.0</c:v>
                </c:pt>
                <c:pt idx="20">
                  <c:v>1970.0</c:v>
                </c:pt>
                <c:pt idx="21">
                  <c:v>1971.0</c:v>
                </c:pt>
                <c:pt idx="22">
                  <c:v>1972.0</c:v>
                </c:pt>
                <c:pt idx="23">
                  <c:v>1973.0</c:v>
                </c:pt>
                <c:pt idx="24">
                  <c:v>1974.0</c:v>
                </c:pt>
                <c:pt idx="25">
                  <c:v>1975.0</c:v>
                </c:pt>
                <c:pt idx="26">
                  <c:v>1976.0</c:v>
                </c:pt>
                <c:pt idx="27">
                  <c:v>1977.0</c:v>
                </c:pt>
                <c:pt idx="28">
                  <c:v>1978.0</c:v>
                </c:pt>
                <c:pt idx="29">
                  <c:v>1979.0</c:v>
                </c:pt>
                <c:pt idx="30">
                  <c:v>1980.0</c:v>
                </c:pt>
                <c:pt idx="31">
                  <c:v>1981.0</c:v>
                </c:pt>
                <c:pt idx="32">
                  <c:v>1982.0</c:v>
                </c:pt>
                <c:pt idx="33">
                  <c:v>1983.0</c:v>
                </c:pt>
                <c:pt idx="34">
                  <c:v>1984.0</c:v>
                </c:pt>
                <c:pt idx="35">
                  <c:v>1985.0</c:v>
                </c:pt>
                <c:pt idx="36">
                  <c:v>1986.0</c:v>
                </c:pt>
                <c:pt idx="37">
                  <c:v>1987.0</c:v>
                </c:pt>
                <c:pt idx="38">
                  <c:v>1988.0</c:v>
                </c:pt>
                <c:pt idx="39">
                  <c:v>1989.0</c:v>
                </c:pt>
                <c:pt idx="40">
                  <c:v>1990.0</c:v>
                </c:pt>
                <c:pt idx="41">
                  <c:v>1991.0</c:v>
                </c:pt>
                <c:pt idx="42">
                  <c:v>1992.0</c:v>
                </c:pt>
                <c:pt idx="43">
                  <c:v>1993.0</c:v>
                </c:pt>
                <c:pt idx="44">
                  <c:v>1994.0</c:v>
                </c:pt>
                <c:pt idx="45">
                  <c:v>1995.0</c:v>
                </c:pt>
                <c:pt idx="46">
                  <c:v>1996.0</c:v>
                </c:pt>
                <c:pt idx="47">
                  <c:v>1997.0</c:v>
                </c:pt>
                <c:pt idx="48">
                  <c:v>1998.0</c:v>
                </c:pt>
                <c:pt idx="49">
                  <c:v>1999.0</c:v>
                </c:pt>
                <c:pt idx="50">
                  <c:v>2000.0</c:v>
                </c:pt>
                <c:pt idx="51">
                  <c:v>2001.0</c:v>
                </c:pt>
                <c:pt idx="52">
                  <c:v>2002.0</c:v>
                </c:pt>
                <c:pt idx="53">
                  <c:v>2003.0</c:v>
                </c:pt>
                <c:pt idx="54">
                  <c:v>2004.0</c:v>
                </c:pt>
                <c:pt idx="55">
                  <c:v>2005.0</c:v>
                </c:pt>
                <c:pt idx="56">
                  <c:v>2006.0</c:v>
                </c:pt>
                <c:pt idx="57">
                  <c:v>2007.0</c:v>
                </c:pt>
                <c:pt idx="58">
                  <c:v>2008.0</c:v>
                </c:pt>
                <c:pt idx="59">
                  <c:v>2009.0</c:v>
                </c:pt>
                <c:pt idx="60">
                  <c:v>2010.0</c:v>
                </c:pt>
                <c:pt idx="61">
                  <c:v>2011.0</c:v>
                </c:pt>
                <c:pt idx="62">
                  <c:v>2012.0</c:v>
                </c:pt>
                <c:pt idx="63">
                  <c:v>2013.0</c:v>
                </c:pt>
              </c:numCache>
            </c:numRef>
          </c:cat>
          <c:val>
            <c:numRef>
              <c:f>'DataFig1-5'!$AI$26:$AI$89</c:f>
              <c:numCache>
                <c:formatCode>0.0%</c:formatCode>
                <c:ptCount val="64"/>
                <c:pt idx="0">
                  <c:v>0.0662921348314607</c:v>
                </c:pt>
                <c:pt idx="1">
                  <c:v>0.0724025974025974</c:v>
                </c:pt>
                <c:pt idx="2">
                  <c:v>0.0584992343032159</c:v>
                </c:pt>
                <c:pt idx="3">
                  <c:v>0.0580720092915215</c:v>
                </c:pt>
                <c:pt idx="4">
                  <c:v>0.0502322880371661</c:v>
                </c:pt>
                <c:pt idx="5">
                  <c:v>0.057468220338983</c:v>
                </c:pt>
                <c:pt idx="6">
                  <c:v>0.0538787727612871</c:v>
                </c:pt>
                <c:pt idx="7">
                  <c:v>0.0498330948974726</c:v>
                </c:pt>
                <c:pt idx="8">
                  <c:v>0.0438804554079696</c:v>
                </c:pt>
                <c:pt idx="9">
                  <c:v>0.0496083550913838</c:v>
                </c:pt>
                <c:pt idx="10">
                  <c:v>0.0456345071889977</c:v>
                </c:pt>
                <c:pt idx="11">
                  <c:v>0.0446500402252615</c:v>
                </c:pt>
                <c:pt idx="12">
                  <c:v>0.0435351270553064</c:v>
                </c:pt>
                <c:pt idx="13">
                  <c:v>0.0450052947405577</c:v>
                </c:pt>
                <c:pt idx="14">
                  <c:v>0.0437284234752589</c:v>
                </c:pt>
                <c:pt idx="15">
                  <c:v>0.0451310010601242</c:v>
                </c:pt>
                <c:pt idx="16">
                  <c:v>0.0448798110323746</c:v>
                </c:pt>
                <c:pt idx="17">
                  <c:v>0.040778742436201</c:v>
                </c:pt>
                <c:pt idx="18">
                  <c:v>0.0445859872611465</c:v>
                </c:pt>
                <c:pt idx="19">
                  <c:v>0.0411339633129516</c:v>
                </c:pt>
                <c:pt idx="20">
                  <c:v>0.033294330390384</c:v>
                </c:pt>
                <c:pt idx="21">
                  <c:v>0.0342182890855457</c:v>
                </c:pt>
                <c:pt idx="22">
                  <c:v>0.0348174532502226</c:v>
                </c:pt>
                <c:pt idx="23">
                  <c:v>0.0363564041368337</c:v>
                </c:pt>
                <c:pt idx="24">
                  <c:v>0.0349422564406278</c:v>
                </c:pt>
                <c:pt idx="25">
                  <c:v>0.0318379160636758</c:v>
                </c:pt>
                <c:pt idx="26">
                  <c:v>0.0367847411444142</c:v>
                </c:pt>
                <c:pt idx="27">
                  <c:v>0.0380830599877689</c:v>
                </c:pt>
                <c:pt idx="28">
                  <c:v>0.0383762746933346</c:v>
                </c:pt>
                <c:pt idx="29">
                  <c:v>0.0358953829730451</c:v>
                </c:pt>
                <c:pt idx="30">
                  <c:v>0.0311109279709906</c:v>
                </c:pt>
                <c:pt idx="31">
                  <c:v>0.0258256493148672</c:v>
                </c:pt>
                <c:pt idx="32">
                  <c:v>0.0180608365019011</c:v>
                </c:pt>
                <c:pt idx="33">
                  <c:v>0.0216958013396504</c:v>
                </c:pt>
                <c:pt idx="34">
                  <c:v>0.0236353077816492</c:v>
                </c:pt>
                <c:pt idx="35">
                  <c:v>0.0221486347103849</c:v>
                </c:pt>
                <c:pt idx="36">
                  <c:v>0.0238812951509797</c:v>
                </c:pt>
                <c:pt idx="37">
                  <c:v>0.0273596814915518</c:v>
                </c:pt>
                <c:pt idx="38">
                  <c:v>0.0276405394578715</c:v>
                </c:pt>
                <c:pt idx="39">
                  <c:v>0.0260340429091213</c:v>
                </c:pt>
                <c:pt idx="40">
                  <c:v>0.0241853815452433</c:v>
                </c:pt>
                <c:pt idx="41">
                  <c:v>0.0227145639305065</c:v>
                </c:pt>
                <c:pt idx="42">
                  <c:v>0.0239831263523465</c:v>
                </c:pt>
                <c:pt idx="43">
                  <c:v>0.0269340376728991</c:v>
                </c:pt>
                <c:pt idx="44">
                  <c:v>0.0281098335559102</c:v>
                </c:pt>
                <c:pt idx="45">
                  <c:v>0.0300023149934408</c:v>
                </c:pt>
                <c:pt idx="46">
                  <c:v>0.0306403455372931</c:v>
                </c:pt>
                <c:pt idx="47">
                  <c:v>0.0304455043087096</c:v>
                </c:pt>
                <c:pt idx="48">
                  <c:v>0.0282285263385641</c:v>
                </c:pt>
                <c:pt idx="49">
                  <c:v>0.0280380567968863</c:v>
                </c:pt>
                <c:pt idx="50">
                  <c:v>0.0269226451105872</c:v>
                </c:pt>
                <c:pt idx="51">
                  <c:v>0.0191842867408488</c:v>
                </c:pt>
                <c:pt idx="52">
                  <c:v>0.0177814513394371</c:v>
                </c:pt>
                <c:pt idx="53">
                  <c:v>0.0224853510674966</c:v>
                </c:pt>
                <c:pt idx="54">
                  <c:v>0.0273221451678699</c:v>
                </c:pt>
                <c:pt idx="55">
                  <c:v>0.0347781989003363</c:v>
                </c:pt>
                <c:pt idx="56">
                  <c:v>0.0370101959216313</c:v>
                </c:pt>
                <c:pt idx="57">
                  <c:v>0.0333484831269174</c:v>
                </c:pt>
                <c:pt idx="58">
                  <c:v>0.0223209256666506</c:v>
                </c:pt>
                <c:pt idx="59">
                  <c:v>0.018307617453262</c:v>
                </c:pt>
                <c:pt idx="60">
                  <c:v>0.022865889556105</c:v>
                </c:pt>
                <c:pt idx="61">
                  <c:v>0.0227451450311931</c:v>
                </c:pt>
                <c:pt idx="62">
                  <c:v>0.0260421479085966</c:v>
                </c:pt>
                <c:pt idx="63">
                  <c:v>0.0272070576452106</c:v>
                </c:pt>
              </c:numCache>
            </c:numRef>
          </c:val>
          <c:smooth val="0"/>
        </c:ser>
        <c:dLbls>
          <c:showLegendKey val="0"/>
          <c:showVal val="0"/>
          <c:showCatName val="0"/>
          <c:showSerName val="0"/>
          <c:showPercent val="0"/>
          <c:showBubbleSize val="0"/>
        </c:dLbls>
        <c:smooth val="0"/>
        <c:axId val="210919024"/>
        <c:axId val="211152432"/>
      </c:lineChart>
      <c:catAx>
        <c:axId val="210919024"/>
        <c:scaling>
          <c:orientation val="minMax"/>
        </c:scaling>
        <c:delete val="0"/>
        <c:axPos val="b"/>
        <c:numFmt formatCode="General" sourceLinked="1"/>
        <c:majorTickMark val="out"/>
        <c:minorTickMark val="none"/>
        <c:tickLblPos val="nextTo"/>
        <c:crossAx val="211152432"/>
        <c:crosses val="autoZero"/>
        <c:auto val="1"/>
        <c:lblAlgn val="ctr"/>
        <c:lblOffset val="100"/>
        <c:noMultiLvlLbl val="0"/>
      </c:catAx>
      <c:valAx>
        <c:axId val="211152432"/>
        <c:scaling>
          <c:orientation val="minMax"/>
        </c:scaling>
        <c:delete val="0"/>
        <c:axPos val="l"/>
        <c:majorGridlines/>
        <c:numFmt formatCode="0.0%" sourceLinked="1"/>
        <c:majorTickMark val="out"/>
        <c:minorTickMark val="none"/>
        <c:tickLblPos val="nextTo"/>
        <c:crossAx val="210919024"/>
        <c:crosses val="autoZero"/>
        <c:crossBetween val="between"/>
      </c:valAx>
    </c:plotArea>
    <c:legend>
      <c:legendPos val="r"/>
      <c:layout>
        <c:manualLayout>
          <c:xMode val="edge"/>
          <c:yMode val="edge"/>
          <c:x val="0.349163306437028"/>
          <c:y val="0.237116141732283"/>
          <c:w val="0.307064550815337"/>
          <c:h val="0.125009180465927"/>
        </c:manualLayout>
      </c:layout>
      <c:overlay val="0"/>
    </c:legend>
    <c:plotVisOnly val="1"/>
    <c:dispBlanksAs val="gap"/>
    <c:showDLblsOverMax val="0"/>
  </c:chart>
  <c:printSettings>
    <c:headerFooter/>
    <c:pageMargins b="1.0" l="0.75" r="0.75" t="1.0" header="0.5" footer="0.5"/>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18"/>
    </mc:Choice>
    <mc:Fallback>
      <c:style val="18"/>
    </mc:Fallback>
  </mc:AlternateContent>
  <c:chart>
    <c:title>
      <c:overlay val="0"/>
    </c:title>
    <c:autoTitleDeleted val="0"/>
    <c:plotArea>
      <c:layout>
        <c:manualLayout>
          <c:layoutTarget val="inner"/>
          <c:xMode val="edge"/>
          <c:yMode val="edge"/>
          <c:x val="0.0900500317861671"/>
          <c:y val="0.168217930407064"/>
          <c:w val="0.871902063533882"/>
          <c:h val="0.701388773910535"/>
        </c:manualLayout>
      </c:layout>
      <c:lineChart>
        <c:grouping val="standard"/>
        <c:varyColors val="0"/>
        <c:ser>
          <c:idx val="0"/>
          <c:order val="0"/>
          <c:tx>
            <c:strRef>
              <c:f>'DataFig1-5'!$J$3</c:f>
              <c:strCache>
                <c:ptCount val="1"/>
                <c:pt idx="0">
                  <c:v>(net foreign profits % of national income)</c:v>
                </c:pt>
              </c:strCache>
            </c:strRef>
          </c:tx>
          <c:marker>
            <c:symbol val="none"/>
          </c:marker>
          <c:cat>
            <c:numRef>
              <c:f>'DataFig1-5'!$B$26:$B$89</c:f>
              <c:numCache>
                <c:formatCode>General</c:formatCode>
                <c:ptCount val="64"/>
                <c:pt idx="0">
                  <c:v>1950.0</c:v>
                </c:pt>
                <c:pt idx="1">
                  <c:v>1951.0</c:v>
                </c:pt>
                <c:pt idx="2">
                  <c:v>1952.0</c:v>
                </c:pt>
                <c:pt idx="3">
                  <c:v>1953.0</c:v>
                </c:pt>
                <c:pt idx="4">
                  <c:v>1954.0</c:v>
                </c:pt>
                <c:pt idx="5">
                  <c:v>1955.0</c:v>
                </c:pt>
                <c:pt idx="6">
                  <c:v>1956.0</c:v>
                </c:pt>
                <c:pt idx="7">
                  <c:v>1957.0</c:v>
                </c:pt>
                <c:pt idx="8">
                  <c:v>1958.0</c:v>
                </c:pt>
                <c:pt idx="9">
                  <c:v>1959.0</c:v>
                </c:pt>
                <c:pt idx="10">
                  <c:v>1960.0</c:v>
                </c:pt>
                <c:pt idx="11">
                  <c:v>1961.0</c:v>
                </c:pt>
                <c:pt idx="12">
                  <c:v>1962.0</c:v>
                </c:pt>
                <c:pt idx="13">
                  <c:v>1963.0</c:v>
                </c:pt>
                <c:pt idx="14">
                  <c:v>1964.0</c:v>
                </c:pt>
                <c:pt idx="15">
                  <c:v>1965.0</c:v>
                </c:pt>
                <c:pt idx="16">
                  <c:v>1966.0</c:v>
                </c:pt>
                <c:pt idx="17">
                  <c:v>1967.0</c:v>
                </c:pt>
                <c:pt idx="18">
                  <c:v>1968.0</c:v>
                </c:pt>
                <c:pt idx="19">
                  <c:v>1969.0</c:v>
                </c:pt>
                <c:pt idx="20">
                  <c:v>1970.0</c:v>
                </c:pt>
                <c:pt idx="21">
                  <c:v>1971.0</c:v>
                </c:pt>
                <c:pt idx="22">
                  <c:v>1972.0</c:v>
                </c:pt>
                <c:pt idx="23">
                  <c:v>1973.0</c:v>
                </c:pt>
                <c:pt idx="24">
                  <c:v>1974.0</c:v>
                </c:pt>
                <c:pt idx="25">
                  <c:v>1975.0</c:v>
                </c:pt>
                <c:pt idx="26">
                  <c:v>1976.0</c:v>
                </c:pt>
                <c:pt idx="27">
                  <c:v>1977.0</c:v>
                </c:pt>
                <c:pt idx="28">
                  <c:v>1978.0</c:v>
                </c:pt>
                <c:pt idx="29">
                  <c:v>1979.0</c:v>
                </c:pt>
                <c:pt idx="30">
                  <c:v>1980.0</c:v>
                </c:pt>
                <c:pt idx="31">
                  <c:v>1981.0</c:v>
                </c:pt>
                <c:pt idx="32">
                  <c:v>1982.0</c:v>
                </c:pt>
                <c:pt idx="33">
                  <c:v>1983.0</c:v>
                </c:pt>
                <c:pt idx="34">
                  <c:v>1984.0</c:v>
                </c:pt>
                <c:pt idx="35">
                  <c:v>1985.0</c:v>
                </c:pt>
                <c:pt idx="36">
                  <c:v>1986.0</c:v>
                </c:pt>
                <c:pt idx="37">
                  <c:v>1987.0</c:v>
                </c:pt>
                <c:pt idx="38">
                  <c:v>1988.0</c:v>
                </c:pt>
                <c:pt idx="39">
                  <c:v>1989.0</c:v>
                </c:pt>
                <c:pt idx="40">
                  <c:v>1990.0</c:v>
                </c:pt>
                <c:pt idx="41">
                  <c:v>1991.0</c:v>
                </c:pt>
                <c:pt idx="42">
                  <c:v>1992.0</c:v>
                </c:pt>
                <c:pt idx="43">
                  <c:v>1993.0</c:v>
                </c:pt>
                <c:pt idx="44">
                  <c:v>1994.0</c:v>
                </c:pt>
                <c:pt idx="45">
                  <c:v>1995.0</c:v>
                </c:pt>
                <c:pt idx="46">
                  <c:v>1996.0</c:v>
                </c:pt>
                <c:pt idx="47">
                  <c:v>1997.0</c:v>
                </c:pt>
                <c:pt idx="48">
                  <c:v>1998.0</c:v>
                </c:pt>
                <c:pt idx="49">
                  <c:v>1999.0</c:v>
                </c:pt>
                <c:pt idx="50">
                  <c:v>2000.0</c:v>
                </c:pt>
                <c:pt idx="51">
                  <c:v>2001.0</c:v>
                </c:pt>
                <c:pt idx="52">
                  <c:v>2002.0</c:v>
                </c:pt>
                <c:pt idx="53">
                  <c:v>2003.0</c:v>
                </c:pt>
                <c:pt idx="54">
                  <c:v>2004.0</c:v>
                </c:pt>
                <c:pt idx="55">
                  <c:v>2005.0</c:v>
                </c:pt>
                <c:pt idx="56">
                  <c:v>2006.0</c:v>
                </c:pt>
                <c:pt idx="57">
                  <c:v>2007.0</c:v>
                </c:pt>
                <c:pt idx="58">
                  <c:v>2008.0</c:v>
                </c:pt>
                <c:pt idx="59">
                  <c:v>2009.0</c:v>
                </c:pt>
                <c:pt idx="60">
                  <c:v>2010.0</c:v>
                </c:pt>
                <c:pt idx="61">
                  <c:v>2011.0</c:v>
                </c:pt>
                <c:pt idx="62">
                  <c:v>2012.0</c:v>
                </c:pt>
                <c:pt idx="63">
                  <c:v>2013.0</c:v>
                </c:pt>
              </c:numCache>
            </c:numRef>
          </c:cat>
          <c:val>
            <c:numRef>
              <c:f>'DataFig1-5'!$J$26:$J$89</c:f>
              <c:numCache>
                <c:formatCode>0.0%</c:formatCode>
                <c:ptCount val="64"/>
                <c:pt idx="0">
                  <c:v>0.0048689138576779</c:v>
                </c:pt>
                <c:pt idx="1">
                  <c:v>0.00551948051948052</c:v>
                </c:pt>
                <c:pt idx="2">
                  <c:v>0.00581929555895865</c:v>
                </c:pt>
                <c:pt idx="3">
                  <c:v>0.00522648083623693</c:v>
                </c:pt>
                <c:pt idx="4">
                  <c:v>0.00580720092915215</c:v>
                </c:pt>
                <c:pt idx="5">
                  <c:v>0.00635593220338983</c:v>
                </c:pt>
                <c:pt idx="6">
                  <c:v>0.00698428535794462</c:v>
                </c:pt>
                <c:pt idx="7">
                  <c:v>0.00739151168335718</c:v>
                </c:pt>
                <c:pt idx="8">
                  <c:v>0.00592979127134725</c:v>
                </c:pt>
                <c:pt idx="9">
                  <c:v>0.00587467362924282</c:v>
                </c:pt>
                <c:pt idx="10">
                  <c:v>0.00645967909981246</c:v>
                </c:pt>
                <c:pt idx="11">
                  <c:v>0.00663716814159292</c:v>
                </c:pt>
                <c:pt idx="12">
                  <c:v>0.00710014947683109</c:v>
                </c:pt>
                <c:pt idx="13">
                  <c:v>0.00723614542887398</c:v>
                </c:pt>
                <c:pt idx="14">
                  <c:v>0.00739766562551373</c:v>
                </c:pt>
                <c:pt idx="15">
                  <c:v>0.00711797667726791</c:v>
                </c:pt>
                <c:pt idx="16">
                  <c:v>0.00625260525218841</c:v>
                </c:pt>
                <c:pt idx="17">
                  <c:v>0.00631412786108918</c:v>
                </c:pt>
                <c:pt idx="18">
                  <c:v>0.00672996034130513</c:v>
                </c:pt>
                <c:pt idx="19">
                  <c:v>0.00733740967204002</c:v>
                </c:pt>
                <c:pt idx="20">
                  <c:v>0.00755238804382512</c:v>
                </c:pt>
                <c:pt idx="21">
                  <c:v>0.00776794493608653</c:v>
                </c:pt>
                <c:pt idx="22">
                  <c:v>0.00845948352626892</c:v>
                </c:pt>
                <c:pt idx="23">
                  <c:v>0.0118536197295147</c:v>
                </c:pt>
                <c:pt idx="24">
                  <c:v>0.0129552857565887</c:v>
                </c:pt>
                <c:pt idx="25">
                  <c:v>0.0100613327820274</c:v>
                </c:pt>
                <c:pt idx="26">
                  <c:v>0.0102179836512262</c:v>
                </c:pt>
                <c:pt idx="27">
                  <c:v>0.0106187802301662</c:v>
                </c:pt>
                <c:pt idx="28">
                  <c:v>0.0112813439085669</c:v>
                </c:pt>
                <c:pt idx="29">
                  <c:v>0.0153900898496575</c:v>
                </c:pt>
                <c:pt idx="30">
                  <c:v>0.0146283171254327</c:v>
                </c:pt>
                <c:pt idx="31">
                  <c:v>0.0109106939495243</c:v>
                </c:pt>
                <c:pt idx="32">
                  <c:v>0.011477256724405</c:v>
                </c:pt>
                <c:pt idx="33">
                  <c:v>0.0114687142623754</c:v>
                </c:pt>
                <c:pt idx="34">
                  <c:v>0.0106271777003484</c:v>
                </c:pt>
                <c:pt idx="35">
                  <c:v>0.0103414581184518</c:v>
                </c:pt>
                <c:pt idx="36">
                  <c:v>0.010264539265111</c:v>
                </c:pt>
                <c:pt idx="37">
                  <c:v>0.0116527481064284</c:v>
                </c:pt>
                <c:pt idx="38">
                  <c:v>0.0126852717318734</c:v>
                </c:pt>
                <c:pt idx="39">
                  <c:v>0.0140311990297353</c:v>
                </c:pt>
                <c:pt idx="40">
                  <c:v>0.0151108993070034</c:v>
                </c:pt>
                <c:pt idx="41">
                  <c:v>0.0147509689361948</c:v>
                </c:pt>
                <c:pt idx="42">
                  <c:v>0.0132916340891321</c:v>
                </c:pt>
                <c:pt idx="43">
                  <c:v>0.0133627580454577</c:v>
                </c:pt>
                <c:pt idx="44">
                  <c:v>0.0127031692778737</c:v>
                </c:pt>
                <c:pt idx="45">
                  <c:v>0.0143375260436762</c:v>
                </c:pt>
                <c:pt idx="46">
                  <c:v>0.0147838942516741</c:v>
                </c:pt>
                <c:pt idx="47">
                  <c:v>0.0145791556013224</c:v>
                </c:pt>
                <c:pt idx="48">
                  <c:v>0.0130833746961424</c:v>
                </c:pt>
                <c:pt idx="49">
                  <c:v>0.0146557109221085</c:v>
                </c:pt>
                <c:pt idx="50">
                  <c:v>0.0164140563601662</c:v>
                </c:pt>
                <c:pt idx="51">
                  <c:v>0.0185527948958038</c:v>
                </c:pt>
                <c:pt idx="52">
                  <c:v>0.0168277382163445</c:v>
                </c:pt>
                <c:pt idx="53">
                  <c:v>0.0168893574745038</c:v>
                </c:pt>
                <c:pt idx="54">
                  <c:v>0.0194480547201852</c:v>
                </c:pt>
                <c:pt idx="55">
                  <c:v>0.0212726205092617</c:v>
                </c:pt>
                <c:pt idx="56">
                  <c:v>0.0213414634146341</c:v>
                </c:pt>
                <c:pt idx="57">
                  <c:v>0.0286818056389696</c:v>
                </c:pt>
                <c:pt idx="58">
                  <c:v>0.0327250197138673</c:v>
                </c:pt>
                <c:pt idx="59">
                  <c:v>0.0294571214157891</c:v>
                </c:pt>
                <c:pt idx="60">
                  <c:v>0.0310216256524981</c:v>
                </c:pt>
                <c:pt idx="61">
                  <c:v>0.0315975524815949</c:v>
                </c:pt>
                <c:pt idx="62">
                  <c:v>0.0287643484132343</c:v>
                </c:pt>
                <c:pt idx="63">
                  <c:v>0.0278324906874481</c:v>
                </c:pt>
              </c:numCache>
            </c:numRef>
          </c:val>
          <c:smooth val="0"/>
        </c:ser>
        <c:dLbls>
          <c:showLegendKey val="0"/>
          <c:showVal val="0"/>
          <c:showCatName val="0"/>
          <c:showSerName val="0"/>
          <c:showPercent val="0"/>
          <c:showBubbleSize val="0"/>
        </c:dLbls>
        <c:smooth val="0"/>
        <c:axId val="211253328"/>
        <c:axId val="213334736"/>
      </c:lineChart>
      <c:catAx>
        <c:axId val="211253328"/>
        <c:scaling>
          <c:orientation val="minMax"/>
        </c:scaling>
        <c:delete val="0"/>
        <c:axPos val="b"/>
        <c:numFmt formatCode="General" sourceLinked="1"/>
        <c:majorTickMark val="out"/>
        <c:minorTickMark val="none"/>
        <c:tickLblPos val="nextTo"/>
        <c:crossAx val="213334736"/>
        <c:crosses val="autoZero"/>
        <c:auto val="1"/>
        <c:lblAlgn val="ctr"/>
        <c:lblOffset val="100"/>
        <c:noMultiLvlLbl val="0"/>
      </c:catAx>
      <c:valAx>
        <c:axId val="213334736"/>
        <c:scaling>
          <c:orientation val="minMax"/>
        </c:scaling>
        <c:delete val="0"/>
        <c:axPos val="l"/>
        <c:majorGridlines/>
        <c:numFmt formatCode="0.0%" sourceLinked="1"/>
        <c:majorTickMark val="out"/>
        <c:minorTickMark val="none"/>
        <c:tickLblPos val="nextTo"/>
        <c:crossAx val="211253328"/>
        <c:crosses val="autoZero"/>
        <c:crossBetween val="between"/>
      </c:valAx>
    </c:plotArea>
    <c:legend>
      <c:legendPos val="r"/>
      <c:layout>
        <c:manualLayout>
          <c:xMode val="edge"/>
          <c:yMode val="edge"/>
          <c:x val="0.186996679407191"/>
          <c:y val="0.316351199952827"/>
          <c:w val="0.303199258174876"/>
          <c:h val="0.118659403714028"/>
        </c:manualLayout>
      </c:layout>
      <c:overlay val="0"/>
    </c:legend>
    <c:plotVisOnly val="1"/>
    <c:dispBlanksAs val="gap"/>
    <c:showDLblsOverMax val="0"/>
  </c:chart>
  <c:printSettings>
    <c:headerFooter/>
    <c:pageMargins b="1.0" l="0.75" r="0.75" t="1.0" header="0.5" footer="0.5"/>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18"/>
    </mc:Choice>
    <mc:Fallback>
      <c:style val="18"/>
    </mc:Fallback>
  </mc:AlternateContent>
  <c:chart>
    <c:title>
      <c:overlay val="0"/>
    </c:title>
    <c:autoTitleDeleted val="0"/>
    <c:plotArea>
      <c:layout>
        <c:manualLayout>
          <c:layoutTarget val="inner"/>
          <c:xMode val="edge"/>
          <c:yMode val="edge"/>
          <c:x val="0.0789144080081402"/>
          <c:y val="0.178874193737696"/>
          <c:w val="0.88615821476831"/>
          <c:h val="0.687331522966583"/>
        </c:manualLayout>
      </c:layout>
      <c:lineChart>
        <c:grouping val="standard"/>
        <c:varyColors val="0"/>
        <c:ser>
          <c:idx val="0"/>
          <c:order val="0"/>
          <c:tx>
            <c:strRef>
              <c:f>'DataFig1-5'!$S$3</c:f>
              <c:strCache>
                <c:ptCount val="1"/>
                <c:pt idx="0">
                  <c:v>(misreporting % of BEA profits)</c:v>
                </c:pt>
              </c:strCache>
            </c:strRef>
          </c:tx>
          <c:marker>
            <c:symbol val="none"/>
          </c:marker>
          <c:cat>
            <c:numRef>
              <c:f>'DataFig1-5'!$B$21:$B$89</c:f>
              <c:numCache>
                <c:formatCode>General</c:formatCode>
                <c:ptCount val="69"/>
                <c:pt idx="0">
                  <c:v>1945.0</c:v>
                </c:pt>
                <c:pt idx="1">
                  <c:v>1946.0</c:v>
                </c:pt>
                <c:pt idx="2">
                  <c:v>1947.0</c:v>
                </c:pt>
                <c:pt idx="3">
                  <c:v>1948.0</c:v>
                </c:pt>
                <c:pt idx="4">
                  <c:v>1949.0</c:v>
                </c:pt>
                <c:pt idx="5">
                  <c:v>1950.0</c:v>
                </c:pt>
                <c:pt idx="6">
                  <c:v>1951.0</c:v>
                </c:pt>
                <c:pt idx="7">
                  <c:v>1952.0</c:v>
                </c:pt>
                <c:pt idx="8">
                  <c:v>1953.0</c:v>
                </c:pt>
                <c:pt idx="9">
                  <c:v>1954.0</c:v>
                </c:pt>
                <c:pt idx="10">
                  <c:v>1955.0</c:v>
                </c:pt>
                <c:pt idx="11">
                  <c:v>1956.0</c:v>
                </c:pt>
                <c:pt idx="12">
                  <c:v>1957.0</c:v>
                </c:pt>
                <c:pt idx="13">
                  <c:v>1958.0</c:v>
                </c:pt>
                <c:pt idx="14">
                  <c:v>1959.0</c:v>
                </c:pt>
                <c:pt idx="15">
                  <c:v>1960.0</c:v>
                </c:pt>
                <c:pt idx="16">
                  <c:v>1961.0</c:v>
                </c:pt>
                <c:pt idx="17">
                  <c:v>1962.0</c:v>
                </c:pt>
                <c:pt idx="18">
                  <c:v>1963.0</c:v>
                </c:pt>
                <c:pt idx="19">
                  <c:v>1964.0</c:v>
                </c:pt>
                <c:pt idx="20">
                  <c:v>1965.0</c:v>
                </c:pt>
                <c:pt idx="21">
                  <c:v>1966.0</c:v>
                </c:pt>
                <c:pt idx="22">
                  <c:v>1967.0</c:v>
                </c:pt>
                <c:pt idx="23">
                  <c:v>1968.0</c:v>
                </c:pt>
                <c:pt idx="24">
                  <c:v>1969.0</c:v>
                </c:pt>
                <c:pt idx="25">
                  <c:v>1970.0</c:v>
                </c:pt>
                <c:pt idx="26">
                  <c:v>1971.0</c:v>
                </c:pt>
                <c:pt idx="27">
                  <c:v>1972.0</c:v>
                </c:pt>
                <c:pt idx="28">
                  <c:v>1973.0</c:v>
                </c:pt>
                <c:pt idx="29">
                  <c:v>1974.0</c:v>
                </c:pt>
                <c:pt idx="30">
                  <c:v>1975.0</c:v>
                </c:pt>
                <c:pt idx="31">
                  <c:v>1976.0</c:v>
                </c:pt>
                <c:pt idx="32">
                  <c:v>1977.0</c:v>
                </c:pt>
                <c:pt idx="33">
                  <c:v>1978.0</c:v>
                </c:pt>
                <c:pt idx="34">
                  <c:v>1979.0</c:v>
                </c:pt>
                <c:pt idx="35">
                  <c:v>1980.0</c:v>
                </c:pt>
                <c:pt idx="36">
                  <c:v>1981.0</c:v>
                </c:pt>
                <c:pt idx="37">
                  <c:v>1982.0</c:v>
                </c:pt>
                <c:pt idx="38">
                  <c:v>1983.0</c:v>
                </c:pt>
                <c:pt idx="39">
                  <c:v>1984.0</c:v>
                </c:pt>
                <c:pt idx="40">
                  <c:v>1985.0</c:v>
                </c:pt>
                <c:pt idx="41">
                  <c:v>1986.0</c:v>
                </c:pt>
                <c:pt idx="42">
                  <c:v>1987.0</c:v>
                </c:pt>
                <c:pt idx="43">
                  <c:v>1988.0</c:v>
                </c:pt>
                <c:pt idx="44">
                  <c:v>1989.0</c:v>
                </c:pt>
                <c:pt idx="45">
                  <c:v>1990.0</c:v>
                </c:pt>
                <c:pt idx="46">
                  <c:v>1991.0</c:v>
                </c:pt>
                <c:pt idx="47">
                  <c:v>1992.0</c:v>
                </c:pt>
                <c:pt idx="48">
                  <c:v>1993.0</c:v>
                </c:pt>
                <c:pt idx="49">
                  <c:v>1994.0</c:v>
                </c:pt>
                <c:pt idx="50">
                  <c:v>1995.0</c:v>
                </c:pt>
                <c:pt idx="51">
                  <c:v>1996.0</c:v>
                </c:pt>
                <c:pt idx="52">
                  <c:v>1997.0</c:v>
                </c:pt>
                <c:pt idx="53">
                  <c:v>1998.0</c:v>
                </c:pt>
                <c:pt idx="54">
                  <c:v>1999.0</c:v>
                </c:pt>
                <c:pt idx="55">
                  <c:v>2000.0</c:v>
                </c:pt>
                <c:pt idx="56">
                  <c:v>2001.0</c:v>
                </c:pt>
                <c:pt idx="57">
                  <c:v>2002.0</c:v>
                </c:pt>
                <c:pt idx="58">
                  <c:v>2003.0</c:v>
                </c:pt>
                <c:pt idx="59">
                  <c:v>2004.0</c:v>
                </c:pt>
                <c:pt idx="60">
                  <c:v>2005.0</c:v>
                </c:pt>
                <c:pt idx="61">
                  <c:v>2006.0</c:v>
                </c:pt>
                <c:pt idx="62">
                  <c:v>2007.0</c:v>
                </c:pt>
                <c:pt idx="63">
                  <c:v>2008.0</c:v>
                </c:pt>
                <c:pt idx="64">
                  <c:v>2009.0</c:v>
                </c:pt>
                <c:pt idx="65">
                  <c:v>2010.0</c:v>
                </c:pt>
                <c:pt idx="66">
                  <c:v>2011.0</c:v>
                </c:pt>
                <c:pt idx="67">
                  <c:v>2012.0</c:v>
                </c:pt>
                <c:pt idx="68">
                  <c:v>2013.0</c:v>
                </c:pt>
              </c:numCache>
            </c:numRef>
          </c:cat>
          <c:val>
            <c:numRef>
              <c:f>'DataFig1-5'!$S$21:$S$89</c:f>
              <c:numCache>
                <c:formatCode>0%</c:formatCode>
                <c:ptCount val="69"/>
                <c:pt idx="0">
                  <c:v>0.0195121951219512</c:v>
                </c:pt>
                <c:pt idx="1">
                  <c:v>0.0604395604395604</c:v>
                </c:pt>
                <c:pt idx="2">
                  <c:v>0.0454545454545455</c:v>
                </c:pt>
                <c:pt idx="3">
                  <c:v>0.0382165605095541</c:v>
                </c:pt>
                <c:pt idx="4">
                  <c:v>0.0446735395189003</c:v>
                </c:pt>
                <c:pt idx="5">
                  <c:v>0.0332409972299169</c:v>
                </c:pt>
                <c:pt idx="6">
                  <c:v>0.0315533980582524</c:v>
                </c:pt>
                <c:pt idx="7">
                  <c:v>0.035264483627204</c:v>
                </c:pt>
                <c:pt idx="8">
                  <c:v>0.0372208436724566</c:v>
                </c:pt>
                <c:pt idx="9">
                  <c:v>0.0430379746835443</c:v>
                </c:pt>
                <c:pt idx="10">
                  <c:v>0.0398406374501992</c:v>
                </c:pt>
                <c:pt idx="11">
                  <c:v>0.0463709677419355</c:v>
                </c:pt>
                <c:pt idx="12">
                  <c:v>0.0590631364562118</c:v>
                </c:pt>
                <c:pt idx="13">
                  <c:v>0.0683371298405467</c:v>
                </c:pt>
                <c:pt idx="14">
                  <c:v>0.0522522522522522</c:v>
                </c:pt>
                <c:pt idx="15">
                  <c:v>0.0548446069469835</c:v>
                </c:pt>
                <c:pt idx="16">
                  <c:v>0.0554561717352415</c:v>
                </c:pt>
                <c:pt idx="17">
                  <c:v>0.05625</c:v>
                </c:pt>
                <c:pt idx="18">
                  <c:v>0.0595744680851064</c:v>
                </c:pt>
                <c:pt idx="19">
                  <c:v>0.0489060489060489</c:v>
                </c:pt>
                <c:pt idx="20">
                  <c:v>0.0436730123180291</c:v>
                </c:pt>
                <c:pt idx="21">
                  <c:v>0.0447450572320499</c:v>
                </c:pt>
                <c:pt idx="22">
                  <c:v>0.053248136315229</c:v>
                </c:pt>
                <c:pt idx="23">
                  <c:v>0.0530973451327434</c:v>
                </c:pt>
                <c:pt idx="24">
                  <c:v>0.0660569105691057</c:v>
                </c:pt>
                <c:pt idx="25">
                  <c:v>0.0881670533642691</c:v>
                </c:pt>
                <c:pt idx="26">
                  <c:v>0.0725646123260437</c:v>
                </c:pt>
                <c:pt idx="27">
                  <c:v>0.0614334470989761</c:v>
                </c:pt>
                <c:pt idx="28">
                  <c:v>0.0719640179910045</c:v>
                </c:pt>
                <c:pt idx="29">
                  <c:v>0.0827366746221161</c:v>
                </c:pt>
                <c:pt idx="30">
                  <c:v>0.0719942404607631</c:v>
                </c:pt>
                <c:pt idx="31">
                  <c:v>0.0665519219736087</c:v>
                </c:pt>
                <c:pt idx="32">
                  <c:v>0.0592808551992225</c:v>
                </c:pt>
                <c:pt idx="33">
                  <c:v>0.0620284995808885</c:v>
                </c:pt>
                <c:pt idx="34">
                  <c:v>0.0662650602409638</c:v>
                </c:pt>
                <c:pt idx="35">
                  <c:v>0.0898926654740608</c:v>
                </c:pt>
                <c:pt idx="36">
                  <c:v>0.106262626262626</c:v>
                </c:pt>
                <c:pt idx="37">
                  <c:v>0.129621574597651</c:v>
                </c:pt>
                <c:pt idx="38">
                  <c:v>0.147962830593281</c:v>
                </c:pt>
                <c:pt idx="39">
                  <c:v>0.121929564960047</c:v>
                </c:pt>
                <c:pt idx="40">
                  <c:v>0.137658674188999</c:v>
                </c:pt>
                <c:pt idx="41">
                  <c:v>0.165844636251541</c:v>
                </c:pt>
                <c:pt idx="42">
                  <c:v>0.154644808743169</c:v>
                </c:pt>
                <c:pt idx="43">
                  <c:v>0.146782357194505</c:v>
                </c:pt>
                <c:pt idx="44">
                  <c:v>0.161033317238049</c:v>
                </c:pt>
                <c:pt idx="45">
                  <c:v>0.156279961649089</c:v>
                </c:pt>
                <c:pt idx="46">
                  <c:v>0.149789497008642</c:v>
                </c:pt>
                <c:pt idx="47">
                  <c:v>0.148748159057437</c:v>
                </c:pt>
                <c:pt idx="48">
                  <c:v>0.138888888888889</c:v>
                </c:pt>
                <c:pt idx="49">
                  <c:v>0.125582891140055</c:v>
                </c:pt>
                <c:pt idx="50">
                  <c:v>0.121906116642959</c:v>
                </c:pt>
                <c:pt idx="51">
                  <c:v>0.11970487215367</c:v>
                </c:pt>
                <c:pt idx="52">
                  <c:v>0.124393624393624</c:v>
                </c:pt>
                <c:pt idx="53">
                  <c:v>0.148613356547693</c:v>
                </c:pt>
                <c:pt idx="54">
                  <c:v>0.163936400867261</c:v>
                </c:pt>
                <c:pt idx="55">
                  <c:v>0.187916026625704</c:v>
                </c:pt>
                <c:pt idx="56">
                  <c:v>0.223076923076923</c:v>
                </c:pt>
                <c:pt idx="57">
                  <c:v>0.205577601410935</c:v>
                </c:pt>
                <c:pt idx="58">
                  <c:v>0.177110942824688</c:v>
                </c:pt>
                <c:pt idx="59">
                  <c:v>0.169173225278579</c:v>
                </c:pt>
                <c:pt idx="60">
                  <c:v>0.179265074101644</c:v>
                </c:pt>
                <c:pt idx="61">
                  <c:v>0.182204676586699</c:v>
                </c:pt>
                <c:pt idx="62">
                  <c:v>0.188031393067364</c:v>
                </c:pt>
                <c:pt idx="63">
                  <c:v>0.223173293907089</c:v>
                </c:pt>
                <c:pt idx="64">
                  <c:v>0.224409448818898</c:v>
                </c:pt>
                <c:pt idx="65">
                  <c:v>0.229901511681173</c:v>
                </c:pt>
                <c:pt idx="66">
                  <c:v>0.201750522954971</c:v>
                </c:pt>
                <c:pt idx="67">
                  <c:v>0.201750522954971</c:v>
                </c:pt>
                <c:pt idx="68">
                  <c:v>0.201750522954971</c:v>
                </c:pt>
              </c:numCache>
            </c:numRef>
          </c:val>
          <c:smooth val="0"/>
        </c:ser>
        <c:dLbls>
          <c:showLegendKey val="0"/>
          <c:showVal val="0"/>
          <c:showCatName val="0"/>
          <c:showSerName val="0"/>
          <c:showPercent val="0"/>
          <c:showBubbleSize val="0"/>
        </c:dLbls>
        <c:smooth val="0"/>
        <c:axId val="210797712"/>
        <c:axId val="210801664"/>
      </c:lineChart>
      <c:catAx>
        <c:axId val="210797712"/>
        <c:scaling>
          <c:orientation val="minMax"/>
        </c:scaling>
        <c:delete val="0"/>
        <c:axPos val="b"/>
        <c:numFmt formatCode="General" sourceLinked="1"/>
        <c:majorTickMark val="out"/>
        <c:minorTickMark val="none"/>
        <c:tickLblPos val="nextTo"/>
        <c:crossAx val="210801664"/>
        <c:crosses val="autoZero"/>
        <c:auto val="1"/>
        <c:lblAlgn val="ctr"/>
        <c:lblOffset val="100"/>
        <c:noMultiLvlLbl val="0"/>
      </c:catAx>
      <c:valAx>
        <c:axId val="210801664"/>
        <c:scaling>
          <c:orientation val="minMax"/>
        </c:scaling>
        <c:delete val="0"/>
        <c:axPos val="l"/>
        <c:majorGridlines/>
        <c:numFmt formatCode="0%" sourceLinked="1"/>
        <c:majorTickMark val="out"/>
        <c:minorTickMark val="none"/>
        <c:tickLblPos val="nextTo"/>
        <c:crossAx val="210797712"/>
        <c:crosses val="autoZero"/>
        <c:crossBetween val="between"/>
      </c:valAx>
    </c:plotArea>
    <c:legend>
      <c:legendPos val="r"/>
      <c:layout>
        <c:manualLayout>
          <c:xMode val="edge"/>
          <c:yMode val="edge"/>
          <c:x val="0.155508315923056"/>
          <c:y val="0.252544027656998"/>
          <c:w val="0.344385405781844"/>
          <c:h val="0.14529384670924"/>
        </c:manualLayout>
      </c:layout>
      <c:overlay val="0"/>
    </c:legend>
    <c:plotVisOnly val="1"/>
    <c:dispBlanksAs val="gap"/>
    <c:showDLblsOverMax val="0"/>
  </c:chart>
  <c:printSettings>
    <c:headerFooter/>
    <c:pageMargins b="1.0" l="0.75" r="0.75" t="1.0" header="0.5" footer="0.5"/>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0.11276369279405"/>
          <c:y val="0.0512121236560307"/>
          <c:w val="0.827098453197312"/>
          <c:h val="0.896210302849454"/>
        </c:manualLayout>
      </c:layout>
      <c:lineChart>
        <c:grouping val="standard"/>
        <c:varyColors val="0"/>
        <c:ser>
          <c:idx val="0"/>
          <c:order val="0"/>
          <c:tx>
            <c:v>Statutory corporate tax rate</c:v>
          </c:tx>
          <c:marker>
            <c:symbol val="none"/>
          </c:marker>
          <c:cat>
            <c:numRef>
              <c:f>'DataFig1-5'!$A$64:$A$93</c:f>
              <c:numCache>
                <c:formatCode>General</c:formatCode>
                <c:ptCount val="30"/>
              </c:numCache>
            </c:numRef>
          </c:cat>
          <c:val>
            <c:numRef>
              <c:f>'DataFig1-5'!$AT$64:$AT$93</c:f>
              <c:numCache>
                <c:formatCode>0.0%</c:formatCode>
                <c:ptCount val="30"/>
                <c:pt idx="0">
                  <c:v>0.34</c:v>
                </c:pt>
                <c:pt idx="1">
                  <c:v>0.34</c:v>
                </c:pt>
                <c:pt idx="2">
                  <c:v>0.34</c:v>
                </c:pt>
                <c:pt idx="3">
                  <c:v>0.34</c:v>
                </c:pt>
                <c:pt idx="4">
                  <c:v>0.34</c:v>
                </c:pt>
                <c:pt idx="5">
                  <c:v>0.35</c:v>
                </c:pt>
                <c:pt idx="6">
                  <c:v>0.35</c:v>
                </c:pt>
                <c:pt idx="7">
                  <c:v>0.35</c:v>
                </c:pt>
                <c:pt idx="8">
                  <c:v>0.35</c:v>
                </c:pt>
                <c:pt idx="9">
                  <c:v>0.35</c:v>
                </c:pt>
                <c:pt idx="10">
                  <c:v>0.35</c:v>
                </c:pt>
                <c:pt idx="11">
                  <c:v>0.35</c:v>
                </c:pt>
                <c:pt idx="12">
                  <c:v>0.35</c:v>
                </c:pt>
                <c:pt idx="13">
                  <c:v>0.35</c:v>
                </c:pt>
                <c:pt idx="14">
                  <c:v>0.35</c:v>
                </c:pt>
                <c:pt idx="15">
                  <c:v>0.35</c:v>
                </c:pt>
                <c:pt idx="16">
                  <c:v>0.35</c:v>
                </c:pt>
                <c:pt idx="17">
                  <c:v>0.35</c:v>
                </c:pt>
                <c:pt idx="18">
                  <c:v>0.35</c:v>
                </c:pt>
                <c:pt idx="19">
                  <c:v>0.35</c:v>
                </c:pt>
                <c:pt idx="20">
                  <c:v>0.35</c:v>
                </c:pt>
                <c:pt idx="21">
                  <c:v>0.35</c:v>
                </c:pt>
                <c:pt idx="22">
                  <c:v>0.35</c:v>
                </c:pt>
                <c:pt idx="23">
                  <c:v>0.35</c:v>
                </c:pt>
                <c:pt idx="24">
                  <c:v>0.35</c:v>
                </c:pt>
                <c:pt idx="25">
                  <c:v>0.35</c:v>
                </c:pt>
              </c:numCache>
            </c:numRef>
          </c:val>
          <c:smooth val="0"/>
        </c:ser>
        <c:ser>
          <c:idx val="3"/>
          <c:order val="1"/>
          <c:tx>
            <c:strRef>
              <c:f>'DataFig1-5'!$BA$3</c:f>
              <c:strCache>
                <c:ptCount val="1"/>
                <c:pt idx="0">
                  <c:v>Effective tax rate IRS  after misreporting</c:v>
                </c:pt>
              </c:strCache>
            </c:strRef>
          </c:tx>
          <c:marker>
            <c:symbol val="none"/>
          </c:marker>
          <c:cat>
            <c:numRef>
              <c:f>'DataFig1-5'!$A$64:$A$93</c:f>
              <c:numCache>
                <c:formatCode>General</c:formatCode>
                <c:ptCount val="30"/>
              </c:numCache>
            </c:numRef>
          </c:cat>
          <c:val>
            <c:numRef>
              <c:f>'DataFig1-5'!$BA$64:$BA$93</c:f>
              <c:numCache>
                <c:formatCode>0%</c:formatCode>
                <c:ptCount val="30"/>
                <c:pt idx="0">
                  <c:v>0.262579281183932</c:v>
                </c:pt>
                <c:pt idx="1">
                  <c:v>0.271656120445123</c:v>
                </c:pt>
                <c:pt idx="2">
                  <c:v>0.274324324324324</c:v>
                </c:pt>
                <c:pt idx="3">
                  <c:v>0.280676673814629</c:v>
                </c:pt>
                <c:pt idx="4">
                  <c:v>0.271566810788553</c:v>
                </c:pt>
                <c:pt idx="5">
                  <c:v>0.267057201929704</c:v>
                </c:pt>
                <c:pt idx="6">
                  <c:v>0.260253317249698</c:v>
                </c:pt>
                <c:pt idx="7">
                  <c:v>0.241941505911637</c:v>
                </c:pt>
                <c:pt idx="8">
                  <c:v>0.237075249523382</c:v>
                </c:pt>
                <c:pt idx="9">
                  <c:v>0.221772601658113</c:v>
                </c:pt>
                <c:pt idx="10">
                  <c:v>0.232494758909853</c:v>
                </c:pt>
                <c:pt idx="11">
                  <c:v>0.21987753179463</c:v>
                </c:pt>
                <c:pt idx="12">
                  <c:v>0.226013195098963</c:v>
                </c:pt>
                <c:pt idx="13">
                  <c:v>0.232392508572936</c:v>
                </c:pt>
                <c:pt idx="14">
                  <c:v>0.227679782903663</c:v>
                </c:pt>
                <c:pt idx="15">
                  <c:v>0.236940497810063</c:v>
                </c:pt>
                <c:pt idx="16">
                  <c:v>0.222772277227723</c:v>
                </c:pt>
                <c:pt idx="17">
                  <c:v>0.181232324168946</c:v>
                </c:pt>
                <c:pt idx="18">
                  <c:v>0.201927009953188</c:v>
                </c:pt>
                <c:pt idx="19">
                  <c:v>0.197909642616318</c:v>
                </c:pt>
                <c:pt idx="20">
                  <c:v>0.233148428307279</c:v>
                </c:pt>
                <c:pt idx="21">
                  <c:v>0.194344743062243</c:v>
                </c:pt>
                <c:pt idx="22">
                  <c:v>0.17593766986773</c:v>
                </c:pt>
                <c:pt idx="23">
                  <c:v>0.188703864794333</c:v>
                </c:pt>
                <c:pt idx="24">
                  <c:v>0.204455045708696</c:v>
                </c:pt>
                <c:pt idx="25">
                  <c:v>0.212473171066871</c:v>
                </c:pt>
              </c:numCache>
            </c:numRef>
          </c:val>
          <c:smooth val="0"/>
        </c:ser>
        <c:dLbls>
          <c:showLegendKey val="0"/>
          <c:showVal val="0"/>
          <c:showCatName val="0"/>
          <c:showSerName val="0"/>
          <c:showPercent val="0"/>
          <c:showBubbleSize val="0"/>
        </c:dLbls>
        <c:smooth val="0"/>
        <c:axId val="554643856"/>
        <c:axId val="210791632"/>
      </c:lineChart>
      <c:catAx>
        <c:axId val="554643856"/>
        <c:scaling>
          <c:orientation val="minMax"/>
        </c:scaling>
        <c:delete val="0"/>
        <c:axPos val="b"/>
        <c:numFmt formatCode="General" sourceLinked="1"/>
        <c:majorTickMark val="out"/>
        <c:minorTickMark val="none"/>
        <c:tickLblPos val="nextTo"/>
        <c:crossAx val="210791632"/>
        <c:crosses val="autoZero"/>
        <c:auto val="1"/>
        <c:lblAlgn val="ctr"/>
        <c:lblOffset val="100"/>
        <c:noMultiLvlLbl val="0"/>
      </c:catAx>
      <c:valAx>
        <c:axId val="210791632"/>
        <c:scaling>
          <c:orientation val="minMax"/>
          <c:min val="0.15"/>
        </c:scaling>
        <c:delete val="0"/>
        <c:axPos val="l"/>
        <c:majorGridlines/>
        <c:numFmt formatCode="0.0%" sourceLinked="1"/>
        <c:majorTickMark val="out"/>
        <c:minorTickMark val="none"/>
        <c:tickLblPos val="nextTo"/>
        <c:crossAx val="554643856"/>
        <c:crosses val="autoZero"/>
        <c:crossBetween val="between"/>
      </c:valAx>
    </c:plotArea>
    <c:legend>
      <c:legendPos val="r"/>
      <c:layout>
        <c:manualLayout>
          <c:xMode val="edge"/>
          <c:yMode val="edge"/>
          <c:x val="0.254141492886377"/>
          <c:y val="0.235407336454657"/>
          <c:w val="0.344261152506321"/>
          <c:h val="0.253427738173598"/>
        </c:manualLayout>
      </c:layout>
      <c:overlay val="0"/>
    </c:legend>
    <c:plotVisOnly val="1"/>
    <c:dispBlanksAs val="gap"/>
    <c:showDLblsOverMax val="0"/>
  </c:chart>
  <c:printSettings>
    <c:headerFooter/>
    <c:pageMargins b="1.0" l="0.75" r="0.75" t="1.0" header="0.5" footer="0.5"/>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0.101042415597683"/>
          <c:y val="0.0480591497227357"/>
          <c:w val="0.883295521352365"/>
          <c:h val="0.846136783733826"/>
        </c:manualLayout>
      </c:layout>
      <c:lineChart>
        <c:grouping val="standard"/>
        <c:varyColors val="0"/>
        <c:ser>
          <c:idx val="0"/>
          <c:order val="0"/>
          <c:tx>
            <c:strRef>
              <c:f>'DataFig1-5'!$AT$3</c:f>
              <c:strCache>
                <c:ptCount val="1"/>
                <c:pt idx="0">
                  <c:v>Staturoy federal corporate tax rate</c:v>
                </c:pt>
              </c:strCache>
            </c:strRef>
          </c:tx>
          <c:marker>
            <c:symbol val="none"/>
          </c:marker>
          <c:cat>
            <c:numRef>
              <c:f>'DataFig1-5'!$B$26:$B$93</c:f>
              <c:numCache>
                <c:formatCode>General</c:formatCode>
                <c:ptCount val="68"/>
                <c:pt idx="0">
                  <c:v>1950.0</c:v>
                </c:pt>
                <c:pt idx="1">
                  <c:v>1951.0</c:v>
                </c:pt>
                <c:pt idx="2">
                  <c:v>1952.0</c:v>
                </c:pt>
                <c:pt idx="3">
                  <c:v>1953.0</c:v>
                </c:pt>
                <c:pt idx="4">
                  <c:v>1954.0</c:v>
                </c:pt>
                <c:pt idx="5">
                  <c:v>1955.0</c:v>
                </c:pt>
                <c:pt idx="6">
                  <c:v>1956.0</c:v>
                </c:pt>
                <c:pt idx="7">
                  <c:v>1957.0</c:v>
                </c:pt>
                <c:pt idx="8">
                  <c:v>1958.0</c:v>
                </c:pt>
                <c:pt idx="9">
                  <c:v>1959.0</c:v>
                </c:pt>
                <c:pt idx="10">
                  <c:v>1960.0</c:v>
                </c:pt>
                <c:pt idx="11">
                  <c:v>1961.0</c:v>
                </c:pt>
                <c:pt idx="12">
                  <c:v>1962.0</c:v>
                </c:pt>
                <c:pt idx="13">
                  <c:v>1963.0</c:v>
                </c:pt>
                <c:pt idx="14">
                  <c:v>1964.0</c:v>
                </c:pt>
                <c:pt idx="15">
                  <c:v>1965.0</c:v>
                </c:pt>
                <c:pt idx="16">
                  <c:v>1966.0</c:v>
                </c:pt>
                <c:pt idx="17">
                  <c:v>1967.0</c:v>
                </c:pt>
                <c:pt idx="18">
                  <c:v>1968.0</c:v>
                </c:pt>
                <c:pt idx="19">
                  <c:v>1969.0</c:v>
                </c:pt>
                <c:pt idx="20">
                  <c:v>1970.0</c:v>
                </c:pt>
                <c:pt idx="21">
                  <c:v>1971.0</c:v>
                </c:pt>
                <c:pt idx="22">
                  <c:v>1972.0</c:v>
                </c:pt>
                <c:pt idx="23">
                  <c:v>1973.0</c:v>
                </c:pt>
                <c:pt idx="24">
                  <c:v>1974.0</c:v>
                </c:pt>
                <c:pt idx="25">
                  <c:v>1975.0</c:v>
                </c:pt>
                <c:pt idx="26">
                  <c:v>1976.0</c:v>
                </c:pt>
                <c:pt idx="27">
                  <c:v>1977.0</c:v>
                </c:pt>
                <c:pt idx="28">
                  <c:v>1978.0</c:v>
                </c:pt>
                <c:pt idx="29">
                  <c:v>1979.0</c:v>
                </c:pt>
                <c:pt idx="30">
                  <c:v>1980.0</c:v>
                </c:pt>
                <c:pt idx="31">
                  <c:v>1981.0</c:v>
                </c:pt>
                <c:pt idx="32">
                  <c:v>1982.0</c:v>
                </c:pt>
                <c:pt idx="33">
                  <c:v>1983.0</c:v>
                </c:pt>
                <c:pt idx="34">
                  <c:v>1984.0</c:v>
                </c:pt>
                <c:pt idx="35">
                  <c:v>1985.0</c:v>
                </c:pt>
                <c:pt idx="36">
                  <c:v>1986.0</c:v>
                </c:pt>
                <c:pt idx="37">
                  <c:v>1987.0</c:v>
                </c:pt>
                <c:pt idx="38">
                  <c:v>1988.0</c:v>
                </c:pt>
                <c:pt idx="39">
                  <c:v>1989.0</c:v>
                </c:pt>
                <c:pt idx="40">
                  <c:v>1990.0</c:v>
                </c:pt>
                <c:pt idx="41">
                  <c:v>1991.0</c:v>
                </c:pt>
                <c:pt idx="42">
                  <c:v>1992.0</c:v>
                </c:pt>
                <c:pt idx="43">
                  <c:v>1993.0</c:v>
                </c:pt>
                <c:pt idx="44">
                  <c:v>1994.0</c:v>
                </c:pt>
                <c:pt idx="45">
                  <c:v>1995.0</c:v>
                </c:pt>
                <c:pt idx="46">
                  <c:v>1996.0</c:v>
                </c:pt>
                <c:pt idx="47">
                  <c:v>1997.0</c:v>
                </c:pt>
                <c:pt idx="48">
                  <c:v>1998.0</c:v>
                </c:pt>
                <c:pt idx="49">
                  <c:v>1999.0</c:v>
                </c:pt>
                <c:pt idx="50">
                  <c:v>2000.0</c:v>
                </c:pt>
                <c:pt idx="51">
                  <c:v>2001.0</c:v>
                </c:pt>
                <c:pt idx="52">
                  <c:v>2002.0</c:v>
                </c:pt>
                <c:pt idx="53">
                  <c:v>2003.0</c:v>
                </c:pt>
                <c:pt idx="54">
                  <c:v>2004.0</c:v>
                </c:pt>
                <c:pt idx="55">
                  <c:v>2005.0</c:v>
                </c:pt>
                <c:pt idx="56">
                  <c:v>2006.0</c:v>
                </c:pt>
                <c:pt idx="57">
                  <c:v>2007.0</c:v>
                </c:pt>
                <c:pt idx="58">
                  <c:v>2008.0</c:v>
                </c:pt>
                <c:pt idx="59">
                  <c:v>2009.0</c:v>
                </c:pt>
                <c:pt idx="60">
                  <c:v>2010.0</c:v>
                </c:pt>
                <c:pt idx="61">
                  <c:v>2011.0</c:v>
                </c:pt>
                <c:pt idx="62">
                  <c:v>2012.0</c:v>
                </c:pt>
                <c:pt idx="63">
                  <c:v>2013.0</c:v>
                </c:pt>
                <c:pt idx="64">
                  <c:v>2014.0</c:v>
                </c:pt>
                <c:pt idx="65">
                  <c:v>2015.0</c:v>
                </c:pt>
              </c:numCache>
            </c:numRef>
          </c:cat>
          <c:val>
            <c:numRef>
              <c:f>'DataFig1-5'!$AT$26:$AT$93</c:f>
              <c:numCache>
                <c:formatCode>0.0%</c:formatCode>
                <c:ptCount val="68"/>
                <c:pt idx="0">
                  <c:v>0.42</c:v>
                </c:pt>
                <c:pt idx="1">
                  <c:v>0.51</c:v>
                </c:pt>
                <c:pt idx="2">
                  <c:v>0.52</c:v>
                </c:pt>
                <c:pt idx="3">
                  <c:v>0.52</c:v>
                </c:pt>
                <c:pt idx="4">
                  <c:v>0.52</c:v>
                </c:pt>
                <c:pt idx="5">
                  <c:v>0.52</c:v>
                </c:pt>
                <c:pt idx="6">
                  <c:v>0.52</c:v>
                </c:pt>
                <c:pt idx="7">
                  <c:v>0.52</c:v>
                </c:pt>
                <c:pt idx="8">
                  <c:v>0.52</c:v>
                </c:pt>
                <c:pt idx="9">
                  <c:v>0.52</c:v>
                </c:pt>
                <c:pt idx="10">
                  <c:v>0.52</c:v>
                </c:pt>
                <c:pt idx="11">
                  <c:v>0.52</c:v>
                </c:pt>
                <c:pt idx="12">
                  <c:v>0.52</c:v>
                </c:pt>
                <c:pt idx="13">
                  <c:v>0.52</c:v>
                </c:pt>
                <c:pt idx="14">
                  <c:v>0.5</c:v>
                </c:pt>
                <c:pt idx="15">
                  <c:v>0.48</c:v>
                </c:pt>
                <c:pt idx="16">
                  <c:v>0.48</c:v>
                </c:pt>
                <c:pt idx="17">
                  <c:v>0.48</c:v>
                </c:pt>
                <c:pt idx="18">
                  <c:v>0.528</c:v>
                </c:pt>
                <c:pt idx="19">
                  <c:v>0.528</c:v>
                </c:pt>
                <c:pt idx="20">
                  <c:v>0.492</c:v>
                </c:pt>
                <c:pt idx="21">
                  <c:v>0.48</c:v>
                </c:pt>
                <c:pt idx="22">
                  <c:v>0.48</c:v>
                </c:pt>
                <c:pt idx="23">
                  <c:v>0.48</c:v>
                </c:pt>
                <c:pt idx="24">
                  <c:v>0.48</c:v>
                </c:pt>
                <c:pt idx="25">
                  <c:v>0.48</c:v>
                </c:pt>
                <c:pt idx="26">
                  <c:v>0.48</c:v>
                </c:pt>
                <c:pt idx="27">
                  <c:v>0.48</c:v>
                </c:pt>
                <c:pt idx="28">
                  <c:v>0.48</c:v>
                </c:pt>
                <c:pt idx="29">
                  <c:v>0.46</c:v>
                </c:pt>
                <c:pt idx="30">
                  <c:v>0.46</c:v>
                </c:pt>
                <c:pt idx="31">
                  <c:v>0.46</c:v>
                </c:pt>
                <c:pt idx="32">
                  <c:v>0.46</c:v>
                </c:pt>
                <c:pt idx="33">
                  <c:v>0.46</c:v>
                </c:pt>
                <c:pt idx="34">
                  <c:v>0.46</c:v>
                </c:pt>
                <c:pt idx="35">
                  <c:v>0.46</c:v>
                </c:pt>
                <c:pt idx="36">
                  <c:v>0.46</c:v>
                </c:pt>
                <c:pt idx="37">
                  <c:v>0.4</c:v>
                </c:pt>
                <c:pt idx="38">
                  <c:v>0.34</c:v>
                </c:pt>
                <c:pt idx="39">
                  <c:v>0.34</c:v>
                </c:pt>
                <c:pt idx="40">
                  <c:v>0.34</c:v>
                </c:pt>
                <c:pt idx="41">
                  <c:v>0.34</c:v>
                </c:pt>
                <c:pt idx="42">
                  <c:v>0.34</c:v>
                </c:pt>
                <c:pt idx="43">
                  <c:v>0.35</c:v>
                </c:pt>
                <c:pt idx="44">
                  <c:v>0.35</c:v>
                </c:pt>
                <c:pt idx="45">
                  <c:v>0.35</c:v>
                </c:pt>
                <c:pt idx="46">
                  <c:v>0.35</c:v>
                </c:pt>
                <c:pt idx="47">
                  <c:v>0.35</c:v>
                </c:pt>
                <c:pt idx="48">
                  <c:v>0.35</c:v>
                </c:pt>
                <c:pt idx="49">
                  <c:v>0.35</c:v>
                </c:pt>
                <c:pt idx="50">
                  <c:v>0.35</c:v>
                </c:pt>
                <c:pt idx="51">
                  <c:v>0.35</c:v>
                </c:pt>
                <c:pt idx="52">
                  <c:v>0.35</c:v>
                </c:pt>
                <c:pt idx="53">
                  <c:v>0.35</c:v>
                </c:pt>
                <c:pt idx="54">
                  <c:v>0.35</c:v>
                </c:pt>
                <c:pt idx="55">
                  <c:v>0.35</c:v>
                </c:pt>
                <c:pt idx="56">
                  <c:v>0.35</c:v>
                </c:pt>
                <c:pt idx="57">
                  <c:v>0.35</c:v>
                </c:pt>
                <c:pt idx="58">
                  <c:v>0.35</c:v>
                </c:pt>
                <c:pt idx="59">
                  <c:v>0.35</c:v>
                </c:pt>
                <c:pt idx="60">
                  <c:v>0.35</c:v>
                </c:pt>
                <c:pt idx="61">
                  <c:v>0.35</c:v>
                </c:pt>
                <c:pt idx="62">
                  <c:v>0.35</c:v>
                </c:pt>
                <c:pt idx="63">
                  <c:v>0.35</c:v>
                </c:pt>
              </c:numCache>
            </c:numRef>
          </c:val>
          <c:smooth val="0"/>
        </c:ser>
        <c:ser>
          <c:idx val="2"/>
          <c:order val="1"/>
          <c:tx>
            <c:strRef>
              <c:f>'DataFig1-5'!$AU$3</c:f>
              <c:strCache>
                <c:ptCount val="1"/>
                <c:pt idx="0">
                  <c:v>Effective tax rate paid to US (fed+local)</c:v>
                </c:pt>
              </c:strCache>
            </c:strRef>
          </c:tx>
          <c:marker>
            <c:symbol val="none"/>
          </c:marker>
          <c:cat>
            <c:numRef>
              <c:f>'DataFig1-5'!$B$26:$B$93</c:f>
              <c:numCache>
                <c:formatCode>General</c:formatCode>
                <c:ptCount val="68"/>
                <c:pt idx="0">
                  <c:v>1950.0</c:v>
                </c:pt>
                <c:pt idx="1">
                  <c:v>1951.0</c:v>
                </c:pt>
                <c:pt idx="2">
                  <c:v>1952.0</c:v>
                </c:pt>
                <c:pt idx="3">
                  <c:v>1953.0</c:v>
                </c:pt>
                <c:pt idx="4">
                  <c:v>1954.0</c:v>
                </c:pt>
                <c:pt idx="5">
                  <c:v>1955.0</c:v>
                </c:pt>
                <c:pt idx="6">
                  <c:v>1956.0</c:v>
                </c:pt>
                <c:pt idx="7">
                  <c:v>1957.0</c:v>
                </c:pt>
                <c:pt idx="8">
                  <c:v>1958.0</c:v>
                </c:pt>
                <c:pt idx="9">
                  <c:v>1959.0</c:v>
                </c:pt>
                <c:pt idx="10">
                  <c:v>1960.0</c:v>
                </c:pt>
                <c:pt idx="11">
                  <c:v>1961.0</c:v>
                </c:pt>
                <c:pt idx="12">
                  <c:v>1962.0</c:v>
                </c:pt>
                <c:pt idx="13">
                  <c:v>1963.0</c:v>
                </c:pt>
                <c:pt idx="14">
                  <c:v>1964.0</c:v>
                </c:pt>
                <c:pt idx="15">
                  <c:v>1965.0</c:v>
                </c:pt>
                <c:pt idx="16">
                  <c:v>1966.0</c:v>
                </c:pt>
                <c:pt idx="17">
                  <c:v>1967.0</c:v>
                </c:pt>
                <c:pt idx="18">
                  <c:v>1968.0</c:v>
                </c:pt>
                <c:pt idx="19">
                  <c:v>1969.0</c:v>
                </c:pt>
                <c:pt idx="20">
                  <c:v>1970.0</c:v>
                </c:pt>
                <c:pt idx="21">
                  <c:v>1971.0</c:v>
                </c:pt>
                <c:pt idx="22">
                  <c:v>1972.0</c:v>
                </c:pt>
                <c:pt idx="23">
                  <c:v>1973.0</c:v>
                </c:pt>
                <c:pt idx="24">
                  <c:v>1974.0</c:v>
                </c:pt>
                <c:pt idx="25">
                  <c:v>1975.0</c:v>
                </c:pt>
                <c:pt idx="26">
                  <c:v>1976.0</c:v>
                </c:pt>
                <c:pt idx="27">
                  <c:v>1977.0</c:v>
                </c:pt>
                <c:pt idx="28">
                  <c:v>1978.0</c:v>
                </c:pt>
                <c:pt idx="29">
                  <c:v>1979.0</c:v>
                </c:pt>
                <c:pt idx="30">
                  <c:v>1980.0</c:v>
                </c:pt>
                <c:pt idx="31">
                  <c:v>1981.0</c:v>
                </c:pt>
                <c:pt idx="32">
                  <c:v>1982.0</c:v>
                </c:pt>
                <c:pt idx="33">
                  <c:v>1983.0</c:v>
                </c:pt>
                <c:pt idx="34">
                  <c:v>1984.0</c:v>
                </c:pt>
                <c:pt idx="35">
                  <c:v>1985.0</c:v>
                </c:pt>
                <c:pt idx="36">
                  <c:v>1986.0</c:v>
                </c:pt>
                <c:pt idx="37">
                  <c:v>1987.0</c:v>
                </c:pt>
                <c:pt idx="38">
                  <c:v>1988.0</c:v>
                </c:pt>
                <c:pt idx="39">
                  <c:v>1989.0</c:v>
                </c:pt>
                <c:pt idx="40">
                  <c:v>1990.0</c:v>
                </c:pt>
                <c:pt idx="41">
                  <c:v>1991.0</c:v>
                </c:pt>
                <c:pt idx="42">
                  <c:v>1992.0</c:v>
                </c:pt>
                <c:pt idx="43">
                  <c:v>1993.0</c:v>
                </c:pt>
                <c:pt idx="44">
                  <c:v>1994.0</c:v>
                </c:pt>
                <c:pt idx="45">
                  <c:v>1995.0</c:v>
                </c:pt>
                <c:pt idx="46">
                  <c:v>1996.0</c:v>
                </c:pt>
                <c:pt idx="47">
                  <c:v>1997.0</c:v>
                </c:pt>
                <c:pt idx="48">
                  <c:v>1998.0</c:v>
                </c:pt>
                <c:pt idx="49">
                  <c:v>1999.0</c:v>
                </c:pt>
                <c:pt idx="50">
                  <c:v>2000.0</c:v>
                </c:pt>
                <c:pt idx="51">
                  <c:v>2001.0</c:v>
                </c:pt>
                <c:pt idx="52">
                  <c:v>2002.0</c:v>
                </c:pt>
                <c:pt idx="53">
                  <c:v>2003.0</c:v>
                </c:pt>
                <c:pt idx="54">
                  <c:v>2004.0</c:v>
                </c:pt>
                <c:pt idx="55">
                  <c:v>2005.0</c:v>
                </c:pt>
                <c:pt idx="56">
                  <c:v>2006.0</c:v>
                </c:pt>
                <c:pt idx="57">
                  <c:v>2007.0</c:v>
                </c:pt>
                <c:pt idx="58">
                  <c:v>2008.0</c:v>
                </c:pt>
                <c:pt idx="59">
                  <c:v>2009.0</c:v>
                </c:pt>
                <c:pt idx="60">
                  <c:v>2010.0</c:v>
                </c:pt>
                <c:pt idx="61">
                  <c:v>2011.0</c:v>
                </c:pt>
                <c:pt idx="62">
                  <c:v>2012.0</c:v>
                </c:pt>
                <c:pt idx="63">
                  <c:v>2013.0</c:v>
                </c:pt>
                <c:pt idx="64">
                  <c:v>2014.0</c:v>
                </c:pt>
                <c:pt idx="65">
                  <c:v>2015.0</c:v>
                </c:pt>
              </c:numCache>
            </c:numRef>
          </c:cat>
          <c:val>
            <c:numRef>
              <c:f>'DataFig1-5'!$AU$26:$AU$93</c:f>
              <c:numCache>
                <c:formatCode>0%</c:formatCode>
                <c:ptCount val="68"/>
                <c:pt idx="0">
                  <c:v>0.486263736263736</c:v>
                </c:pt>
                <c:pt idx="1">
                  <c:v>0.539759036144578</c:v>
                </c:pt>
                <c:pt idx="2">
                  <c:v>0.477386934673367</c:v>
                </c:pt>
                <c:pt idx="3">
                  <c:v>0.495049504950495</c:v>
                </c:pt>
                <c:pt idx="4">
                  <c:v>0.439393939393939</c:v>
                </c:pt>
                <c:pt idx="5">
                  <c:v>0.430555555555555</c:v>
                </c:pt>
                <c:pt idx="6">
                  <c:v>0.434607645875251</c:v>
                </c:pt>
                <c:pt idx="7">
                  <c:v>0.423625254582485</c:v>
                </c:pt>
                <c:pt idx="8">
                  <c:v>0.420091324200913</c:v>
                </c:pt>
                <c:pt idx="9">
                  <c:v>0.409009009009009</c:v>
                </c:pt>
                <c:pt idx="10">
                  <c:v>0.4</c:v>
                </c:pt>
                <c:pt idx="11">
                  <c:v>0.395348837209302</c:v>
                </c:pt>
                <c:pt idx="12">
                  <c:v>0.362068965517241</c:v>
                </c:pt>
                <c:pt idx="13">
                  <c:v>0.361823361823362</c:v>
                </c:pt>
                <c:pt idx="14">
                  <c:v>0.340645161290322</c:v>
                </c:pt>
                <c:pt idx="15">
                  <c:v>0.333707865168539</c:v>
                </c:pt>
                <c:pt idx="16">
                  <c:v>0.334031413612565</c:v>
                </c:pt>
                <c:pt idx="17">
                  <c:v>0.33010752688172</c:v>
                </c:pt>
                <c:pt idx="18">
                  <c:v>0.365805168986083</c:v>
                </c:pt>
                <c:pt idx="19">
                  <c:v>0.37952430196484</c:v>
                </c:pt>
                <c:pt idx="20">
                  <c:v>0.365795724465558</c:v>
                </c:pt>
                <c:pt idx="21">
                  <c:v>0.346774193548387</c:v>
                </c:pt>
                <c:pt idx="22">
                  <c:v>0.333333333333333</c:v>
                </c:pt>
                <c:pt idx="23">
                  <c:v>0.341185410334346</c:v>
                </c:pt>
                <c:pt idx="24">
                  <c:v>0.375915378356387</c:v>
                </c:pt>
                <c:pt idx="25">
                  <c:v>0.332357247437774</c:v>
                </c:pt>
                <c:pt idx="26">
                  <c:v>0.336610757663389</c:v>
                </c:pt>
                <c:pt idx="27">
                  <c:v>0.32843857072932</c:v>
                </c:pt>
                <c:pt idx="28">
                  <c:v>0.322648671446647</c:v>
                </c:pt>
                <c:pt idx="29">
                  <c:v>0.318255250403877</c:v>
                </c:pt>
                <c:pt idx="30">
                  <c:v>0.33197093551317</c:v>
                </c:pt>
                <c:pt idx="31">
                  <c:v>0.277547638773819</c:v>
                </c:pt>
                <c:pt idx="32">
                  <c:v>0.218921389396709</c:v>
                </c:pt>
                <c:pt idx="33">
                  <c:v>0.232669616519174</c:v>
                </c:pt>
                <c:pt idx="34">
                  <c:v>0.235578375113259</c:v>
                </c:pt>
                <c:pt idx="35">
                  <c:v>0.226578264629576</c:v>
                </c:pt>
                <c:pt idx="36">
                  <c:v>0.278528764539453</c:v>
                </c:pt>
                <c:pt idx="37">
                  <c:v>0.303299140560022</c:v>
                </c:pt>
                <c:pt idx="38">
                  <c:v>0.290957705396208</c:v>
                </c:pt>
                <c:pt idx="39">
                  <c:v>0.298084100522518</c:v>
                </c:pt>
                <c:pt idx="40">
                  <c:v>0.292353823088456</c:v>
                </c:pt>
                <c:pt idx="41">
                  <c:v>0.26245924545878</c:v>
                </c:pt>
                <c:pt idx="42">
                  <c:v>0.273317463752435</c:v>
                </c:pt>
                <c:pt idx="43">
                  <c:v>0.288807268509569</c:v>
                </c:pt>
                <c:pt idx="44">
                  <c:v>0.263851404984918</c:v>
                </c:pt>
                <c:pt idx="45">
                  <c:v>0.262597984322508</c:v>
                </c:pt>
                <c:pt idx="46">
                  <c:v>0.254120879120879</c:v>
                </c:pt>
                <c:pt idx="47">
                  <c:v>0.243449904419206</c:v>
                </c:pt>
                <c:pt idx="48">
                  <c:v>0.258452931160302</c:v>
                </c:pt>
                <c:pt idx="49">
                  <c:v>0.260044252940491</c:v>
                </c:pt>
                <c:pt idx="50">
                  <c:v>0.284368414528325</c:v>
                </c:pt>
                <c:pt idx="51">
                  <c:v>0.225837061135963</c:v>
                </c:pt>
                <c:pt idx="52">
                  <c:v>0.168638416863842</c:v>
                </c:pt>
                <c:pt idx="53">
                  <c:v>0.18743857768248</c:v>
                </c:pt>
                <c:pt idx="54">
                  <c:v>0.197705462154557</c:v>
                </c:pt>
                <c:pt idx="55">
                  <c:v>0.234704112337011</c:v>
                </c:pt>
                <c:pt idx="56">
                  <c:v>0.237581717606303</c:v>
                </c:pt>
                <c:pt idx="57">
                  <c:v>0.234131555016672</c:v>
                </c:pt>
                <c:pt idx="58">
                  <c:v>0.175087719298246</c:v>
                </c:pt>
                <c:pt idx="59">
                  <c:v>0.133194658793531</c:v>
                </c:pt>
                <c:pt idx="60">
                  <c:v>0.143255714132418</c:v>
                </c:pt>
                <c:pt idx="61">
                  <c:v>0.13971974522293</c:v>
                </c:pt>
                <c:pt idx="62">
                  <c:v>0.154960673382089</c:v>
                </c:pt>
                <c:pt idx="63">
                  <c:v>0.160974670716686</c:v>
                </c:pt>
              </c:numCache>
            </c:numRef>
          </c:val>
          <c:smooth val="0"/>
        </c:ser>
        <c:ser>
          <c:idx val="1"/>
          <c:order val="2"/>
          <c:tx>
            <c:strRef>
              <c:f>'DataFig1-5'!$AX$3</c:f>
              <c:strCache>
                <c:ptCount val="1"/>
                <c:pt idx="0">
                  <c:v>Effective tax rate paid worldwide</c:v>
                </c:pt>
              </c:strCache>
            </c:strRef>
          </c:tx>
          <c:marker>
            <c:symbol val="none"/>
          </c:marker>
          <c:cat>
            <c:numRef>
              <c:f>'DataFig1-5'!$B$26:$B$93</c:f>
              <c:numCache>
                <c:formatCode>General</c:formatCode>
                <c:ptCount val="68"/>
                <c:pt idx="0">
                  <c:v>1950.0</c:v>
                </c:pt>
                <c:pt idx="1">
                  <c:v>1951.0</c:v>
                </c:pt>
                <c:pt idx="2">
                  <c:v>1952.0</c:v>
                </c:pt>
                <c:pt idx="3">
                  <c:v>1953.0</c:v>
                </c:pt>
                <c:pt idx="4">
                  <c:v>1954.0</c:v>
                </c:pt>
                <c:pt idx="5">
                  <c:v>1955.0</c:v>
                </c:pt>
                <c:pt idx="6">
                  <c:v>1956.0</c:v>
                </c:pt>
                <c:pt idx="7">
                  <c:v>1957.0</c:v>
                </c:pt>
                <c:pt idx="8">
                  <c:v>1958.0</c:v>
                </c:pt>
                <c:pt idx="9">
                  <c:v>1959.0</c:v>
                </c:pt>
                <c:pt idx="10">
                  <c:v>1960.0</c:v>
                </c:pt>
                <c:pt idx="11">
                  <c:v>1961.0</c:v>
                </c:pt>
                <c:pt idx="12">
                  <c:v>1962.0</c:v>
                </c:pt>
                <c:pt idx="13">
                  <c:v>1963.0</c:v>
                </c:pt>
                <c:pt idx="14">
                  <c:v>1964.0</c:v>
                </c:pt>
                <c:pt idx="15">
                  <c:v>1965.0</c:v>
                </c:pt>
                <c:pt idx="16">
                  <c:v>1966.0</c:v>
                </c:pt>
                <c:pt idx="17">
                  <c:v>1967.0</c:v>
                </c:pt>
                <c:pt idx="18">
                  <c:v>1968.0</c:v>
                </c:pt>
                <c:pt idx="19">
                  <c:v>1969.0</c:v>
                </c:pt>
                <c:pt idx="20">
                  <c:v>1970.0</c:v>
                </c:pt>
                <c:pt idx="21">
                  <c:v>1971.0</c:v>
                </c:pt>
                <c:pt idx="22">
                  <c:v>1972.0</c:v>
                </c:pt>
                <c:pt idx="23">
                  <c:v>1973.0</c:v>
                </c:pt>
                <c:pt idx="24">
                  <c:v>1974.0</c:v>
                </c:pt>
                <c:pt idx="25">
                  <c:v>1975.0</c:v>
                </c:pt>
                <c:pt idx="26">
                  <c:v>1976.0</c:v>
                </c:pt>
                <c:pt idx="27">
                  <c:v>1977.0</c:v>
                </c:pt>
                <c:pt idx="28">
                  <c:v>1978.0</c:v>
                </c:pt>
                <c:pt idx="29">
                  <c:v>1979.0</c:v>
                </c:pt>
                <c:pt idx="30">
                  <c:v>1980.0</c:v>
                </c:pt>
                <c:pt idx="31">
                  <c:v>1981.0</c:v>
                </c:pt>
                <c:pt idx="32">
                  <c:v>1982.0</c:v>
                </c:pt>
                <c:pt idx="33">
                  <c:v>1983.0</c:v>
                </c:pt>
                <c:pt idx="34">
                  <c:v>1984.0</c:v>
                </c:pt>
                <c:pt idx="35">
                  <c:v>1985.0</c:v>
                </c:pt>
                <c:pt idx="36">
                  <c:v>1986.0</c:v>
                </c:pt>
                <c:pt idx="37">
                  <c:v>1987.0</c:v>
                </c:pt>
                <c:pt idx="38">
                  <c:v>1988.0</c:v>
                </c:pt>
                <c:pt idx="39">
                  <c:v>1989.0</c:v>
                </c:pt>
                <c:pt idx="40">
                  <c:v>1990.0</c:v>
                </c:pt>
                <c:pt idx="41">
                  <c:v>1991.0</c:v>
                </c:pt>
                <c:pt idx="42">
                  <c:v>1992.0</c:v>
                </c:pt>
                <c:pt idx="43">
                  <c:v>1993.0</c:v>
                </c:pt>
                <c:pt idx="44">
                  <c:v>1994.0</c:v>
                </c:pt>
                <c:pt idx="45">
                  <c:v>1995.0</c:v>
                </c:pt>
                <c:pt idx="46">
                  <c:v>1996.0</c:v>
                </c:pt>
                <c:pt idx="47">
                  <c:v>1997.0</c:v>
                </c:pt>
                <c:pt idx="48">
                  <c:v>1998.0</c:v>
                </c:pt>
                <c:pt idx="49">
                  <c:v>1999.0</c:v>
                </c:pt>
                <c:pt idx="50">
                  <c:v>2000.0</c:v>
                </c:pt>
                <c:pt idx="51">
                  <c:v>2001.0</c:v>
                </c:pt>
                <c:pt idx="52">
                  <c:v>2002.0</c:v>
                </c:pt>
                <c:pt idx="53">
                  <c:v>2003.0</c:v>
                </c:pt>
                <c:pt idx="54">
                  <c:v>2004.0</c:v>
                </c:pt>
                <c:pt idx="55">
                  <c:v>2005.0</c:v>
                </c:pt>
                <c:pt idx="56">
                  <c:v>2006.0</c:v>
                </c:pt>
                <c:pt idx="57">
                  <c:v>2007.0</c:v>
                </c:pt>
                <c:pt idx="58">
                  <c:v>2008.0</c:v>
                </c:pt>
                <c:pt idx="59">
                  <c:v>2009.0</c:v>
                </c:pt>
                <c:pt idx="60">
                  <c:v>2010.0</c:v>
                </c:pt>
                <c:pt idx="61">
                  <c:v>2011.0</c:v>
                </c:pt>
                <c:pt idx="62">
                  <c:v>2012.0</c:v>
                </c:pt>
                <c:pt idx="63">
                  <c:v>2013.0</c:v>
                </c:pt>
                <c:pt idx="64">
                  <c:v>2014.0</c:v>
                </c:pt>
                <c:pt idx="65">
                  <c:v>2015.0</c:v>
                </c:pt>
              </c:numCache>
            </c:numRef>
          </c:cat>
          <c:val>
            <c:numRef>
              <c:f>'DataFig1-5'!$AX$26:$AX$93</c:f>
              <c:numCache>
                <c:formatCode>0%</c:formatCode>
                <c:ptCount val="68"/>
                <c:pt idx="0">
                  <c:v>0.493224932249322</c:v>
                </c:pt>
                <c:pt idx="1">
                  <c:v>0.543942992874109</c:v>
                </c:pt>
                <c:pt idx="2">
                  <c:v>0.487623762376238</c:v>
                </c:pt>
                <c:pt idx="3">
                  <c:v>0.502439024390244</c:v>
                </c:pt>
                <c:pt idx="4">
                  <c:v>0.446650124069479</c:v>
                </c:pt>
                <c:pt idx="5">
                  <c:v>0.441634241245136</c:v>
                </c:pt>
                <c:pt idx="6">
                  <c:v>0.445759368836292</c:v>
                </c:pt>
                <c:pt idx="7">
                  <c:v>0.438247011952191</c:v>
                </c:pt>
                <c:pt idx="8">
                  <c:v>0.43652561247216</c:v>
                </c:pt>
                <c:pt idx="9">
                  <c:v>0.421516754850088</c:v>
                </c:pt>
                <c:pt idx="10">
                  <c:v>0.412926391382406</c:v>
                </c:pt>
                <c:pt idx="11">
                  <c:v>0.411149825783972</c:v>
                </c:pt>
                <c:pt idx="12">
                  <c:v>0.379204892966361</c:v>
                </c:pt>
                <c:pt idx="13">
                  <c:v>0.378640776699029</c:v>
                </c:pt>
                <c:pt idx="14">
                  <c:v>0.359649122807017</c:v>
                </c:pt>
                <c:pt idx="15">
                  <c:v>0.351528384279476</c:v>
                </c:pt>
                <c:pt idx="16">
                  <c:v>0.355691056910569</c:v>
                </c:pt>
                <c:pt idx="17">
                  <c:v>0.353430353430353</c:v>
                </c:pt>
                <c:pt idx="18">
                  <c:v>0.38830297219559</c:v>
                </c:pt>
                <c:pt idx="19">
                  <c:v>0.404170804369414</c:v>
                </c:pt>
                <c:pt idx="20">
                  <c:v>0.399098083427283</c:v>
                </c:pt>
                <c:pt idx="21">
                  <c:v>0.382268827454719</c:v>
                </c:pt>
                <c:pt idx="22">
                  <c:v>0.366830065359477</c:v>
                </c:pt>
                <c:pt idx="23">
                  <c:v>0.386685552407932</c:v>
                </c:pt>
                <c:pt idx="24">
                  <c:v>0.46624913013222</c:v>
                </c:pt>
                <c:pt idx="25">
                  <c:v>0.418263090676884</c:v>
                </c:pt>
                <c:pt idx="26">
                  <c:v>0.418864097363083</c:v>
                </c:pt>
                <c:pt idx="27">
                  <c:v>0.406317611423626</c:v>
                </c:pt>
                <c:pt idx="28">
                  <c:v>0.393046107331822</c:v>
                </c:pt>
                <c:pt idx="29">
                  <c:v>0.409027291812456</c:v>
                </c:pt>
                <c:pt idx="30">
                  <c:v>0.403487429034874</c:v>
                </c:pt>
                <c:pt idx="31">
                  <c:v>0.342760180995475</c:v>
                </c:pt>
                <c:pt idx="32">
                  <c:v>0.287916666666667</c:v>
                </c:pt>
                <c:pt idx="33">
                  <c:v>0.288691492996242</c:v>
                </c:pt>
                <c:pt idx="34">
                  <c:v>0.28514963297572</c:v>
                </c:pt>
                <c:pt idx="35">
                  <c:v>0.282119914346895</c:v>
                </c:pt>
                <c:pt idx="36">
                  <c:v>0.33021897810219</c:v>
                </c:pt>
                <c:pt idx="37">
                  <c:v>0.345653305570016</c:v>
                </c:pt>
                <c:pt idx="38">
                  <c:v>0.338248638838475</c:v>
                </c:pt>
                <c:pt idx="39">
                  <c:v>0.342197340797761</c:v>
                </c:pt>
                <c:pt idx="40">
                  <c:v>0.338935574229692</c:v>
                </c:pt>
                <c:pt idx="41">
                  <c:v>0.302643171806167</c:v>
                </c:pt>
                <c:pt idx="42">
                  <c:v>0.311243331965531</c:v>
                </c:pt>
                <c:pt idx="43">
                  <c:v>0.324646724169572</c:v>
                </c:pt>
                <c:pt idx="44">
                  <c:v>0.296464876346533</c:v>
                </c:pt>
                <c:pt idx="45">
                  <c:v>0.295494050006685</c:v>
                </c:pt>
                <c:pt idx="46">
                  <c:v>0.292500888520317</c:v>
                </c:pt>
                <c:pt idx="47">
                  <c:v>0.279704560051381</c:v>
                </c:pt>
                <c:pt idx="48">
                  <c:v>0.292807424593968</c:v>
                </c:pt>
                <c:pt idx="49">
                  <c:v>0.29301135099043</c:v>
                </c:pt>
                <c:pt idx="50">
                  <c:v>0.326056502451553</c:v>
                </c:pt>
                <c:pt idx="51">
                  <c:v>0.267564102564103</c:v>
                </c:pt>
                <c:pt idx="52">
                  <c:v>0.205549845837616</c:v>
                </c:pt>
                <c:pt idx="53">
                  <c:v>0.222915242652085</c:v>
                </c:pt>
                <c:pt idx="54" formatCode="0.0%">
                  <c:v>0.229756874696959</c:v>
                </c:pt>
                <c:pt idx="55" formatCode="0.0%">
                  <c:v>0.27251057743877</c:v>
                </c:pt>
                <c:pt idx="56" formatCode="0.0%">
                  <c:v>0.26973508161627</c:v>
                </c:pt>
                <c:pt idx="57" formatCode="0.0%">
                  <c:v>0.272276942572432</c:v>
                </c:pt>
                <c:pt idx="58" formatCode="0.0%">
                  <c:v>0.229316900485119</c:v>
                </c:pt>
                <c:pt idx="59" formatCode="0.0%">
                  <c:v>0.184418208220216</c:v>
                </c:pt>
                <c:pt idx="60" formatCode="0.0%">
                  <c:v>0.194308491851254</c:v>
                </c:pt>
                <c:pt idx="61" formatCode="0.0%">
                  <c:v>0.184238500193274</c:v>
                </c:pt>
                <c:pt idx="62" formatCode="0.0%">
                  <c:v>0.194634402945818</c:v>
                </c:pt>
                <c:pt idx="63" formatCode="0.0%">
                  <c:v>0.198610896458887</c:v>
                </c:pt>
              </c:numCache>
            </c:numRef>
          </c:val>
          <c:smooth val="0"/>
        </c:ser>
        <c:dLbls>
          <c:showLegendKey val="0"/>
          <c:showVal val="0"/>
          <c:showCatName val="0"/>
          <c:showSerName val="0"/>
          <c:showPercent val="0"/>
          <c:showBubbleSize val="0"/>
        </c:dLbls>
        <c:smooth val="0"/>
        <c:axId val="212991920"/>
        <c:axId val="211363728"/>
      </c:lineChart>
      <c:catAx>
        <c:axId val="212991920"/>
        <c:scaling>
          <c:orientation val="minMax"/>
        </c:scaling>
        <c:delete val="0"/>
        <c:axPos val="b"/>
        <c:numFmt formatCode="General" sourceLinked="1"/>
        <c:majorTickMark val="out"/>
        <c:minorTickMark val="none"/>
        <c:tickLblPos val="nextTo"/>
        <c:crossAx val="211363728"/>
        <c:crosses val="autoZero"/>
        <c:auto val="1"/>
        <c:lblAlgn val="ctr"/>
        <c:lblOffset val="100"/>
        <c:noMultiLvlLbl val="0"/>
      </c:catAx>
      <c:valAx>
        <c:axId val="211363728"/>
        <c:scaling>
          <c:orientation val="minMax"/>
          <c:min val="0.1"/>
        </c:scaling>
        <c:delete val="0"/>
        <c:axPos val="l"/>
        <c:majorGridlines/>
        <c:numFmt formatCode="0.0%" sourceLinked="1"/>
        <c:majorTickMark val="out"/>
        <c:minorTickMark val="none"/>
        <c:tickLblPos val="nextTo"/>
        <c:crossAx val="212991920"/>
        <c:crosses val="autoZero"/>
        <c:crossBetween val="between"/>
      </c:valAx>
    </c:plotArea>
    <c:legend>
      <c:legendPos val="r"/>
      <c:layout>
        <c:manualLayout>
          <c:xMode val="edge"/>
          <c:yMode val="edge"/>
          <c:x val="0.364749082007344"/>
          <c:y val="0.0631577568515581"/>
          <c:w val="0.635250917992656"/>
          <c:h val="0.241521824559361"/>
        </c:manualLayout>
      </c:layout>
      <c:overlay val="0"/>
    </c:legend>
    <c:plotVisOnly val="1"/>
    <c:dispBlanksAs val="gap"/>
    <c:showDLblsOverMax val="0"/>
  </c:chart>
  <c:printSettings>
    <c:headerFooter/>
    <c:pageMargins b="1.0" l="0.75" r="0.75" t="1.0" header="0.5" footer="0.5"/>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0.117672345675465"/>
          <c:y val="0.0529780668877776"/>
          <c:w val="0.852585589193421"/>
          <c:h val="0.896706567611693"/>
        </c:manualLayout>
      </c:layout>
      <c:lineChart>
        <c:grouping val="standard"/>
        <c:varyColors val="0"/>
        <c:ser>
          <c:idx val="0"/>
          <c:order val="0"/>
          <c:tx>
            <c:v>Statutory corporate tax rate</c:v>
          </c:tx>
          <c:marker>
            <c:symbol val="none"/>
          </c:marker>
          <c:cat>
            <c:numRef>
              <c:f>'DataFig1-5'!$A$64:$A$93</c:f>
              <c:numCache>
                <c:formatCode>General</c:formatCode>
                <c:ptCount val="30"/>
              </c:numCache>
            </c:numRef>
          </c:cat>
          <c:val>
            <c:numRef>
              <c:f>'DataFig1-5'!$AT$64:$AT$93</c:f>
              <c:numCache>
                <c:formatCode>0.0%</c:formatCode>
                <c:ptCount val="30"/>
                <c:pt idx="0">
                  <c:v>0.34</c:v>
                </c:pt>
                <c:pt idx="1">
                  <c:v>0.34</c:v>
                </c:pt>
                <c:pt idx="2">
                  <c:v>0.34</c:v>
                </c:pt>
                <c:pt idx="3">
                  <c:v>0.34</c:v>
                </c:pt>
                <c:pt idx="4">
                  <c:v>0.34</c:v>
                </c:pt>
                <c:pt idx="5">
                  <c:v>0.35</c:v>
                </c:pt>
                <c:pt idx="6">
                  <c:v>0.35</c:v>
                </c:pt>
                <c:pt idx="7">
                  <c:v>0.35</c:v>
                </c:pt>
                <c:pt idx="8">
                  <c:v>0.35</c:v>
                </c:pt>
                <c:pt idx="9">
                  <c:v>0.35</c:v>
                </c:pt>
                <c:pt idx="10">
                  <c:v>0.35</c:v>
                </c:pt>
                <c:pt idx="11">
                  <c:v>0.35</c:v>
                </c:pt>
                <c:pt idx="12">
                  <c:v>0.35</c:v>
                </c:pt>
                <c:pt idx="13">
                  <c:v>0.35</c:v>
                </c:pt>
                <c:pt idx="14">
                  <c:v>0.35</c:v>
                </c:pt>
                <c:pt idx="15">
                  <c:v>0.35</c:v>
                </c:pt>
                <c:pt idx="16">
                  <c:v>0.35</c:v>
                </c:pt>
                <c:pt idx="17">
                  <c:v>0.35</c:v>
                </c:pt>
                <c:pt idx="18">
                  <c:v>0.35</c:v>
                </c:pt>
                <c:pt idx="19">
                  <c:v>0.35</c:v>
                </c:pt>
                <c:pt idx="20">
                  <c:v>0.35</c:v>
                </c:pt>
                <c:pt idx="21">
                  <c:v>0.35</c:v>
                </c:pt>
                <c:pt idx="22">
                  <c:v>0.35</c:v>
                </c:pt>
                <c:pt idx="23">
                  <c:v>0.35</c:v>
                </c:pt>
                <c:pt idx="24">
                  <c:v>0.35</c:v>
                </c:pt>
                <c:pt idx="25">
                  <c:v>0.35</c:v>
                </c:pt>
              </c:numCache>
            </c:numRef>
          </c:val>
          <c:smooth val="0"/>
        </c:ser>
        <c:ser>
          <c:idx val="2"/>
          <c:order val="1"/>
          <c:tx>
            <c:strRef>
              <c:f>'DataFig1-5'!$AU$3</c:f>
              <c:strCache>
                <c:ptCount val="1"/>
                <c:pt idx="0">
                  <c:v>Effective tax rate paid to US (fed+local)</c:v>
                </c:pt>
              </c:strCache>
            </c:strRef>
          </c:tx>
          <c:marker>
            <c:symbol val="none"/>
          </c:marker>
          <c:cat>
            <c:numRef>
              <c:f>'DataFig1-5'!$A$64:$A$93</c:f>
              <c:numCache>
                <c:formatCode>General</c:formatCode>
                <c:ptCount val="30"/>
              </c:numCache>
            </c:numRef>
          </c:cat>
          <c:val>
            <c:numRef>
              <c:f>'DataFig1-5'!$AU$64:$AU$93</c:f>
              <c:numCache>
                <c:formatCode>0%</c:formatCode>
                <c:ptCount val="30"/>
                <c:pt idx="0">
                  <c:v>0.290957705396208</c:v>
                </c:pt>
                <c:pt idx="1">
                  <c:v>0.298084100522518</c:v>
                </c:pt>
                <c:pt idx="2">
                  <c:v>0.292353823088456</c:v>
                </c:pt>
                <c:pt idx="3">
                  <c:v>0.26245924545878</c:v>
                </c:pt>
                <c:pt idx="4">
                  <c:v>0.273317463752435</c:v>
                </c:pt>
                <c:pt idx="5">
                  <c:v>0.288807268509569</c:v>
                </c:pt>
                <c:pt idx="6">
                  <c:v>0.263851404984918</c:v>
                </c:pt>
                <c:pt idx="7">
                  <c:v>0.262597984322508</c:v>
                </c:pt>
                <c:pt idx="8">
                  <c:v>0.254120879120879</c:v>
                </c:pt>
                <c:pt idx="9">
                  <c:v>0.243449904419206</c:v>
                </c:pt>
                <c:pt idx="10">
                  <c:v>0.258452931160302</c:v>
                </c:pt>
                <c:pt idx="11">
                  <c:v>0.260044252940491</c:v>
                </c:pt>
                <c:pt idx="12">
                  <c:v>0.284368414528325</c:v>
                </c:pt>
                <c:pt idx="13">
                  <c:v>0.225837061135963</c:v>
                </c:pt>
                <c:pt idx="14">
                  <c:v>0.168638416863842</c:v>
                </c:pt>
                <c:pt idx="15">
                  <c:v>0.18743857768248</c:v>
                </c:pt>
                <c:pt idx="16">
                  <c:v>0.197705462154557</c:v>
                </c:pt>
                <c:pt idx="17">
                  <c:v>0.234704112337011</c:v>
                </c:pt>
                <c:pt idx="18">
                  <c:v>0.237581717606303</c:v>
                </c:pt>
                <c:pt idx="19">
                  <c:v>0.234131555016672</c:v>
                </c:pt>
                <c:pt idx="20">
                  <c:v>0.175087719298246</c:v>
                </c:pt>
                <c:pt idx="21">
                  <c:v>0.133194658793531</c:v>
                </c:pt>
                <c:pt idx="22">
                  <c:v>0.143255714132418</c:v>
                </c:pt>
                <c:pt idx="23">
                  <c:v>0.13971974522293</c:v>
                </c:pt>
                <c:pt idx="24">
                  <c:v>0.154960673382089</c:v>
                </c:pt>
                <c:pt idx="25">
                  <c:v>0.160974670716686</c:v>
                </c:pt>
              </c:numCache>
            </c:numRef>
          </c:val>
          <c:smooth val="0"/>
        </c:ser>
        <c:dLbls>
          <c:showLegendKey val="0"/>
          <c:showVal val="0"/>
          <c:showCatName val="0"/>
          <c:showSerName val="0"/>
          <c:showPercent val="0"/>
          <c:showBubbleSize val="0"/>
        </c:dLbls>
        <c:smooth val="0"/>
        <c:axId val="213394224"/>
        <c:axId val="213398224"/>
      </c:lineChart>
      <c:catAx>
        <c:axId val="213394224"/>
        <c:scaling>
          <c:orientation val="minMax"/>
        </c:scaling>
        <c:delete val="0"/>
        <c:axPos val="b"/>
        <c:numFmt formatCode="General" sourceLinked="1"/>
        <c:majorTickMark val="out"/>
        <c:minorTickMark val="none"/>
        <c:tickLblPos val="nextTo"/>
        <c:crossAx val="213398224"/>
        <c:crosses val="autoZero"/>
        <c:auto val="1"/>
        <c:lblAlgn val="ctr"/>
        <c:lblOffset val="100"/>
        <c:noMultiLvlLbl val="0"/>
      </c:catAx>
      <c:valAx>
        <c:axId val="213398224"/>
        <c:scaling>
          <c:orientation val="minMax"/>
          <c:min val="0.145"/>
        </c:scaling>
        <c:delete val="0"/>
        <c:axPos val="l"/>
        <c:majorGridlines/>
        <c:numFmt formatCode="0.0%" sourceLinked="1"/>
        <c:majorTickMark val="out"/>
        <c:minorTickMark val="none"/>
        <c:tickLblPos val="nextTo"/>
        <c:crossAx val="213394224"/>
        <c:crosses val="autoZero"/>
        <c:crossBetween val="between"/>
      </c:valAx>
    </c:plotArea>
    <c:legend>
      <c:legendPos val="r"/>
      <c:layout>
        <c:manualLayout>
          <c:xMode val="edge"/>
          <c:yMode val="edge"/>
          <c:x val="0.360170047014794"/>
          <c:y val="0.07549968168236"/>
          <c:w val="0.343338643000039"/>
          <c:h val="0.262166664955281"/>
        </c:manualLayout>
      </c:layout>
      <c:overlay val="0"/>
    </c:legend>
    <c:plotVisOnly val="1"/>
    <c:dispBlanksAs val="gap"/>
    <c:showDLblsOverMax val="0"/>
  </c:chart>
  <c:printSettings>
    <c:headerFooter/>
    <c:pageMargins b="1.0" l="0.75" r="0.75" t="1.0" header="0.5" footer="0.5"/>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0.0758109599542527"/>
          <c:y val="0.0464285714285714"/>
          <c:w val="0.922270216525752"/>
          <c:h val="0.816619235095613"/>
        </c:manualLayout>
      </c:layout>
      <c:lineChart>
        <c:grouping val="standard"/>
        <c:varyColors val="0"/>
        <c:ser>
          <c:idx val="0"/>
          <c:order val="0"/>
          <c:tx>
            <c:strRef>
              <c:f>'DataFig1-5'!$AU$3</c:f>
              <c:strCache>
                <c:ptCount val="1"/>
                <c:pt idx="0">
                  <c:v>Effective tax rate paid to US (fed+local)</c:v>
                </c:pt>
              </c:strCache>
            </c:strRef>
          </c:tx>
          <c:marker>
            <c:symbol val="none"/>
          </c:marker>
          <c:cat>
            <c:numRef>
              <c:f>'DataFig1-5'!$A$96:$A$156</c:f>
              <c:numCache>
                <c:formatCode>General</c:formatCode>
                <c:ptCount val="7"/>
                <c:pt idx="0">
                  <c:v>1950.0</c:v>
                </c:pt>
                <c:pt idx="1">
                  <c:v>1960.0</c:v>
                </c:pt>
                <c:pt idx="2">
                  <c:v>1970.0</c:v>
                </c:pt>
                <c:pt idx="3">
                  <c:v>1980.0</c:v>
                </c:pt>
                <c:pt idx="4">
                  <c:v>1990.0</c:v>
                </c:pt>
                <c:pt idx="5">
                  <c:v>2000.0</c:v>
                </c:pt>
                <c:pt idx="6">
                  <c:v>2010.0</c:v>
                </c:pt>
              </c:numCache>
            </c:numRef>
          </c:cat>
          <c:val>
            <c:numRef>
              <c:f>'DataFig1-5'!$AU$96:$AU$156</c:f>
              <c:numCache>
                <c:formatCode>0%</c:formatCode>
                <c:ptCount val="7"/>
                <c:pt idx="0">
                  <c:v>0.455574194064933</c:v>
                </c:pt>
                <c:pt idx="1">
                  <c:v>0.360306260245398</c:v>
                </c:pt>
                <c:pt idx="2">
                  <c:v>0.340131453771902</c:v>
                </c:pt>
                <c:pt idx="3">
                  <c:v>0.269413593096391</c:v>
                </c:pt>
                <c:pt idx="4">
                  <c:v>0.265945515775754</c:v>
                </c:pt>
                <c:pt idx="5">
                  <c:v>0.207868769541693</c:v>
                </c:pt>
                <c:pt idx="6">
                  <c:v>0.149727700863531</c:v>
                </c:pt>
              </c:numCache>
            </c:numRef>
          </c:val>
          <c:smooth val="0"/>
        </c:ser>
        <c:ser>
          <c:idx val="1"/>
          <c:order val="1"/>
          <c:tx>
            <c:strRef>
              <c:f>'DataFig1-5'!$AX$3</c:f>
              <c:strCache>
                <c:ptCount val="1"/>
                <c:pt idx="0">
                  <c:v>Effective tax rate paid worldwide</c:v>
                </c:pt>
              </c:strCache>
            </c:strRef>
          </c:tx>
          <c:marker>
            <c:symbol val="none"/>
          </c:marker>
          <c:cat>
            <c:numRef>
              <c:f>'DataFig1-5'!$A$96:$A$156</c:f>
              <c:numCache>
                <c:formatCode>General</c:formatCode>
                <c:ptCount val="7"/>
                <c:pt idx="0">
                  <c:v>1950.0</c:v>
                </c:pt>
                <c:pt idx="1">
                  <c:v>1960.0</c:v>
                </c:pt>
                <c:pt idx="2">
                  <c:v>1970.0</c:v>
                </c:pt>
                <c:pt idx="3">
                  <c:v>1980.0</c:v>
                </c:pt>
                <c:pt idx="4">
                  <c:v>1990.0</c:v>
                </c:pt>
                <c:pt idx="5">
                  <c:v>2000.0</c:v>
                </c:pt>
                <c:pt idx="6">
                  <c:v>2010.0</c:v>
                </c:pt>
              </c:numCache>
            </c:numRef>
          </c:cat>
          <c:val>
            <c:numRef>
              <c:f>'DataFig1-5'!$AX$96:$AX$156</c:f>
              <c:numCache>
                <c:formatCode>0%</c:formatCode>
                <c:ptCount val="7"/>
                <c:pt idx="0">
                  <c:v>0.465756382531526</c:v>
                </c:pt>
                <c:pt idx="1">
                  <c:v>0.379469458082419</c:v>
                </c:pt>
                <c:pt idx="2">
                  <c:v>0.40466498573895</c:v>
                </c:pt>
                <c:pt idx="3">
                  <c:v>0.324644358032431</c:v>
                </c:pt>
                <c:pt idx="4">
                  <c:v>0.302745195268028</c:v>
                </c:pt>
                <c:pt idx="5">
                  <c:v>0.248010027853512</c:v>
                </c:pt>
                <c:pt idx="6">
                  <c:v>0.192948072862308</c:v>
                </c:pt>
              </c:numCache>
            </c:numRef>
          </c:val>
          <c:smooth val="0"/>
        </c:ser>
        <c:ser>
          <c:idx val="2"/>
          <c:order val="2"/>
          <c:tx>
            <c:strRef>
              <c:f>'DataFig1-5'!$AT$3</c:f>
              <c:strCache>
                <c:ptCount val="1"/>
                <c:pt idx="0">
                  <c:v>Staturoy federal corporate tax rate</c:v>
                </c:pt>
              </c:strCache>
            </c:strRef>
          </c:tx>
          <c:marker>
            <c:symbol val="none"/>
          </c:marker>
          <c:cat>
            <c:numRef>
              <c:f>'DataFig1-5'!$A$96:$A$156</c:f>
              <c:numCache>
                <c:formatCode>General</c:formatCode>
                <c:ptCount val="7"/>
                <c:pt idx="0">
                  <c:v>1950.0</c:v>
                </c:pt>
                <c:pt idx="1">
                  <c:v>1960.0</c:v>
                </c:pt>
                <c:pt idx="2">
                  <c:v>1970.0</c:v>
                </c:pt>
                <c:pt idx="3">
                  <c:v>1980.0</c:v>
                </c:pt>
                <c:pt idx="4">
                  <c:v>1990.0</c:v>
                </c:pt>
                <c:pt idx="5">
                  <c:v>2000.0</c:v>
                </c:pt>
                <c:pt idx="6">
                  <c:v>2010.0</c:v>
                </c:pt>
              </c:numCache>
            </c:numRef>
          </c:cat>
          <c:val>
            <c:numRef>
              <c:f>'DataFig1-5'!$AT$96:$AT$156</c:f>
              <c:numCache>
                <c:formatCode>0%</c:formatCode>
                <c:ptCount val="7"/>
                <c:pt idx="0">
                  <c:v>0.509</c:v>
                </c:pt>
                <c:pt idx="1">
                  <c:v>0.5076</c:v>
                </c:pt>
                <c:pt idx="2">
                  <c:v>0.4792</c:v>
                </c:pt>
                <c:pt idx="3">
                  <c:v>0.43</c:v>
                </c:pt>
                <c:pt idx="4">
                  <c:v>0.347</c:v>
                </c:pt>
                <c:pt idx="5">
                  <c:v>0.35</c:v>
                </c:pt>
                <c:pt idx="6">
                  <c:v>0.35</c:v>
                </c:pt>
              </c:numCache>
            </c:numRef>
          </c:val>
          <c:smooth val="0"/>
        </c:ser>
        <c:ser>
          <c:idx val="3"/>
          <c:order val="3"/>
          <c:tx>
            <c:v>worldwide excl S corp</c:v>
          </c:tx>
          <c:marker>
            <c:symbol val="none"/>
          </c:marker>
          <c:val>
            <c:numRef>
              <c:f>'DataFig1-5'!$AY$96:$AY$156</c:f>
              <c:numCache>
                <c:formatCode>0%</c:formatCode>
                <c:ptCount val="7"/>
                <c:pt idx="0">
                  <c:v>0.465756382531526</c:v>
                </c:pt>
                <c:pt idx="1">
                  <c:v>0.381781659079668</c:v>
                </c:pt>
                <c:pt idx="2">
                  <c:v>0.409850321031783</c:v>
                </c:pt>
                <c:pt idx="3">
                  <c:v>0.333585376895779</c:v>
                </c:pt>
                <c:pt idx="4">
                  <c:v>0.336662404908877</c:v>
                </c:pt>
                <c:pt idx="5">
                  <c:v>0.291419959894972</c:v>
                </c:pt>
                <c:pt idx="6">
                  <c:v>0.222067738808788</c:v>
                </c:pt>
              </c:numCache>
            </c:numRef>
          </c:val>
          <c:smooth val="0"/>
        </c:ser>
        <c:dLbls>
          <c:showLegendKey val="0"/>
          <c:showVal val="0"/>
          <c:showCatName val="0"/>
          <c:showSerName val="0"/>
          <c:showPercent val="0"/>
          <c:showBubbleSize val="0"/>
        </c:dLbls>
        <c:smooth val="0"/>
        <c:axId val="610411584"/>
        <c:axId val="211460464"/>
      </c:lineChart>
      <c:catAx>
        <c:axId val="610411584"/>
        <c:scaling>
          <c:orientation val="minMax"/>
        </c:scaling>
        <c:delete val="0"/>
        <c:axPos val="b"/>
        <c:numFmt formatCode="General" sourceLinked="1"/>
        <c:majorTickMark val="out"/>
        <c:minorTickMark val="none"/>
        <c:tickLblPos val="nextTo"/>
        <c:crossAx val="211460464"/>
        <c:crosses val="autoZero"/>
        <c:auto val="1"/>
        <c:lblAlgn val="ctr"/>
        <c:lblOffset val="100"/>
        <c:noMultiLvlLbl val="0"/>
      </c:catAx>
      <c:valAx>
        <c:axId val="211460464"/>
        <c:scaling>
          <c:orientation val="minMax"/>
          <c:min val="0.15"/>
        </c:scaling>
        <c:delete val="0"/>
        <c:axPos val="l"/>
        <c:majorGridlines/>
        <c:numFmt formatCode="0%" sourceLinked="1"/>
        <c:majorTickMark val="out"/>
        <c:minorTickMark val="none"/>
        <c:tickLblPos val="nextTo"/>
        <c:crossAx val="610411584"/>
        <c:crosses val="autoZero"/>
        <c:crossBetween val="between"/>
      </c:valAx>
    </c:plotArea>
    <c:legend>
      <c:legendPos val="r"/>
      <c:layout>
        <c:manualLayout>
          <c:xMode val="edge"/>
          <c:yMode val="edge"/>
          <c:x val="0.0951103617003679"/>
          <c:y val="0.502238751406074"/>
          <c:w val="0.341223972199734"/>
          <c:h val="0.497761368245468"/>
        </c:manualLayout>
      </c:layout>
      <c:overlay val="0"/>
    </c:legend>
    <c:plotVisOnly val="1"/>
    <c:dispBlanksAs val="gap"/>
    <c:showDLblsOverMax val="0"/>
  </c:chart>
  <c:printSettings>
    <c:headerFooter/>
    <c:pageMargins b="1.0" l="0.75" r="0.75" t="1.0" header="0.5" footer="0.5"/>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0.0932248468941382"/>
          <c:y val="0.0790569271570157"/>
          <c:w val="0.872173017835743"/>
          <c:h val="0.771190342364741"/>
        </c:manualLayout>
      </c:layout>
      <c:lineChart>
        <c:grouping val="standard"/>
        <c:varyColors val="0"/>
        <c:ser>
          <c:idx val="0"/>
          <c:order val="0"/>
          <c:tx>
            <c:strRef>
              <c:f>'DataFig1-5'!$H$3</c:f>
              <c:strCache>
                <c:ptCount val="1"/>
                <c:pt idx="0">
                  <c:v>(domestic profits % national income)</c:v>
                </c:pt>
              </c:strCache>
            </c:strRef>
          </c:tx>
          <c:marker>
            <c:symbol val="none"/>
          </c:marker>
          <c:cat>
            <c:numRef>
              <c:f>'DataFig1-5'!$B$59:$B$89</c:f>
              <c:numCache>
                <c:formatCode>General</c:formatCode>
                <c:ptCount val="31"/>
                <c:pt idx="0">
                  <c:v>1983.0</c:v>
                </c:pt>
                <c:pt idx="1">
                  <c:v>1984.0</c:v>
                </c:pt>
                <c:pt idx="2">
                  <c:v>1985.0</c:v>
                </c:pt>
                <c:pt idx="3">
                  <c:v>1986.0</c:v>
                </c:pt>
                <c:pt idx="4">
                  <c:v>1987.0</c:v>
                </c:pt>
                <c:pt idx="5">
                  <c:v>1988.0</c:v>
                </c:pt>
                <c:pt idx="6">
                  <c:v>1989.0</c:v>
                </c:pt>
                <c:pt idx="7">
                  <c:v>1990.0</c:v>
                </c:pt>
                <c:pt idx="8">
                  <c:v>1991.0</c:v>
                </c:pt>
                <c:pt idx="9">
                  <c:v>1992.0</c:v>
                </c:pt>
                <c:pt idx="10">
                  <c:v>1993.0</c:v>
                </c:pt>
                <c:pt idx="11">
                  <c:v>1994.0</c:v>
                </c:pt>
                <c:pt idx="12">
                  <c:v>1995.0</c:v>
                </c:pt>
                <c:pt idx="13">
                  <c:v>1996.0</c:v>
                </c:pt>
                <c:pt idx="14">
                  <c:v>1997.0</c:v>
                </c:pt>
                <c:pt idx="15">
                  <c:v>1998.0</c:v>
                </c:pt>
                <c:pt idx="16">
                  <c:v>1999.0</c:v>
                </c:pt>
                <c:pt idx="17">
                  <c:v>2000.0</c:v>
                </c:pt>
                <c:pt idx="18">
                  <c:v>2001.0</c:v>
                </c:pt>
                <c:pt idx="19">
                  <c:v>2002.0</c:v>
                </c:pt>
                <c:pt idx="20">
                  <c:v>2003.0</c:v>
                </c:pt>
                <c:pt idx="21">
                  <c:v>2004.0</c:v>
                </c:pt>
                <c:pt idx="22">
                  <c:v>2005.0</c:v>
                </c:pt>
                <c:pt idx="23">
                  <c:v>2006.0</c:v>
                </c:pt>
                <c:pt idx="24">
                  <c:v>2007.0</c:v>
                </c:pt>
                <c:pt idx="25">
                  <c:v>2008.0</c:v>
                </c:pt>
                <c:pt idx="26">
                  <c:v>2009.0</c:v>
                </c:pt>
                <c:pt idx="27">
                  <c:v>2010.0</c:v>
                </c:pt>
                <c:pt idx="28">
                  <c:v>2011.0</c:v>
                </c:pt>
                <c:pt idx="29">
                  <c:v>2012.0</c:v>
                </c:pt>
                <c:pt idx="30">
                  <c:v>2013.0</c:v>
                </c:pt>
              </c:numCache>
            </c:numRef>
          </c:cat>
          <c:val>
            <c:numRef>
              <c:f>'DataFig1-5'!$H$59:$H$89</c:f>
              <c:numCache>
                <c:formatCode>0%</c:formatCode>
                <c:ptCount val="31"/>
                <c:pt idx="0">
                  <c:v>0.0799542558405489</c:v>
                </c:pt>
                <c:pt idx="1">
                  <c:v>0.0874854819976771</c:v>
                </c:pt>
                <c:pt idx="2">
                  <c:v>0.0858802453721296</c:v>
                </c:pt>
                <c:pt idx="3">
                  <c:v>0.0740346135855725</c:v>
                </c:pt>
                <c:pt idx="4">
                  <c:v>0.0771994562050884</c:v>
                </c:pt>
                <c:pt idx="5">
                  <c:v>0.0796501535585525</c:v>
                </c:pt>
                <c:pt idx="6">
                  <c:v>0.0725816569779599</c:v>
                </c:pt>
                <c:pt idx="7">
                  <c:v>0.0677309823077381</c:v>
                </c:pt>
                <c:pt idx="8">
                  <c:v>0.0722701066311872</c:v>
                </c:pt>
                <c:pt idx="9">
                  <c:v>0.0731312617051839</c:v>
                </c:pt>
                <c:pt idx="10">
                  <c:v>0.0773441301174671</c:v>
                </c:pt>
                <c:pt idx="11">
                  <c:v>0.0885801765414807</c:v>
                </c:pt>
                <c:pt idx="12">
                  <c:v>0.0941584998842503</c:v>
                </c:pt>
                <c:pt idx="13">
                  <c:v>0.0991535495840218</c:v>
                </c:pt>
                <c:pt idx="14">
                  <c:v>0.10273155926508</c:v>
                </c:pt>
                <c:pt idx="15">
                  <c:v>0.0892545785447927</c:v>
                </c:pt>
                <c:pt idx="16">
                  <c:v>0.0850752006150593</c:v>
                </c:pt>
                <c:pt idx="17">
                  <c:v>0.0712922420568093</c:v>
                </c:pt>
                <c:pt idx="18">
                  <c:v>0.0635411449600418</c:v>
                </c:pt>
                <c:pt idx="19">
                  <c:v>0.0793065445913869</c:v>
                </c:pt>
                <c:pt idx="20">
                  <c:v>0.090204983678352</c:v>
                </c:pt>
                <c:pt idx="21">
                  <c:v>0.102296767828174</c:v>
                </c:pt>
                <c:pt idx="22">
                  <c:v>0.110197690350362</c:v>
                </c:pt>
                <c:pt idx="23">
                  <c:v>0.115812008529921</c:v>
                </c:pt>
                <c:pt idx="24">
                  <c:v>0.0954112357361988</c:v>
                </c:pt>
                <c:pt idx="25">
                  <c:v>0.0706802491189108</c:v>
                </c:pt>
                <c:pt idx="26">
                  <c:v>0.0857489217473054</c:v>
                </c:pt>
                <c:pt idx="27">
                  <c:v>0.106063817261274</c:v>
                </c:pt>
                <c:pt idx="28">
                  <c:v>0.104453914306898</c:v>
                </c:pt>
                <c:pt idx="29">
                  <c:v>0.115007640641103</c:v>
                </c:pt>
                <c:pt idx="30">
                  <c:v>0.11670243052459</c:v>
                </c:pt>
              </c:numCache>
            </c:numRef>
          </c:val>
          <c:smooth val="0"/>
        </c:ser>
        <c:ser>
          <c:idx val="1"/>
          <c:order val="1"/>
          <c:tx>
            <c:strRef>
              <c:f>'DataFig1-5'!$J$3</c:f>
              <c:strCache>
                <c:ptCount val="1"/>
                <c:pt idx="0">
                  <c:v>(net foreign profits % of national income)</c:v>
                </c:pt>
              </c:strCache>
            </c:strRef>
          </c:tx>
          <c:marker>
            <c:symbol val="none"/>
          </c:marker>
          <c:cat>
            <c:numRef>
              <c:f>'DataFig1-5'!$B$59:$B$89</c:f>
              <c:numCache>
                <c:formatCode>General</c:formatCode>
                <c:ptCount val="31"/>
                <c:pt idx="0">
                  <c:v>1983.0</c:v>
                </c:pt>
                <c:pt idx="1">
                  <c:v>1984.0</c:v>
                </c:pt>
                <c:pt idx="2">
                  <c:v>1985.0</c:v>
                </c:pt>
                <c:pt idx="3">
                  <c:v>1986.0</c:v>
                </c:pt>
                <c:pt idx="4">
                  <c:v>1987.0</c:v>
                </c:pt>
                <c:pt idx="5">
                  <c:v>1988.0</c:v>
                </c:pt>
                <c:pt idx="6">
                  <c:v>1989.0</c:v>
                </c:pt>
                <c:pt idx="7">
                  <c:v>1990.0</c:v>
                </c:pt>
                <c:pt idx="8">
                  <c:v>1991.0</c:v>
                </c:pt>
                <c:pt idx="9">
                  <c:v>1992.0</c:v>
                </c:pt>
                <c:pt idx="10">
                  <c:v>1993.0</c:v>
                </c:pt>
                <c:pt idx="11">
                  <c:v>1994.0</c:v>
                </c:pt>
                <c:pt idx="12">
                  <c:v>1995.0</c:v>
                </c:pt>
                <c:pt idx="13">
                  <c:v>1996.0</c:v>
                </c:pt>
                <c:pt idx="14">
                  <c:v>1997.0</c:v>
                </c:pt>
                <c:pt idx="15">
                  <c:v>1998.0</c:v>
                </c:pt>
                <c:pt idx="16">
                  <c:v>1999.0</c:v>
                </c:pt>
                <c:pt idx="17">
                  <c:v>2000.0</c:v>
                </c:pt>
                <c:pt idx="18">
                  <c:v>2001.0</c:v>
                </c:pt>
                <c:pt idx="19">
                  <c:v>2002.0</c:v>
                </c:pt>
                <c:pt idx="20">
                  <c:v>2003.0</c:v>
                </c:pt>
                <c:pt idx="21">
                  <c:v>2004.0</c:v>
                </c:pt>
                <c:pt idx="22">
                  <c:v>2005.0</c:v>
                </c:pt>
                <c:pt idx="23">
                  <c:v>2006.0</c:v>
                </c:pt>
                <c:pt idx="24">
                  <c:v>2007.0</c:v>
                </c:pt>
                <c:pt idx="25">
                  <c:v>2008.0</c:v>
                </c:pt>
                <c:pt idx="26">
                  <c:v>2009.0</c:v>
                </c:pt>
                <c:pt idx="27">
                  <c:v>2010.0</c:v>
                </c:pt>
                <c:pt idx="28">
                  <c:v>2011.0</c:v>
                </c:pt>
                <c:pt idx="29">
                  <c:v>2012.0</c:v>
                </c:pt>
                <c:pt idx="30">
                  <c:v>2013.0</c:v>
                </c:pt>
              </c:numCache>
            </c:numRef>
          </c:cat>
          <c:val>
            <c:numRef>
              <c:f>'DataFig1-5'!$J$59:$J$89</c:f>
              <c:numCache>
                <c:formatCode>0.0%</c:formatCode>
                <c:ptCount val="31"/>
                <c:pt idx="0">
                  <c:v>0.0114687142623754</c:v>
                </c:pt>
                <c:pt idx="1">
                  <c:v>0.0106271777003484</c:v>
                </c:pt>
                <c:pt idx="2">
                  <c:v>0.0103414581184518</c:v>
                </c:pt>
                <c:pt idx="3">
                  <c:v>0.010264539265111</c:v>
                </c:pt>
                <c:pt idx="4">
                  <c:v>0.0116527481064284</c:v>
                </c:pt>
                <c:pt idx="5">
                  <c:v>0.0126852717318734</c:v>
                </c:pt>
                <c:pt idx="6">
                  <c:v>0.0140311990297353</c:v>
                </c:pt>
                <c:pt idx="7">
                  <c:v>0.0151108993070034</c:v>
                </c:pt>
                <c:pt idx="8">
                  <c:v>0.0147509689361948</c:v>
                </c:pt>
                <c:pt idx="9">
                  <c:v>0.0132916340891321</c:v>
                </c:pt>
                <c:pt idx="10">
                  <c:v>0.0133627580454577</c:v>
                </c:pt>
                <c:pt idx="11">
                  <c:v>0.0127031692778737</c:v>
                </c:pt>
                <c:pt idx="12">
                  <c:v>0.0143375260436762</c:v>
                </c:pt>
                <c:pt idx="13">
                  <c:v>0.0147838942516741</c:v>
                </c:pt>
                <c:pt idx="14">
                  <c:v>0.0145791556013224</c:v>
                </c:pt>
                <c:pt idx="15">
                  <c:v>0.0130833746961424</c:v>
                </c:pt>
                <c:pt idx="16">
                  <c:v>0.0146557109221085</c:v>
                </c:pt>
                <c:pt idx="17">
                  <c:v>0.0164140563601662</c:v>
                </c:pt>
                <c:pt idx="18">
                  <c:v>0.0185527948958038</c:v>
                </c:pt>
                <c:pt idx="19">
                  <c:v>0.0168277382163445</c:v>
                </c:pt>
                <c:pt idx="20">
                  <c:v>0.0168893574745038</c:v>
                </c:pt>
                <c:pt idx="21">
                  <c:v>0.0194480547201852</c:v>
                </c:pt>
                <c:pt idx="22">
                  <c:v>0.0212726205092617</c:v>
                </c:pt>
                <c:pt idx="23">
                  <c:v>0.0213414634146341</c:v>
                </c:pt>
                <c:pt idx="24">
                  <c:v>0.0286818056389696</c:v>
                </c:pt>
                <c:pt idx="25">
                  <c:v>0.0327250197138673</c:v>
                </c:pt>
                <c:pt idx="26">
                  <c:v>0.0294571214157891</c:v>
                </c:pt>
                <c:pt idx="27">
                  <c:v>0.0310216256524981</c:v>
                </c:pt>
                <c:pt idx="28">
                  <c:v>0.0315975524815949</c:v>
                </c:pt>
                <c:pt idx="29">
                  <c:v>0.0287643484132343</c:v>
                </c:pt>
                <c:pt idx="30">
                  <c:v>0.0278324906874481</c:v>
                </c:pt>
              </c:numCache>
            </c:numRef>
          </c:val>
          <c:smooth val="0"/>
        </c:ser>
        <c:dLbls>
          <c:showLegendKey val="0"/>
          <c:showVal val="0"/>
          <c:showCatName val="0"/>
          <c:showSerName val="0"/>
          <c:showPercent val="0"/>
          <c:showBubbleSize val="0"/>
        </c:dLbls>
        <c:smooth val="0"/>
        <c:axId val="211007568"/>
        <c:axId val="213093920"/>
      </c:lineChart>
      <c:catAx>
        <c:axId val="211007568"/>
        <c:scaling>
          <c:orientation val="minMax"/>
        </c:scaling>
        <c:delete val="0"/>
        <c:axPos val="b"/>
        <c:numFmt formatCode="General" sourceLinked="1"/>
        <c:majorTickMark val="out"/>
        <c:minorTickMark val="none"/>
        <c:tickLblPos val="nextTo"/>
        <c:crossAx val="213093920"/>
        <c:crosses val="autoZero"/>
        <c:auto val="1"/>
        <c:lblAlgn val="ctr"/>
        <c:lblOffset val="100"/>
        <c:noMultiLvlLbl val="0"/>
      </c:catAx>
      <c:valAx>
        <c:axId val="213093920"/>
        <c:scaling>
          <c:orientation val="minMax"/>
          <c:max val="0.12"/>
          <c:min val="0.0"/>
        </c:scaling>
        <c:delete val="0"/>
        <c:axPos val="l"/>
        <c:majorGridlines/>
        <c:numFmt formatCode="0%" sourceLinked="1"/>
        <c:majorTickMark val="out"/>
        <c:minorTickMark val="none"/>
        <c:tickLblPos val="nextTo"/>
        <c:crossAx val="211007568"/>
        <c:crosses val="autoZero"/>
        <c:crossBetween val="between"/>
      </c:valAx>
    </c:plotArea>
    <c:legend>
      <c:legendPos val="r"/>
      <c:layout>
        <c:manualLayout>
          <c:xMode val="edge"/>
          <c:yMode val="edge"/>
          <c:x val="0.148689851268591"/>
          <c:y val="0.459338363954506"/>
          <c:w val="0.329469446198522"/>
          <c:h val="0.238673474067792"/>
        </c:manualLayout>
      </c:layout>
      <c:overlay val="0"/>
    </c:legend>
    <c:plotVisOnly val="1"/>
    <c:dispBlanksAs val="gap"/>
    <c:showDLblsOverMax val="0"/>
  </c:chart>
  <c:printSettings>
    <c:headerFooter/>
    <c:pageMargins b="1.0" l="0.75" r="0.75" t="1.0" header="0.5" footer="0.5"/>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18"/>
    </mc:Choice>
    <mc:Fallback>
      <c:style val="18"/>
    </mc:Fallback>
  </mc:AlternateContent>
  <c:chart>
    <c:title>
      <c:overlay val="0"/>
    </c:title>
    <c:autoTitleDeleted val="0"/>
    <c:plotArea>
      <c:layout>
        <c:manualLayout>
          <c:layoutTarget val="inner"/>
          <c:xMode val="edge"/>
          <c:yMode val="edge"/>
          <c:x val="0.0932248672845291"/>
          <c:y val="0.211111111111111"/>
          <c:w val="0.881775127247403"/>
          <c:h val="0.666913823272091"/>
        </c:manualLayout>
      </c:layout>
      <c:lineChart>
        <c:grouping val="standard"/>
        <c:varyColors val="0"/>
        <c:ser>
          <c:idx val="0"/>
          <c:order val="0"/>
          <c:tx>
            <c:strRef>
              <c:f>'DataFig1-5'!$CP$3</c:f>
              <c:strCache>
                <c:ptCount val="1"/>
                <c:pt idx="0">
                  <c:v>Top 6 havens % of total DI income</c:v>
                </c:pt>
              </c:strCache>
            </c:strRef>
          </c:tx>
          <c:marker>
            <c:symbol val="none"/>
          </c:marker>
          <c:cat>
            <c:numRef>
              <c:f>'DataFig1-5'!$B$58:$B$89</c:f>
              <c:numCache>
                <c:formatCode>General</c:formatCode>
                <c:ptCount val="32"/>
                <c:pt idx="0">
                  <c:v>1982.0</c:v>
                </c:pt>
                <c:pt idx="1">
                  <c:v>1983.0</c:v>
                </c:pt>
                <c:pt idx="2">
                  <c:v>1984.0</c:v>
                </c:pt>
                <c:pt idx="3">
                  <c:v>1985.0</c:v>
                </c:pt>
                <c:pt idx="4">
                  <c:v>1986.0</c:v>
                </c:pt>
                <c:pt idx="5">
                  <c:v>1987.0</c:v>
                </c:pt>
                <c:pt idx="6">
                  <c:v>1988.0</c:v>
                </c:pt>
                <c:pt idx="7">
                  <c:v>1989.0</c:v>
                </c:pt>
                <c:pt idx="8">
                  <c:v>1990.0</c:v>
                </c:pt>
                <c:pt idx="9">
                  <c:v>1991.0</c:v>
                </c:pt>
                <c:pt idx="10">
                  <c:v>1992.0</c:v>
                </c:pt>
                <c:pt idx="11">
                  <c:v>1993.0</c:v>
                </c:pt>
                <c:pt idx="12">
                  <c:v>1994.0</c:v>
                </c:pt>
                <c:pt idx="13">
                  <c:v>1995.0</c:v>
                </c:pt>
                <c:pt idx="14">
                  <c:v>1996.0</c:v>
                </c:pt>
                <c:pt idx="15">
                  <c:v>1997.0</c:v>
                </c:pt>
                <c:pt idx="16">
                  <c:v>1998.0</c:v>
                </c:pt>
                <c:pt idx="17">
                  <c:v>1999.0</c:v>
                </c:pt>
                <c:pt idx="18">
                  <c:v>2000.0</c:v>
                </c:pt>
                <c:pt idx="19">
                  <c:v>2001.0</c:v>
                </c:pt>
                <c:pt idx="20">
                  <c:v>2002.0</c:v>
                </c:pt>
                <c:pt idx="21">
                  <c:v>2003.0</c:v>
                </c:pt>
                <c:pt idx="22">
                  <c:v>2004.0</c:v>
                </c:pt>
                <c:pt idx="23">
                  <c:v>2005.0</c:v>
                </c:pt>
                <c:pt idx="24">
                  <c:v>2006.0</c:v>
                </c:pt>
                <c:pt idx="25">
                  <c:v>2007.0</c:v>
                </c:pt>
                <c:pt idx="26">
                  <c:v>2008.0</c:v>
                </c:pt>
                <c:pt idx="27">
                  <c:v>2009.0</c:v>
                </c:pt>
                <c:pt idx="28">
                  <c:v>2010.0</c:v>
                </c:pt>
                <c:pt idx="29">
                  <c:v>2011.0</c:v>
                </c:pt>
                <c:pt idx="30">
                  <c:v>2012.0</c:v>
                </c:pt>
                <c:pt idx="31">
                  <c:v>2013.0</c:v>
                </c:pt>
              </c:numCache>
            </c:numRef>
          </c:cat>
          <c:val>
            <c:numRef>
              <c:f>'DataFig1-5'!$CP$58:$CP$89</c:f>
              <c:numCache>
                <c:formatCode>0%</c:formatCode>
                <c:ptCount val="32"/>
                <c:pt idx="0">
                  <c:v>0.228250362493958</c:v>
                </c:pt>
                <c:pt idx="1">
                  <c:v>0.167608217168012</c:v>
                </c:pt>
                <c:pt idx="2">
                  <c:v>0.140928901320497</c:v>
                </c:pt>
                <c:pt idx="3">
                  <c:v>0.157203419278616</c:v>
                </c:pt>
                <c:pt idx="4">
                  <c:v>0.193395618556701</c:v>
                </c:pt>
                <c:pt idx="5">
                  <c:v>0.199310482662136</c:v>
                </c:pt>
                <c:pt idx="6">
                  <c:v>0.187486793322704</c:v>
                </c:pt>
                <c:pt idx="7">
                  <c:v>0.220475069072299</c:v>
                </c:pt>
                <c:pt idx="8">
                  <c:v>0.246465760982001</c:v>
                </c:pt>
                <c:pt idx="9">
                  <c:v>0.247892948336437</c:v>
                </c:pt>
                <c:pt idx="10">
                  <c:v>0.267754375556215</c:v>
                </c:pt>
                <c:pt idx="11">
                  <c:v>0.246173018305519</c:v>
                </c:pt>
                <c:pt idx="12">
                  <c:v>0.298621479409164</c:v>
                </c:pt>
                <c:pt idx="13">
                  <c:v>0.262255856020882</c:v>
                </c:pt>
                <c:pt idx="14">
                  <c:v>0.27518858046456</c:v>
                </c:pt>
                <c:pt idx="15">
                  <c:v>0.296829971181556</c:v>
                </c:pt>
                <c:pt idx="16">
                  <c:v>0.343497728175041</c:v>
                </c:pt>
                <c:pt idx="17">
                  <c:v>0.35057018924686</c:v>
                </c:pt>
                <c:pt idx="18">
                  <c:v>0.313743529904557</c:v>
                </c:pt>
                <c:pt idx="19">
                  <c:v>0.389651819065883</c:v>
                </c:pt>
                <c:pt idx="20">
                  <c:v>0.411933728189531</c:v>
                </c:pt>
                <c:pt idx="21">
                  <c:v>0.409151165535735</c:v>
                </c:pt>
                <c:pt idx="22">
                  <c:v>0.430166765279513</c:v>
                </c:pt>
                <c:pt idx="23">
                  <c:v>0.448316702038054</c:v>
                </c:pt>
                <c:pt idx="24">
                  <c:v>0.424998520291733</c:v>
                </c:pt>
                <c:pt idx="25">
                  <c:v>0.460925030764882</c:v>
                </c:pt>
                <c:pt idx="26">
                  <c:v>0.475027611374359</c:v>
                </c:pt>
                <c:pt idx="27">
                  <c:v>0.52934516334891</c:v>
                </c:pt>
                <c:pt idx="28">
                  <c:v>0.517031644736054</c:v>
                </c:pt>
                <c:pt idx="29">
                  <c:v>0.517378161009292</c:v>
                </c:pt>
                <c:pt idx="30">
                  <c:v>0.534909672654533</c:v>
                </c:pt>
                <c:pt idx="31">
                  <c:v>0.558309970780677</c:v>
                </c:pt>
              </c:numCache>
            </c:numRef>
          </c:val>
          <c:smooth val="0"/>
        </c:ser>
        <c:dLbls>
          <c:showLegendKey val="0"/>
          <c:showVal val="0"/>
          <c:showCatName val="0"/>
          <c:showSerName val="0"/>
          <c:showPercent val="0"/>
          <c:showBubbleSize val="0"/>
        </c:dLbls>
        <c:smooth val="0"/>
        <c:axId val="213827760"/>
        <c:axId val="213831712"/>
      </c:lineChart>
      <c:catAx>
        <c:axId val="213827760"/>
        <c:scaling>
          <c:orientation val="minMax"/>
        </c:scaling>
        <c:delete val="0"/>
        <c:axPos val="b"/>
        <c:numFmt formatCode="General" sourceLinked="1"/>
        <c:majorTickMark val="out"/>
        <c:minorTickMark val="none"/>
        <c:tickLblPos val="nextTo"/>
        <c:crossAx val="213831712"/>
        <c:crosses val="autoZero"/>
        <c:auto val="1"/>
        <c:lblAlgn val="ctr"/>
        <c:lblOffset val="100"/>
        <c:noMultiLvlLbl val="0"/>
      </c:catAx>
      <c:valAx>
        <c:axId val="213831712"/>
        <c:scaling>
          <c:orientation val="minMax"/>
        </c:scaling>
        <c:delete val="0"/>
        <c:axPos val="l"/>
        <c:majorGridlines/>
        <c:numFmt formatCode="0%" sourceLinked="1"/>
        <c:majorTickMark val="out"/>
        <c:minorTickMark val="none"/>
        <c:tickLblPos val="nextTo"/>
        <c:crossAx val="213827760"/>
        <c:crosses val="autoZero"/>
        <c:crossBetween val="between"/>
      </c:valAx>
    </c:plotArea>
    <c:legend>
      <c:legendPos val="r"/>
      <c:layout>
        <c:manualLayout>
          <c:xMode val="edge"/>
          <c:yMode val="edge"/>
          <c:x val="0.433187049157326"/>
          <c:y val="0.654213314346178"/>
          <c:w val="0.344373525012121"/>
          <c:h val="0.149876633346969"/>
        </c:manualLayout>
      </c:layout>
      <c:overlay val="0"/>
    </c:legend>
    <c:plotVisOnly val="1"/>
    <c:dispBlanksAs val="gap"/>
    <c:showDLblsOverMax val="0"/>
  </c:chart>
  <c:printSettings>
    <c:headerFooter/>
    <c:pageMargins b="1.0" l="0.75" r="0.75" t="1.0" header="0.5" footer="0.5"/>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fr-FR"/>
              <a:t>If</a:t>
            </a:r>
            <a:r>
              <a:rPr lang="fr-FR" baseline="0"/>
              <a:t> you g</a:t>
            </a:r>
            <a:r>
              <a:rPr lang="fr-FR"/>
              <a:t>ive</a:t>
            </a:r>
            <a:r>
              <a:rPr lang="fr-FR" baseline="0"/>
              <a:t> a mouse a cookie...</a:t>
            </a:r>
            <a:endParaRPr lang="fr-FR"/>
          </a:p>
        </c:rich>
      </c:tx>
      <c:layout>
        <c:manualLayout>
          <c:xMode val="edge"/>
          <c:yMode val="edge"/>
          <c:x val="0.107322834645669"/>
          <c:y val="0.0185185185185185"/>
        </c:manualLayout>
      </c:layout>
      <c:overlay val="0"/>
    </c:title>
    <c:autoTitleDeleted val="0"/>
    <c:plotArea>
      <c:layout/>
      <c:barChart>
        <c:barDir val="col"/>
        <c:grouping val="stacked"/>
        <c:varyColors val="0"/>
        <c:ser>
          <c:idx val="0"/>
          <c:order val="0"/>
          <c:tx>
            <c:strRef>
              <c:f>'DataFig1-5'!$CW$3</c:f>
              <c:strCache>
                <c:ptCount val="1"/>
                <c:pt idx="0">
                  <c:v>Ireland</c:v>
                </c:pt>
              </c:strCache>
            </c:strRef>
          </c:tx>
          <c:invertIfNegative val="0"/>
          <c:cat>
            <c:numRef>
              <c:f>'DataFig1-5'!$B$75:$B$89</c:f>
              <c:numCache>
                <c:formatCode>General</c:formatCode>
                <c:ptCount val="15"/>
                <c:pt idx="0">
                  <c:v>1999.0</c:v>
                </c:pt>
                <c:pt idx="1">
                  <c:v>2000.0</c:v>
                </c:pt>
                <c:pt idx="2">
                  <c:v>2001.0</c:v>
                </c:pt>
                <c:pt idx="3">
                  <c:v>2002.0</c:v>
                </c:pt>
                <c:pt idx="4">
                  <c:v>2003.0</c:v>
                </c:pt>
                <c:pt idx="5">
                  <c:v>2004.0</c:v>
                </c:pt>
                <c:pt idx="6">
                  <c:v>2005.0</c:v>
                </c:pt>
                <c:pt idx="7">
                  <c:v>2006.0</c:v>
                </c:pt>
                <c:pt idx="8">
                  <c:v>2007.0</c:v>
                </c:pt>
                <c:pt idx="9">
                  <c:v>2008.0</c:v>
                </c:pt>
                <c:pt idx="10">
                  <c:v>2009.0</c:v>
                </c:pt>
                <c:pt idx="11">
                  <c:v>2010.0</c:v>
                </c:pt>
                <c:pt idx="12">
                  <c:v>2011.0</c:v>
                </c:pt>
                <c:pt idx="13">
                  <c:v>2012.0</c:v>
                </c:pt>
                <c:pt idx="14">
                  <c:v>2013.0</c:v>
                </c:pt>
              </c:numCache>
            </c:numRef>
          </c:cat>
          <c:val>
            <c:numRef>
              <c:f>'DataFig1-5'!$CW$75:$CW$89</c:f>
              <c:numCache>
                <c:formatCode>#,##0.0</c:formatCode>
                <c:ptCount val="15"/>
                <c:pt idx="0">
                  <c:v>3.073</c:v>
                </c:pt>
                <c:pt idx="1">
                  <c:v>4.345</c:v>
                </c:pt>
                <c:pt idx="2">
                  <c:v>3.856</c:v>
                </c:pt>
                <c:pt idx="3">
                  <c:v>4.927</c:v>
                </c:pt>
                <c:pt idx="4">
                  <c:v>7.394</c:v>
                </c:pt>
                <c:pt idx="5">
                  <c:v>7.712</c:v>
                </c:pt>
                <c:pt idx="6">
                  <c:v>-3.257</c:v>
                </c:pt>
                <c:pt idx="7">
                  <c:v>6.501</c:v>
                </c:pt>
                <c:pt idx="8">
                  <c:v>6.469</c:v>
                </c:pt>
                <c:pt idx="9">
                  <c:v>22.366</c:v>
                </c:pt>
                <c:pt idx="10">
                  <c:v>21.856</c:v>
                </c:pt>
                <c:pt idx="11">
                  <c:v>23.685</c:v>
                </c:pt>
                <c:pt idx="12">
                  <c:v>27.989</c:v>
                </c:pt>
                <c:pt idx="13">
                  <c:v>35.351</c:v>
                </c:pt>
                <c:pt idx="14">
                  <c:v>30.574</c:v>
                </c:pt>
              </c:numCache>
            </c:numRef>
          </c:val>
        </c:ser>
        <c:ser>
          <c:idx val="1"/>
          <c:order val="1"/>
          <c:tx>
            <c:strRef>
              <c:f>'DataFig1-5'!$CX$3</c:f>
              <c:strCache>
                <c:ptCount val="1"/>
                <c:pt idx="0">
                  <c:v>Netherlands</c:v>
                </c:pt>
              </c:strCache>
            </c:strRef>
          </c:tx>
          <c:invertIfNegative val="0"/>
          <c:cat>
            <c:numRef>
              <c:f>'DataFig1-5'!$B$75:$B$89</c:f>
              <c:numCache>
                <c:formatCode>General</c:formatCode>
                <c:ptCount val="15"/>
                <c:pt idx="0">
                  <c:v>1999.0</c:v>
                </c:pt>
                <c:pt idx="1">
                  <c:v>2000.0</c:v>
                </c:pt>
                <c:pt idx="2">
                  <c:v>2001.0</c:v>
                </c:pt>
                <c:pt idx="3">
                  <c:v>2002.0</c:v>
                </c:pt>
                <c:pt idx="4">
                  <c:v>2003.0</c:v>
                </c:pt>
                <c:pt idx="5">
                  <c:v>2004.0</c:v>
                </c:pt>
                <c:pt idx="6">
                  <c:v>2005.0</c:v>
                </c:pt>
                <c:pt idx="7">
                  <c:v>2006.0</c:v>
                </c:pt>
                <c:pt idx="8">
                  <c:v>2007.0</c:v>
                </c:pt>
                <c:pt idx="9">
                  <c:v>2008.0</c:v>
                </c:pt>
                <c:pt idx="10">
                  <c:v>2009.0</c:v>
                </c:pt>
                <c:pt idx="11">
                  <c:v>2010.0</c:v>
                </c:pt>
                <c:pt idx="12">
                  <c:v>2011.0</c:v>
                </c:pt>
                <c:pt idx="13">
                  <c:v>2012.0</c:v>
                </c:pt>
                <c:pt idx="14">
                  <c:v>2013.0</c:v>
                </c:pt>
              </c:numCache>
            </c:numRef>
          </c:cat>
          <c:val>
            <c:numRef>
              <c:f>'DataFig1-5'!$CX$75:$CX$89</c:f>
              <c:numCache>
                <c:formatCode>#,##0.0</c:formatCode>
                <c:ptCount val="15"/>
                <c:pt idx="0">
                  <c:v>11.724</c:v>
                </c:pt>
                <c:pt idx="1">
                  <c:v>10.078</c:v>
                </c:pt>
                <c:pt idx="2">
                  <c:v>7.52</c:v>
                </c:pt>
                <c:pt idx="3">
                  <c:v>9.015</c:v>
                </c:pt>
                <c:pt idx="4">
                  <c:v>14.713</c:v>
                </c:pt>
                <c:pt idx="5">
                  <c:v>22.207</c:v>
                </c:pt>
                <c:pt idx="6">
                  <c:v>-33.848</c:v>
                </c:pt>
                <c:pt idx="7">
                  <c:v>29.055</c:v>
                </c:pt>
                <c:pt idx="8">
                  <c:v>35.679</c:v>
                </c:pt>
                <c:pt idx="9">
                  <c:v>26.445</c:v>
                </c:pt>
                <c:pt idx="10">
                  <c:v>42.981</c:v>
                </c:pt>
                <c:pt idx="11">
                  <c:v>51.14</c:v>
                </c:pt>
                <c:pt idx="12">
                  <c:v>64.943</c:v>
                </c:pt>
                <c:pt idx="13">
                  <c:v>41.55</c:v>
                </c:pt>
                <c:pt idx="14">
                  <c:v>61.414</c:v>
                </c:pt>
              </c:numCache>
            </c:numRef>
          </c:val>
        </c:ser>
        <c:ser>
          <c:idx val="2"/>
          <c:order val="2"/>
          <c:tx>
            <c:strRef>
              <c:f>'DataFig1-5'!$CY$3</c:f>
              <c:strCache>
                <c:ptCount val="1"/>
                <c:pt idx="0">
                  <c:v>Luxembourg</c:v>
                </c:pt>
              </c:strCache>
            </c:strRef>
          </c:tx>
          <c:invertIfNegative val="0"/>
          <c:cat>
            <c:numRef>
              <c:f>'DataFig1-5'!$B$75:$B$89</c:f>
              <c:numCache>
                <c:formatCode>General</c:formatCode>
                <c:ptCount val="15"/>
                <c:pt idx="0">
                  <c:v>1999.0</c:v>
                </c:pt>
                <c:pt idx="1">
                  <c:v>2000.0</c:v>
                </c:pt>
                <c:pt idx="2">
                  <c:v>2001.0</c:v>
                </c:pt>
                <c:pt idx="3">
                  <c:v>2002.0</c:v>
                </c:pt>
                <c:pt idx="4">
                  <c:v>2003.0</c:v>
                </c:pt>
                <c:pt idx="5">
                  <c:v>2004.0</c:v>
                </c:pt>
                <c:pt idx="6">
                  <c:v>2005.0</c:v>
                </c:pt>
                <c:pt idx="7">
                  <c:v>2006.0</c:v>
                </c:pt>
                <c:pt idx="8">
                  <c:v>2007.0</c:v>
                </c:pt>
                <c:pt idx="9">
                  <c:v>2008.0</c:v>
                </c:pt>
                <c:pt idx="10">
                  <c:v>2009.0</c:v>
                </c:pt>
                <c:pt idx="11">
                  <c:v>2010.0</c:v>
                </c:pt>
                <c:pt idx="12">
                  <c:v>2011.0</c:v>
                </c:pt>
                <c:pt idx="13">
                  <c:v>2012.0</c:v>
                </c:pt>
                <c:pt idx="14">
                  <c:v>2013.0</c:v>
                </c:pt>
              </c:numCache>
            </c:numRef>
          </c:cat>
          <c:val>
            <c:numRef>
              <c:f>'DataFig1-5'!$CY$75:$CY$89</c:f>
              <c:numCache>
                <c:formatCode>#,##0.0</c:formatCode>
                <c:ptCount val="15"/>
                <c:pt idx="0">
                  <c:v>2.73</c:v>
                </c:pt>
                <c:pt idx="1">
                  <c:v>2.535</c:v>
                </c:pt>
                <c:pt idx="2">
                  <c:v>3.094</c:v>
                </c:pt>
                <c:pt idx="3">
                  <c:v>6.125</c:v>
                </c:pt>
                <c:pt idx="4">
                  <c:v>3.169</c:v>
                </c:pt>
                <c:pt idx="5">
                  <c:v>2.84</c:v>
                </c:pt>
                <c:pt idx="6">
                  <c:v>-5.953</c:v>
                </c:pt>
                <c:pt idx="7">
                  <c:v>15.385</c:v>
                </c:pt>
                <c:pt idx="8">
                  <c:v>17.069</c:v>
                </c:pt>
                <c:pt idx="9">
                  <c:v>19.05</c:v>
                </c:pt>
                <c:pt idx="10">
                  <c:v>15.96</c:v>
                </c:pt>
                <c:pt idx="11">
                  <c:v>25.467</c:v>
                </c:pt>
                <c:pt idx="12">
                  <c:v>19.739</c:v>
                </c:pt>
                <c:pt idx="13">
                  <c:v>11.611</c:v>
                </c:pt>
                <c:pt idx="14">
                  <c:v>28.559</c:v>
                </c:pt>
              </c:numCache>
            </c:numRef>
          </c:val>
        </c:ser>
        <c:ser>
          <c:idx val="3"/>
          <c:order val="3"/>
          <c:tx>
            <c:strRef>
              <c:f>'DataFig1-5'!$CZ$3</c:f>
              <c:strCache>
                <c:ptCount val="1"/>
                <c:pt idx="0">
                  <c:v>Switzerland</c:v>
                </c:pt>
              </c:strCache>
            </c:strRef>
          </c:tx>
          <c:invertIfNegative val="0"/>
          <c:cat>
            <c:numRef>
              <c:f>'DataFig1-5'!$B$75:$B$89</c:f>
              <c:numCache>
                <c:formatCode>General</c:formatCode>
                <c:ptCount val="15"/>
                <c:pt idx="0">
                  <c:v>1999.0</c:v>
                </c:pt>
                <c:pt idx="1">
                  <c:v>2000.0</c:v>
                </c:pt>
                <c:pt idx="2">
                  <c:v>2001.0</c:v>
                </c:pt>
                <c:pt idx="3">
                  <c:v>2002.0</c:v>
                </c:pt>
                <c:pt idx="4">
                  <c:v>2003.0</c:v>
                </c:pt>
                <c:pt idx="5">
                  <c:v>2004.0</c:v>
                </c:pt>
                <c:pt idx="6">
                  <c:v>2005.0</c:v>
                </c:pt>
                <c:pt idx="7">
                  <c:v>2006.0</c:v>
                </c:pt>
                <c:pt idx="8">
                  <c:v>2007.0</c:v>
                </c:pt>
                <c:pt idx="9">
                  <c:v>2008.0</c:v>
                </c:pt>
                <c:pt idx="10">
                  <c:v>2009.0</c:v>
                </c:pt>
                <c:pt idx="11">
                  <c:v>2010.0</c:v>
                </c:pt>
                <c:pt idx="12">
                  <c:v>2011.0</c:v>
                </c:pt>
                <c:pt idx="13">
                  <c:v>2012.0</c:v>
                </c:pt>
                <c:pt idx="14">
                  <c:v>2013.0</c:v>
                </c:pt>
              </c:numCache>
            </c:numRef>
          </c:cat>
          <c:val>
            <c:numRef>
              <c:f>'DataFig1-5'!$CZ$75:$CZ$89</c:f>
              <c:numCache>
                <c:formatCode>#,##0.0</c:formatCode>
                <c:ptCount val="15"/>
                <c:pt idx="0">
                  <c:v>4.138</c:v>
                </c:pt>
                <c:pt idx="1">
                  <c:v>2.949</c:v>
                </c:pt>
                <c:pt idx="2">
                  <c:v>2.705</c:v>
                </c:pt>
                <c:pt idx="3">
                  <c:v>7.725</c:v>
                </c:pt>
                <c:pt idx="4">
                  <c:v>9.065</c:v>
                </c:pt>
                <c:pt idx="5">
                  <c:v>10.361</c:v>
                </c:pt>
                <c:pt idx="6">
                  <c:v>-7.366</c:v>
                </c:pt>
                <c:pt idx="7">
                  <c:v>9.638</c:v>
                </c:pt>
                <c:pt idx="8">
                  <c:v>9.444000000000001</c:v>
                </c:pt>
                <c:pt idx="9">
                  <c:v>14.866</c:v>
                </c:pt>
                <c:pt idx="10">
                  <c:v>12.188</c:v>
                </c:pt>
                <c:pt idx="11">
                  <c:v>7.107</c:v>
                </c:pt>
                <c:pt idx="12">
                  <c:v>7.452</c:v>
                </c:pt>
                <c:pt idx="13">
                  <c:v>8.299</c:v>
                </c:pt>
                <c:pt idx="14">
                  <c:v>13.143</c:v>
                </c:pt>
              </c:numCache>
            </c:numRef>
          </c:val>
        </c:ser>
        <c:ser>
          <c:idx val="4"/>
          <c:order val="4"/>
          <c:tx>
            <c:strRef>
              <c:f>'DataFig1-5'!$DA$3</c:f>
              <c:strCache>
                <c:ptCount val="1"/>
                <c:pt idx="0">
                  <c:v>Bermuda &amp; other Caribbean</c:v>
                </c:pt>
              </c:strCache>
            </c:strRef>
          </c:tx>
          <c:invertIfNegative val="0"/>
          <c:cat>
            <c:numRef>
              <c:f>'DataFig1-5'!$B$75:$B$89</c:f>
              <c:numCache>
                <c:formatCode>General</c:formatCode>
                <c:ptCount val="15"/>
                <c:pt idx="0">
                  <c:v>1999.0</c:v>
                </c:pt>
                <c:pt idx="1">
                  <c:v>2000.0</c:v>
                </c:pt>
                <c:pt idx="2">
                  <c:v>2001.0</c:v>
                </c:pt>
                <c:pt idx="3">
                  <c:v>2002.0</c:v>
                </c:pt>
                <c:pt idx="4">
                  <c:v>2003.0</c:v>
                </c:pt>
                <c:pt idx="5">
                  <c:v>2004.0</c:v>
                </c:pt>
                <c:pt idx="6">
                  <c:v>2005.0</c:v>
                </c:pt>
                <c:pt idx="7">
                  <c:v>2006.0</c:v>
                </c:pt>
                <c:pt idx="8">
                  <c:v>2007.0</c:v>
                </c:pt>
                <c:pt idx="9">
                  <c:v>2008.0</c:v>
                </c:pt>
                <c:pt idx="10">
                  <c:v>2009.0</c:v>
                </c:pt>
                <c:pt idx="11">
                  <c:v>2010.0</c:v>
                </c:pt>
                <c:pt idx="12">
                  <c:v>2011.0</c:v>
                </c:pt>
                <c:pt idx="13">
                  <c:v>2012.0</c:v>
                </c:pt>
                <c:pt idx="14">
                  <c:v>2013.0</c:v>
                </c:pt>
              </c:numCache>
            </c:numRef>
          </c:cat>
          <c:val>
            <c:numRef>
              <c:f>'DataFig1-5'!$DA$75:$DA$89</c:f>
              <c:numCache>
                <c:formatCode>#,##0.0</c:formatCode>
                <c:ptCount val="15"/>
                <c:pt idx="0">
                  <c:v>3.828</c:v>
                </c:pt>
                <c:pt idx="1">
                  <c:v>4.268</c:v>
                </c:pt>
                <c:pt idx="2">
                  <c:v>3.894</c:v>
                </c:pt>
                <c:pt idx="3">
                  <c:v>4.92</c:v>
                </c:pt>
                <c:pt idx="4">
                  <c:v>6.761999999999999</c:v>
                </c:pt>
                <c:pt idx="5">
                  <c:v>13.355</c:v>
                </c:pt>
                <c:pt idx="6">
                  <c:v>-15.618</c:v>
                </c:pt>
                <c:pt idx="7">
                  <c:v>19.06</c:v>
                </c:pt>
                <c:pt idx="8">
                  <c:v>25.698</c:v>
                </c:pt>
                <c:pt idx="9">
                  <c:v>27.569</c:v>
                </c:pt>
                <c:pt idx="10">
                  <c:v>28.332</c:v>
                </c:pt>
                <c:pt idx="11">
                  <c:v>46.363</c:v>
                </c:pt>
                <c:pt idx="12">
                  <c:v>42.652</c:v>
                </c:pt>
                <c:pt idx="13">
                  <c:v>41.612</c:v>
                </c:pt>
                <c:pt idx="14">
                  <c:v>47.711</c:v>
                </c:pt>
              </c:numCache>
            </c:numRef>
          </c:val>
        </c:ser>
        <c:ser>
          <c:idx val="5"/>
          <c:order val="5"/>
          <c:tx>
            <c:strRef>
              <c:f>'DataFig1-5'!$DB$3</c:f>
              <c:strCache>
                <c:ptCount val="1"/>
                <c:pt idx="0">
                  <c:v>Singapore</c:v>
                </c:pt>
              </c:strCache>
            </c:strRef>
          </c:tx>
          <c:invertIfNegative val="0"/>
          <c:cat>
            <c:numRef>
              <c:f>'DataFig1-5'!$B$75:$B$89</c:f>
              <c:numCache>
                <c:formatCode>General</c:formatCode>
                <c:ptCount val="15"/>
                <c:pt idx="0">
                  <c:v>1999.0</c:v>
                </c:pt>
                <c:pt idx="1">
                  <c:v>2000.0</c:v>
                </c:pt>
                <c:pt idx="2">
                  <c:v>2001.0</c:v>
                </c:pt>
                <c:pt idx="3">
                  <c:v>2002.0</c:v>
                </c:pt>
                <c:pt idx="4">
                  <c:v>2003.0</c:v>
                </c:pt>
                <c:pt idx="5">
                  <c:v>2004.0</c:v>
                </c:pt>
                <c:pt idx="6">
                  <c:v>2005.0</c:v>
                </c:pt>
                <c:pt idx="7">
                  <c:v>2006.0</c:v>
                </c:pt>
                <c:pt idx="8">
                  <c:v>2007.0</c:v>
                </c:pt>
                <c:pt idx="9">
                  <c:v>2008.0</c:v>
                </c:pt>
                <c:pt idx="10">
                  <c:v>2009.0</c:v>
                </c:pt>
                <c:pt idx="11">
                  <c:v>2010.0</c:v>
                </c:pt>
                <c:pt idx="12">
                  <c:v>2011.0</c:v>
                </c:pt>
                <c:pt idx="13">
                  <c:v>2012.0</c:v>
                </c:pt>
                <c:pt idx="14">
                  <c:v>2013.0</c:v>
                </c:pt>
              </c:numCache>
            </c:numRef>
          </c:cat>
          <c:val>
            <c:numRef>
              <c:f>'DataFig1-5'!$DB$75:$DB$89</c:f>
              <c:numCache>
                <c:formatCode>#,##0.0</c:formatCode>
                <c:ptCount val="15"/>
                <c:pt idx="0">
                  <c:v>1.343</c:v>
                </c:pt>
                <c:pt idx="1">
                  <c:v>3.207</c:v>
                </c:pt>
                <c:pt idx="2">
                  <c:v>2.349</c:v>
                </c:pt>
                <c:pt idx="3">
                  <c:v>2.75</c:v>
                </c:pt>
                <c:pt idx="4">
                  <c:v>3.793</c:v>
                </c:pt>
                <c:pt idx="5">
                  <c:v>6.303</c:v>
                </c:pt>
                <c:pt idx="6">
                  <c:v>-4.636999999999999</c:v>
                </c:pt>
                <c:pt idx="7">
                  <c:v>11.77</c:v>
                </c:pt>
                <c:pt idx="8">
                  <c:v>6.999</c:v>
                </c:pt>
                <c:pt idx="9">
                  <c:v>7.273</c:v>
                </c:pt>
                <c:pt idx="10">
                  <c:v>4.02</c:v>
                </c:pt>
                <c:pt idx="11">
                  <c:v>10.282</c:v>
                </c:pt>
                <c:pt idx="12">
                  <c:v>8.645</c:v>
                </c:pt>
                <c:pt idx="13">
                  <c:v>11.523</c:v>
                </c:pt>
                <c:pt idx="14">
                  <c:v>15.343</c:v>
                </c:pt>
              </c:numCache>
            </c:numRef>
          </c:val>
        </c:ser>
        <c:dLbls>
          <c:showLegendKey val="0"/>
          <c:showVal val="0"/>
          <c:showCatName val="0"/>
          <c:showSerName val="0"/>
          <c:showPercent val="0"/>
          <c:showBubbleSize val="0"/>
        </c:dLbls>
        <c:gapWidth val="150"/>
        <c:overlap val="100"/>
        <c:axId val="213766128"/>
        <c:axId val="213770128"/>
      </c:barChart>
      <c:catAx>
        <c:axId val="213766128"/>
        <c:scaling>
          <c:orientation val="minMax"/>
        </c:scaling>
        <c:delete val="0"/>
        <c:axPos val="b"/>
        <c:numFmt formatCode="General" sourceLinked="1"/>
        <c:majorTickMark val="out"/>
        <c:minorTickMark val="none"/>
        <c:tickLblPos val="nextTo"/>
        <c:crossAx val="213770128"/>
        <c:crosses val="autoZero"/>
        <c:auto val="1"/>
        <c:lblAlgn val="ctr"/>
        <c:lblOffset val="100"/>
        <c:noMultiLvlLbl val="0"/>
      </c:catAx>
      <c:valAx>
        <c:axId val="213770128"/>
        <c:scaling>
          <c:orientation val="minMax"/>
          <c:max val="200.0"/>
        </c:scaling>
        <c:delete val="0"/>
        <c:axPos val="l"/>
        <c:majorGridlines/>
        <c:numFmt formatCode="#,##0.0" sourceLinked="1"/>
        <c:majorTickMark val="out"/>
        <c:minorTickMark val="none"/>
        <c:tickLblPos val="nextTo"/>
        <c:crossAx val="213766128"/>
        <c:crosses val="autoZero"/>
        <c:crossBetween val="between"/>
      </c:valAx>
    </c:plotArea>
    <c:legend>
      <c:legendPos val="r"/>
      <c:layout>
        <c:manualLayout>
          <c:xMode val="edge"/>
          <c:yMode val="edge"/>
          <c:x val="0.727820866141732"/>
          <c:y val="0.110580708661417"/>
          <c:w val="0.247179133858268"/>
          <c:h val="0.837171916010499"/>
        </c:manualLayout>
      </c:layout>
      <c:overlay val="0"/>
    </c:legend>
    <c:plotVisOnly val="1"/>
    <c:dispBlanksAs val="gap"/>
    <c:showDLblsOverMax val="0"/>
  </c:chart>
  <c:printSettings>
    <c:headerFooter/>
    <c:pageMargins b="1.0" l="0.75" r="0.75" t="1.0" header="0.5" footer="0.5"/>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fr-FR"/>
              <a:t>Top 6 havens % of total DI assets</a:t>
            </a:r>
          </a:p>
        </c:rich>
      </c:tx>
      <c:overlay val="0"/>
    </c:title>
    <c:autoTitleDeleted val="0"/>
    <c:plotArea>
      <c:layout>
        <c:manualLayout>
          <c:layoutTarget val="inner"/>
          <c:xMode val="edge"/>
          <c:yMode val="edge"/>
          <c:x val="0.0932248672845291"/>
          <c:y val="0.211111111111111"/>
          <c:w val="0.881775127247403"/>
          <c:h val="0.666913823272091"/>
        </c:manualLayout>
      </c:layout>
      <c:lineChart>
        <c:grouping val="standard"/>
        <c:varyColors val="0"/>
        <c:ser>
          <c:idx val="0"/>
          <c:order val="0"/>
          <c:tx>
            <c:strRef>
              <c:f>'DataFig1-5'!$CP$3</c:f>
              <c:strCache>
                <c:ptCount val="1"/>
                <c:pt idx="0">
                  <c:v>Top 6 havens % of total DI income</c:v>
                </c:pt>
              </c:strCache>
            </c:strRef>
          </c:tx>
          <c:marker>
            <c:symbol val="none"/>
          </c:marker>
          <c:cat>
            <c:numRef>
              <c:f>'DataFig1-5'!$B$58:$B$88</c:f>
              <c:numCache>
                <c:formatCode>General</c:formatCode>
                <c:ptCount val="31"/>
                <c:pt idx="0">
                  <c:v>1982.0</c:v>
                </c:pt>
                <c:pt idx="1">
                  <c:v>1983.0</c:v>
                </c:pt>
                <c:pt idx="2">
                  <c:v>1984.0</c:v>
                </c:pt>
                <c:pt idx="3">
                  <c:v>1985.0</c:v>
                </c:pt>
                <c:pt idx="4">
                  <c:v>1986.0</c:v>
                </c:pt>
                <c:pt idx="5">
                  <c:v>1987.0</c:v>
                </c:pt>
                <c:pt idx="6">
                  <c:v>1988.0</c:v>
                </c:pt>
                <c:pt idx="7">
                  <c:v>1989.0</c:v>
                </c:pt>
                <c:pt idx="8">
                  <c:v>1990.0</c:v>
                </c:pt>
                <c:pt idx="9">
                  <c:v>1991.0</c:v>
                </c:pt>
                <c:pt idx="10">
                  <c:v>1992.0</c:v>
                </c:pt>
                <c:pt idx="11">
                  <c:v>1993.0</c:v>
                </c:pt>
                <c:pt idx="12">
                  <c:v>1994.0</c:v>
                </c:pt>
                <c:pt idx="13">
                  <c:v>1995.0</c:v>
                </c:pt>
                <c:pt idx="14">
                  <c:v>1996.0</c:v>
                </c:pt>
                <c:pt idx="15">
                  <c:v>1997.0</c:v>
                </c:pt>
                <c:pt idx="16">
                  <c:v>1998.0</c:v>
                </c:pt>
                <c:pt idx="17">
                  <c:v>1999.0</c:v>
                </c:pt>
                <c:pt idx="18">
                  <c:v>2000.0</c:v>
                </c:pt>
                <c:pt idx="19">
                  <c:v>2001.0</c:v>
                </c:pt>
                <c:pt idx="20">
                  <c:v>2002.0</c:v>
                </c:pt>
                <c:pt idx="21">
                  <c:v>2003.0</c:v>
                </c:pt>
                <c:pt idx="22">
                  <c:v>2004.0</c:v>
                </c:pt>
                <c:pt idx="23">
                  <c:v>2005.0</c:v>
                </c:pt>
                <c:pt idx="24">
                  <c:v>2006.0</c:v>
                </c:pt>
                <c:pt idx="25">
                  <c:v>2007.0</c:v>
                </c:pt>
                <c:pt idx="26">
                  <c:v>2008.0</c:v>
                </c:pt>
                <c:pt idx="27">
                  <c:v>2009.0</c:v>
                </c:pt>
                <c:pt idx="28">
                  <c:v>2010.0</c:v>
                </c:pt>
                <c:pt idx="29">
                  <c:v>2011.0</c:v>
                </c:pt>
                <c:pt idx="30">
                  <c:v>2012.0</c:v>
                </c:pt>
              </c:numCache>
            </c:numRef>
          </c:cat>
          <c:val>
            <c:numRef>
              <c:f>'DataFig1-5'!$EY$58:$EY$88</c:f>
              <c:numCache>
                <c:formatCode>0%</c:formatCode>
                <c:ptCount val="31"/>
                <c:pt idx="0">
                  <c:v>0.108903885401825</c:v>
                </c:pt>
                <c:pt idx="1">
                  <c:v>0.11058213528164</c:v>
                </c:pt>
                <c:pt idx="2">
                  <c:v>0.109604618213331</c:v>
                </c:pt>
                <c:pt idx="3">
                  <c:v>0.135109850693672</c:v>
                </c:pt>
                <c:pt idx="4">
                  <c:v>0.165336892543406</c:v>
                </c:pt>
                <c:pt idx="5">
                  <c:v>0.184289493123435</c:v>
                </c:pt>
                <c:pt idx="6">
                  <c:v>0.186169094328862</c:v>
                </c:pt>
                <c:pt idx="7">
                  <c:v>0.188642179678926</c:v>
                </c:pt>
                <c:pt idx="8">
                  <c:v>0.194764018479935</c:v>
                </c:pt>
                <c:pt idx="9">
                  <c:v>0.189537538153744</c:v>
                </c:pt>
                <c:pt idx="10">
                  <c:v>0.204595837574169</c:v>
                </c:pt>
                <c:pt idx="11">
                  <c:v>0.210270378515745</c:v>
                </c:pt>
                <c:pt idx="12">
                  <c:v>0.213753461044587</c:v>
                </c:pt>
                <c:pt idx="13">
                  <c:v>0.211750820797837</c:v>
                </c:pt>
                <c:pt idx="14">
                  <c:v>0.224531089858462</c:v>
                </c:pt>
                <c:pt idx="15">
                  <c:v>0.231416615785777</c:v>
                </c:pt>
                <c:pt idx="16">
                  <c:v>0.25010017957376</c:v>
                </c:pt>
                <c:pt idx="17">
                  <c:v>0.268517878877595</c:v>
                </c:pt>
                <c:pt idx="18">
                  <c:v>0.278979553229751</c:v>
                </c:pt>
                <c:pt idx="19">
                  <c:v>0.331849444517486</c:v>
                </c:pt>
                <c:pt idx="20">
                  <c:v>0.344433941955327</c:v>
                </c:pt>
                <c:pt idx="21">
                  <c:v>0.353404953512435</c:v>
                </c:pt>
                <c:pt idx="22">
                  <c:v>0.355694811842039</c:v>
                </c:pt>
                <c:pt idx="23">
                  <c:v>0.3462493799227</c:v>
                </c:pt>
                <c:pt idx="24">
                  <c:v>0.371753883713833</c:v>
                </c:pt>
                <c:pt idx="25">
                  <c:v>0.404535100434873</c:v>
                </c:pt>
                <c:pt idx="26">
                  <c:v>0.417922018701974</c:v>
                </c:pt>
                <c:pt idx="27">
                  <c:v>0.439712540182103</c:v>
                </c:pt>
                <c:pt idx="28">
                  <c:v>0.45079999251719</c:v>
                </c:pt>
                <c:pt idx="29">
                  <c:v>0.464610387305281</c:v>
                </c:pt>
                <c:pt idx="30">
                  <c:v>0.468566168916717</c:v>
                </c:pt>
              </c:numCache>
            </c:numRef>
          </c:val>
          <c:smooth val="0"/>
        </c:ser>
        <c:dLbls>
          <c:showLegendKey val="0"/>
          <c:showVal val="0"/>
          <c:showCatName val="0"/>
          <c:showSerName val="0"/>
          <c:showPercent val="0"/>
          <c:showBubbleSize val="0"/>
        </c:dLbls>
        <c:smooth val="0"/>
        <c:axId val="210960896"/>
        <c:axId val="210953872"/>
      </c:lineChart>
      <c:catAx>
        <c:axId val="210960896"/>
        <c:scaling>
          <c:orientation val="minMax"/>
        </c:scaling>
        <c:delete val="0"/>
        <c:axPos val="b"/>
        <c:numFmt formatCode="General" sourceLinked="1"/>
        <c:majorTickMark val="out"/>
        <c:minorTickMark val="none"/>
        <c:tickLblPos val="nextTo"/>
        <c:crossAx val="210953872"/>
        <c:crosses val="autoZero"/>
        <c:auto val="1"/>
        <c:lblAlgn val="ctr"/>
        <c:lblOffset val="100"/>
        <c:noMultiLvlLbl val="0"/>
      </c:catAx>
      <c:valAx>
        <c:axId val="210953872"/>
        <c:scaling>
          <c:orientation val="minMax"/>
        </c:scaling>
        <c:delete val="0"/>
        <c:axPos val="l"/>
        <c:majorGridlines/>
        <c:numFmt formatCode="0%" sourceLinked="1"/>
        <c:majorTickMark val="out"/>
        <c:minorTickMark val="none"/>
        <c:tickLblPos val="nextTo"/>
        <c:crossAx val="210960896"/>
        <c:crosses val="autoZero"/>
        <c:crossBetween val="between"/>
      </c:valAx>
    </c:plotArea>
    <c:legend>
      <c:legendPos val="r"/>
      <c:layout>
        <c:manualLayout>
          <c:xMode val="edge"/>
          <c:yMode val="edge"/>
          <c:x val="0.433187049157326"/>
          <c:y val="0.654213314346178"/>
          <c:w val="0.344373525012121"/>
          <c:h val="0.149876633346969"/>
        </c:manualLayout>
      </c:layout>
      <c:overlay val="0"/>
    </c:legend>
    <c:plotVisOnly val="1"/>
    <c:dispBlanksAs val="gap"/>
    <c:showDLblsOverMax val="0"/>
  </c:chart>
  <c:printSettings>
    <c:headerFooter/>
    <c:pageMargins b="1.0" l="0.75" r="0.75" t="1.0" header="0.5" footer="0.5"/>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fr-FR"/>
              <a:t>Historical cost total return</a:t>
            </a:r>
          </a:p>
        </c:rich>
      </c:tx>
      <c:layout>
        <c:manualLayout>
          <c:xMode val="edge"/>
          <c:yMode val="edge"/>
          <c:x val="0.246873578302712"/>
          <c:y val="0.00925925925925926"/>
        </c:manualLayout>
      </c:layout>
      <c:overlay val="0"/>
    </c:title>
    <c:autoTitleDeleted val="0"/>
    <c:plotArea>
      <c:layout>
        <c:manualLayout>
          <c:layoutTarget val="inner"/>
          <c:xMode val="edge"/>
          <c:yMode val="edge"/>
          <c:x val="0.0932248468941382"/>
          <c:y val="0.101851851851852"/>
          <c:w val="0.87042760279965"/>
          <c:h val="0.765123578302712"/>
        </c:manualLayout>
      </c:layout>
      <c:lineChart>
        <c:grouping val="standard"/>
        <c:varyColors val="0"/>
        <c:ser>
          <c:idx val="0"/>
          <c:order val="0"/>
          <c:tx>
            <c:strRef>
              <c:f>'DataFig1-5'!$FH$3</c:f>
              <c:strCache>
                <c:ptCount val="1"/>
                <c:pt idx="0">
                  <c:v>Top 6 havens</c:v>
                </c:pt>
              </c:strCache>
            </c:strRef>
          </c:tx>
          <c:marker>
            <c:symbol val="none"/>
          </c:marker>
          <c:cat>
            <c:numRef>
              <c:f>'DataFig1-5'!$B$58:$B$88</c:f>
              <c:numCache>
                <c:formatCode>General</c:formatCode>
                <c:ptCount val="31"/>
                <c:pt idx="0">
                  <c:v>1982.0</c:v>
                </c:pt>
                <c:pt idx="1">
                  <c:v>1983.0</c:v>
                </c:pt>
                <c:pt idx="2">
                  <c:v>1984.0</c:v>
                </c:pt>
                <c:pt idx="3">
                  <c:v>1985.0</c:v>
                </c:pt>
                <c:pt idx="4">
                  <c:v>1986.0</c:v>
                </c:pt>
                <c:pt idx="5">
                  <c:v>1987.0</c:v>
                </c:pt>
                <c:pt idx="6">
                  <c:v>1988.0</c:v>
                </c:pt>
                <c:pt idx="7">
                  <c:v>1989.0</c:v>
                </c:pt>
                <c:pt idx="8">
                  <c:v>1990.0</c:v>
                </c:pt>
                <c:pt idx="9">
                  <c:v>1991.0</c:v>
                </c:pt>
                <c:pt idx="10">
                  <c:v>1992.0</c:v>
                </c:pt>
                <c:pt idx="11">
                  <c:v>1993.0</c:v>
                </c:pt>
                <c:pt idx="12">
                  <c:v>1994.0</c:v>
                </c:pt>
                <c:pt idx="13">
                  <c:v>1995.0</c:v>
                </c:pt>
                <c:pt idx="14">
                  <c:v>1996.0</c:v>
                </c:pt>
                <c:pt idx="15">
                  <c:v>1997.0</c:v>
                </c:pt>
                <c:pt idx="16">
                  <c:v>1998.0</c:v>
                </c:pt>
                <c:pt idx="17">
                  <c:v>1999.0</c:v>
                </c:pt>
                <c:pt idx="18">
                  <c:v>2000.0</c:v>
                </c:pt>
                <c:pt idx="19">
                  <c:v>2001.0</c:v>
                </c:pt>
                <c:pt idx="20">
                  <c:v>2002.0</c:v>
                </c:pt>
                <c:pt idx="21">
                  <c:v>2003.0</c:v>
                </c:pt>
                <c:pt idx="22">
                  <c:v>2004.0</c:v>
                </c:pt>
                <c:pt idx="23">
                  <c:v>2005.0</c:v>
                </c:pt>
                <c:pt idx="24">
                  <c:v>2006.0</c:v>
                </c:pt>
                <c:pt idx="25">
                  <c:v>2007.0</c:v>
                </c:pt>
                <c:pt idx="26">
                  <c:v>2008.0</c:v>
                </c:pt>
                <c:pt idx="27">
                  <c:v>2009.0</c:v>
                </c:pt>
                <c:pt idx="28">
                  <c:v>2010.0</c:v>
                </c:pt>
                <c:pt idx="29">
                  <c:v>2011.0</c:v>
                </c:pt>
                <c:pt idx="30">
                  <c:v>2012.0</c:v>
                </c:pt>
              </c:numCache>
            </c:numRef>
          </c:cat>
          <c:val>
            <c:numRef>
              <c:f>'DataFig1-5'!$FH$59:$FH$88</c:f>
              <c:numCache>
                <c:formatCode>0%</c:formatCode>
                <c:ptCount val="30"/>
                <c:pt idx="0">
                  <c:v>0.203491712707182</c:v>
                </c:pt>
                <c:pt idx="1">
                  <c:v>0.122463768115942</c:v>
                </c:pt>
                <c:pt idx="2">
                  <c:v>0.272925033467202</c:v>
                </c:pt>
                <c:pt idx="3">
                  <c:v>0.242842948518909</c:v>
                </c:pt>
                <c:pt idx="4">
                  <c:v>0.282676267358393</c:v>
                </c:pt>
                <c:pt idx="5">
                  <c:v>0.14218711018711</c:v>
                </c:pt>
                <c:pt idx="6">
                  <c:v>0.146672030200823</c:v>
                </c:pt>
                <c:pt idx="7">
                  <c:v>0.219647320188836</c:v>
                </c:pt>
                <c:pt idx="8">
                  <c:v>0.143231961836613</c:v>
                </c:pt>
                <c:pt idx="9">
                  <c:v>0.183514897264136</c:v>
                </c:pt>
                <c:pt idx="10">
                  <c:v>0.0922118380062304</c:v>
                </c:pt>
                <c:pt idx="11">
                  <c:v>0.158429693557631</c:v>
                </c:pt>
                <c:pt idx="12">
                  <c:v>0.2081552271617</c:v>
                </c:pt>
                <c:pt idx="13">
                  <c:v>0.247181067039597</c:v>
                </c:pt>
                <c:pt idx="14">
                  <c:v>0.171770860170488</c:v>
                </c:pt>
                <c:pt idx="15">
                  <c:v>0.165792984422502</c:v>
                </c:pt>
                <c:pt idx="16">
                  <c:v>0.244098515239176</c:v>
                </c:pt>
                <c:pt idx="17">
                  <c:v>0.147169892222831</c:v>
                </c:pt>
                <c:pt idx="18">
                  <c:v>0.291950567256526</c:v>
                </c:pt>
                <c:pt idx="19">
                  <c:v>0.142217462449728</c:v>
                </c:pt>
                <c:pt idx="20">
                  <c:v>0.154541895207204</c:v>
                </c:pt>
                <c:pt idx="21">
                  <c:v>0.259462095652313</c:v>
                </c:pt>
                <c:pt idx="22">
                  <c:v>0.249887783128047</c:v>
                </c:pt>
                <c:pt idx="23">
                  <c:v>0.20386203058085</c:v>
                </c:pt>
                <c:pt idx="24">
                  <c:v>0.274070671731091</c:v>
                </c:pt>
                <c:pt idx="25">
                  <c:v>0.125347391365374</c:v>
                </c:pt>
                <c:pt idx="26">
                  <c:v>0.174867683743791</c:v>
                </c:pt>
                <c:pt idx="27">
                  <c:v>0.107998678220752</c:v>
                </c:pt>
                <c:pt idx="28">
                  <c:v>0.136324267734059</c:v>
                </c:pt>
                <c:pt idx="29">
                  <c:v>0.118823358933488</c:v>
                </c:pt>
              </c:numCache>
            </c:numRef>
          </c:val>
          <c:smooth val="0"/>
        </c:ser>
        <c:ser>
          <c:idx val="1"/>
          <c:order val="1"/>
          <c:tx>
            <c:strRef>
              <c:f>'DataFig1-5'!$FI$3</c:f>
              <c:strCache>
                <c:ptCount val="1"/>
                <c:pt idx="0">
                  <c:v>Non havens</c:v>
                </c:pt>
              </c:strCache>
            </c:strRef>
          </c:tx>
          <c:marker>
            <c:symbol val="none"/>
          </c:marker>
          <c:cat>
            <c:numRef>
              <c:f>'DataFig1-5'!$B$58:$B$88</c:f>
              <c:numCache>
                <c:formatCode>General</c:formatCode>
                <c:ptCount val="31"/>
                <c:pt idx="0">
                  <c:v>1982.0</c:v>
                </c:pt>
                <c:pt idx="1">
                  <c:v>1983.0</c:v>
                </c:pt>
                <c:pt idx="2">
                  <c:v>1984.0</c:v>
                </c:pt>
                <c:pt idx="3">
                  <c:v>1985.0</c:v>
                </c:pt>
                <c:pt idx="4">
                  <c:v>1986.0</c:v>
                </c:pt>
                <c:pt idx="5">
                  <c:v>1987.0</c:v>
                </c:pt>
                <c:pt idx="6">
                  <c:v>1988.0</c:v>
                </c:pt>
                <c:pt idx="7">
                  <c:v>1989.0</c:v>
                </c:pt>
                <c:pt idx="8">
                  <c:v>1990.0</c:v>
                </c:pt>
                <c:pt idx="9">
                  <c:v>1991.0</c:v>
                </c:pt>
                <c:pt idx="10">
                  <c:v>1992.0</c:v>
                </c:pt>
                <c:pt idx="11">
                  <c:v>1993.0</c:v>
                </c:pt>
                <c:pt idx="12">
                  <c:v>1994.0</c:v>
                </c:pt>
                <c:pt idx="13">
                  <c:v>1995.0</c:v>
                </c:pt>
                <c:pt idx="14">
                  <c:v>1996.0</c:v>
                </c:pt>
                <c:pt idx="15">
                  <c:v>1997.0</c:v>
                </c:pt>
                <c:pt idx="16">
                  <c:v>1998.0</c:v>
                </c:pt>
                <c:pt idx="17">
                  <c:v>1999.0</c:v>
                </c:pt>
                <c:pt idx="18">
                  <c:v>2000.0</c:v>
                </c:pt>
                <c:pt idx="19">
                  <c:v>2001.0</c:v>
                </c:pt>
                <c:pt idx="20">
                  <c:v>2002.0</c:v>
                </c:pt>
                <c:pt idx="21">
                  <c:v>2003.0</c:v>
                </c:pt>
                <c:pt idx="22">
                  <c:v>2004.0</c:v>
                </c:pt>
                <c:pt idx="23">
                  <c:v>2005.0</c:v>
                </c:pt>
                <c:pt idx="24">
                  <c:v>2006.0</c:v>
                </c:pt>
                <c:pt idx="25">
                  <c:v>2007.0</c:v>
                </c:pt>
                <c:pt idx="26">
                  <c:v>2008.0</c:v>
                </c:pt>
                <c:pt idx="27">
                  <c:v>2009.0</c:v>
                </c:pt>
                <c:pt idx="28">
                  <c:v>2010.0</c:v>
                </c:pt>
                <c:pt idx="29">
                  <c:v>2011.0</c:v>
                </c:pt>
                <c:pt idx="30">
                  <c:v>2012.0</c:v>
                </c:pt>
              </c:numCache>
            </c:numRef>
          </c:cat>
          <c:val>
            <c:numRef>
              <c:f>'DataFig1-5'!$FI$59:$FI$88</c:f>
              <c:numCache>
                <c:formatCode>0%</c:formatCode>
                <c:ptCount val="30"/>
                <c:pt idx="0">
                  <c:v>0.0946863504513117</c:v>
                </c:pt>
                <c:pt idx="1">
                  <c:v>0.11008002543855</c:v>
                </c:pt>
                <c:pt idx="2">
                  <c:v>0.150070292344057</c:v>
                </c:pt>
                <c:pt idx="3">
                  <c:v>0.173071792707712</c:v>
                </c:pt>
                <c:pt idx="4">
                  <c:v>0.234831873773549</c:v>
                </c:pt>
                <c:pt idx="5">
                  <c:v>0.172229152888835</c:v>
                </c:pt>
                <c:pt idx="6">
                  <c:v>0.146691677431914</c:v>
                </c:pt>
                <c:pt idx="7">
                  <c:v>0.19351370895626</c:v>
                </c:pt>
                <c:pt idx="8">
                  <c:v>0.128952234250918</c:v>
                </c:pt>
                <c:pt idx="9">
                  <c:v>0.0682121475855157</c:v>
                </c:pt>
                <c:pt idx="10">
                  <c:v>0.0873484698617481</c:v>
                </c:pt>
                <c:pt idx="11">
                  <c:v>0.0573276993745947</c:v>
                </c:pt>
                <c:pt idx="12">
                  <c:v>0.112317254116646</c:v>
                </c:pt>
                <c:pt idx="13">
                  <c:v>0.124793556419443</c:v>
                </c:pt>
                <c:pt idx="14">
                  <c:v>0.0883436120061819</c:v>
                </c:pt>
                <c:pt idx="15">
                  <c:v>0.0830681565346978</c:v>
                </c:pt>
                <c:pt idx="16">
                  <c:v>0.0787831461288039</c:v>
                </c:pt>
                <c:pt idx="17">
                  <c:v>0.0486816054361502</c:v>
                </c:pt>
                <c:pt idx="18">
                  <c:v>0.0232392488838733</c:v>
                </c:pt>
                <c:pt idx="19">
                  <c:v>0.0791905589119996</c:v>
                </c:pt>
                <c:pt idx="20">
                  <c:v>0.097067810076678</c:v>
                </c:pt>
                <c:pt idx="21">
                  <c:v>0.141778307200607</c:v>
                </c:pt>
                <c:pt idx="22">
                  <c:v>0.104332361520223</c:v>
                </c:pt>
                <c:pt idx="23">
                  <c:v>0.10731881071373</c:v>
                </c:pt>
                <c:pt idx="24">
                  <c:v>0.142019643598353</c:v>
                </c:pt>
                <c:pt idx="25">
                  <c:v>0.0961145607215575</c:v>
                </c:pt>
                <c:pt idx="26">
                  <c:v>0.0788870742037338</c:v>
                </c:pt>
                <c:pt idx="27">
                  <c:v>0.0738041168778373</c:v>
                </c:pt>
                <c:pt idx="28">
                  <c:v>0.08481565231524</c:v>
                </c:pt>
                <c:pt idx="29">
                  <c:v>0.0951751441777432</c:v>
                </c:pt>
              </c:numCache>
            </c:numRef>
          </c:val>
          <c:smooth val="0"/>
        </c:ser>
        <c:dLbls>
          <c:showLegendKey val="0"/>
          <c:showVal val="0"/>
          <c:showCatName val="0"/>
          <c:showSerName val="0"/>
          <c:showPercent val="0"/>
          <c:showBubbleSize val="0"/>
        </c:dLbls>
        <c:smooth val="0"/>
        <c:axId val="213532528"/>
        <c:axId val="211110000"/>
      </c:lineChart>
      <c:catAx>
        <c:axId val="213532528"/>
        <c:scaling>
          <c:orientation val="minMax"/>
        </c:scaling>
        <c:delete val="0"/>
        <c:axPos val="b"/>
        <c:numFmt formatCode="General" sourceLinked="1"/>
        <c:majorTickMark val="out"/>
        <c:minorTickMark val="none"/>
        <c:tickLblPos val="nextTo"/>
        <c:crossAx val="211110000"/>
        <c:crosses val="autoZero"/>
        <c:auto val="1"/>
        <c:lblAlgn val="ctr"/>
        <c:lblOffset val="100"/>
        <c:noMultiLvlLbl val="0"/>
      </c:catAx>
      <c:valAx>
        <c:axId val="211110000"/>
        <c:scaling>
          <c:orientation val="minMax"/>
        </c:scaling>
        <c:delete val="0"/>
        <c:axPos val="l"/>
        <c:majorGridlines/>
        <c:numFmt formatCode="0%" sourceLinked="1"/>
        <c:majorTickMark val="out"/>
        <c:minorTickMark val="none"/>
        <c:tickLblPos val="nextTo"/>
        <c:crossAx val="213532528"/>
        <c:crosses val="autoZero"/>
        <c:crossBetween val="between"/>
      </c:valAx>
    </c:plotArea>
    <c:legend>
      <c:legendPos val="r"/>
      <c:layout>
        <c:manualLayout>
          <c:xMode val="edge"/>
          <c:yMode val="edge"/>
          <c:x val="0.220301837270341"/>
          <c:y val="0.0783198454359872"/>
          <c:w val="0.23879687870967"/>
          <c:h val="0.190706949562138"/>
        </c:manualLayout>
      </c:layout>
      <c:overlay val="0"/>
    </c:legend>
    <c:plotVisOnly val="1"/>
    <c:dispBlanksAs val="gap"/>
    <c:showDLblsOverMax val="0"/>
  </c:chart>
  <c:printSettings>
    <c:headerFooter/>
    <c:pageMargins b="1.0" l="0.75" r="0.75" t="1.0" header="0.5" footer="0.5"/>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lineChart>
        <c:grouping val="standard"/>
        <c:varyColors val="0"/>
        <c:ser>
          <c:idx val="0"/>
          <c:order val="0"/>
          <c:tx>
            <c:strRef>
              <c:f>'DataFig1-5'!$FS$3</c:f>
              <c:strCache>
                <c:ptCount val="1"/>
                <c:pt idx="0">
                  <c:v>Top 6 havens</c:v>
                </c:pt>
              </c:strCache>
            </c:strRef>
          </c:tx>
          <c:marker>
            <c:symbol val="none"/>
          </c:marker>
          <c:cat>
            <c:numRef>
              <c:f>'DataFig1-5'!$B$59:$B$88</c:f>
              <c:numCache>
                <c:formatCode>General</c:formatCode>
                <c:ptCount val="30"/>
                <c:pt idx="0">
                  <c:v>1983.0</c:v>
                </c:pt>
                <c:pt idx="1">
                  <c:v>1984.0</c:v>
                </c:pt>
                <c:pt idx="2">
                  <c:v>1985.0</c:v>
                </c:pt>
                <c:pt idx="3">
                  <c:v>1986.0</c:v>
                </c:pt>
                <c:pt idx="4">
                  <c:v>1987.0</c:v>
                </c:pt>
                <c:pt idx="5">
                  <c:v>1988.0</c:v>
                </c:pt>
                <c:pt idx="6">
                  <c:v>1989.0</c:v>
                </c:pt>
                <c:pt idx="7">
                  <c:v>1990.0</c:v>
                </c:pt>
                <c:pt idx="8">
                  <c:v>1991.0</c:v>
                </c:pt>
                <c:pt idx="9">
                  <c:v>1992.0</c:v>
                </c:pt>
                <c:pt idx="10">
                  <c:v>1993.0</c:v>
                </c:pt>
                <c:pt idx="11">
                  <c:v>1994.0</c:v>
                </c:pt>
                <c:pt idx="12">
                  <c:v>1995.0</c:v>
                </c:pt>
                <c:pt idx="13">
                  <c:v>1996.0</c:v>
                </c:pt>
                <c:pt idx="14">
                  <c:v>1997.0</c:v>
                </c:pt>
                <c:pt idx="15">
                  <c:v>1998.0</c:v>
                </c:pt>
                <c:pt idx="16">
                  <c:v>1999.0</c:v>
                </c:pt>
                <c:pt idx="17">
                  <c:v>2000.0</c:v>
                </c:pt>
                <c:pt idx="18">
                  <c:v>2001.0</c:v>
                </c:pt>
                <c:pt idx="19">
                  <c:v>2002.0</c:v>
                </c:pt>
                <c:pt idx="20">
                  <c:v>2003.0</c:v>
                </c:pt>
                <c:pt idx="21">
                  <c:v>2004.0</c:v>
                </c:pt>
                <c:pt idx="22">
                  <c:v>2005.0</c:v>
                </c:pt>
                <c:pt idx="23">
                  <c:v>2006.0</c:v>
                </c:pt>
                <c:pt idx="24">
                  <c:v>2007.0</c:v>
                </c:pt>
                <c:pt idx="25">
                  <c:v>2008.0</c:v>
                </c:pt>
                <c:pt idx="26">
                  <c:v>2009.0</c:v>
                </c:pt>
                <c:pt idx="27">
                  <c:v>2010.0</c:v>
                </c:pt>
                <c:pt idx="28">
                  <c:v>2011.0</c:v>
                </c:pt>
                <c:pt idx="29">
                  <c:v>2012.0</c:v>
                </c:pt>
              </c:numCache>
            </c:numRef>
          </c:cat>
          <c:val>
            <c:numRef>
              <c:f>'DataFig1-5'!$FS$59:$FS$88</c:f>
              <c:numCache>
                <c:formatCode>0%</c:formatCode>
                <c:ptCount val="30"/>
                <c:pt idx="0">
                  <c:v>0.201944751381215</c:v>
                </c:pt>
                <c:pt idx="1">
                  <c:v>0.184697357203751</c:v>
                </c:pt>
                <c:pt idx="2">
                  <c:v>0.18925702811245</c:v>
                </c:pt>
                <c:pt idx="3">
                  <c:v>0.186393839657207</c:v>
                </c:pt>
                <c:pt idx="4">
                  <c:v>0.178402915986493</c:v>
                </c:pt>
                <c:pt idx="5">
                  <c:v>0.162328482328482</c:v>
                </c:pt>
                <c:pt idx="6">
                  <c:v>0.183958907076771</c:v>
                </c:pt>
                <c:pt idx="7">
                  <c:v>0.198500416550958</c:v>
                </c:pt>
                <c:pt idx="8">
                  <c:v>0.153989266547406</c:v>
                </c:pt>
                <c:pt idx="9">
                  <c:v>0.152682860816023</c:v>
                </c:pt>
                <c:pt idx="10">
                  <c:v>0.142309190031153</c:v>
                </c:pt>
                <c:pt idx="11">
                  <c:v>0.17362539190237</c:v>
                </c:pt>
                <c:pt idx="12">
                  <c:v>0.174851917440156</c:v>
                </c:pt>
                <c:pt idx="13">
                  <c:v>0.174007039731923</c:v>
                </c:pt>
                <c:pt idx="14">
                  <c:v>0.174218408701399</c:v>
                </c:pt>
                <c:pt idx="15">
                  <c:v>0.154470657666996</c:v>
                </c:pt>
                <c:pt idx="16">
                  <c:v>0.160171171027186</c:v>
                </c:pt>
                <c:pt idx="17">
                  <c:v>0.128465852186936</c:v>
                </c:pt>
                <c:pt idx="18">
                  <c:v>0.11675462819235</c:v>
                </c:pt>
                <c:pt idx="19">
                  <c:v>0.106201392027106</c:v>
                </c:pt>
                <c:pt idx="20">
                  <c:v>0.121396782292913</c:v>
                </c:pt>
                <c:pt idx="21">
                  <c:v>0.156940469147252</c:v>
                </c:pt>
                <c:pt idx="22">
                  <c:v>0.158582931846303</c:v>
                </c:pt>
                <c:pt idx="23">
                  <c:v>0.166519792004865</c:v>
                </c:pt>
                <c:pt idx="24">
                  <c:v>0.175292691984442</c:v>
                </c:pt>
                <c:pt idx="25">
                  <c:v>0.154118744684891</c:v>
                </c:pt>
                <c:pt idx="26">
                  <c:v>0.133240064252034</c:v>
                </c:pt>
                <c:pt idx="27">
                  <c:v>0.137737435442056</c:v>
                </c:pt>
                <c:pt idx="28">
                  <c:v>0.137479080868339</c:v>
                </c:pt>
                <c:pt idx="29">
                  <c:v>0.121744147751973</c:v>
                </c:pt>
              </c:numCache>
            </c:numRef>
          </c:val>
          <c:smooth val="0"/>
        </c:ser>
        <c:ser>
          <c:idx val="1"/>
          <c:order val="1"/>
          <c:tx>
            <c:strRef>
              <c:f>'DataFig1-5'!$FT$3</c:f>
              <c:strCache>
                <c:ptCount val="1"/>
                <c:pt idx="0">
                  <c:v>Non havens</c:v>
                </c:pt>
              </c:strCache>
            </c:strRef>
          </c:tx>
          <c:marker>
            <c:symbol val="none"/>
          </c:marker>
          <c:cat>
            <c:numRef>
              <c:f>'DataFig1-5'!$B$59:$B$88</c:f>
              <c:numCache>
                <c:formatCode>General</c:formatCode>
                <c:ptCount val="30"/>
                <c:pt idx="0">
                  <c:v>1983.0</c:v>
                </c:pt>
                <c:pt idx="1">
                  <c:v>1984.0</c:v>
                </c:pt>
                <c:pt idx="2">
                  <c:v>1985.0</c:v>
                </c:pt>
                <c:pt idx="3">
                  <c:v>1986.0</c:v>
                </c:pt>
                <c:pt idx="4">
                  <c:v>1987.0</c:v>
                </c:pt>
                <c:pt idx="5">
                  <c:v>1988.0</c:v>
                </c:pt>
                <c:pt idx="6">
                  <c:v>1989.0</c:v>
                </c:pt>
                <c:pt idx="7">
                  <c:v>1990.0</c:v>
                </c:pt>
                <c:pt idx="8">
                  <c:v>1991.0</c:v>
                </c:pt>
                <c:pt idx="9">
                  <c:v>1992.0</c:v>
                </c:pt>
                <c:pt idx="10">
                  <c:v>1993.0</c:v>
                </c:pt>
                <c:pt idx="11">
                  <c:v>1994.0</c:v>
                </c:pt>
                <c:pt idx="12">
                  <c:v>1995.0</c:v>
                </c:pt>
                <c:pt idx="13">
                  <c:v>1996.0</c:v>
                </c:pt>
                <c:pt idx="14">
                  <c:v>1997.0</c:v>
                </c:pt>
                <c:pt idx="15">
                  <c:v>1998.0</c:v>
                </c:pt>
                <c:pt idx="16">
                  <c:v>1999.0</c:v>
                </c:pt>
                <c:pt idx="17">
                  <c:v>2000.0</c:v>
                </c:pt>
                <c:pt idx="18">
                  <c:v>2001.0</c:v>
                </c:pt>
                <c:pt idx="19">
                  <c:v>2002.0</c:v>
                </c:pt>
                <c:pt idx="20">
                  <c:v>2003.0</c:v>
                </c:pt>
                <c:pt idx="21">
                  <c:v>2004.0</c:v>
                </c:pt>
                <c:pt idx="22">
                  <c:v>2005.0</c:v>
                </c:pt>
                <c:pt idx="23">
                  <c:v>2006.0</c:v>
                </c:pt>
                <c:pt idx="24">
                  <c:v>2007.0</c:v>
                </c:pt>
                <c:pt idx="25">
                  <c:v>2008.0</c:v>
                </c:pt>
                <c:pt idx="26">
                  <c:v>2009.0</c:v>
                </c:pt>
                <c:pt idx="27">
                  <c:v>2010.0</c:v>
                </c:pt>
                <c:pt idx="28">
                  <c:v>2011.0</c:v>
                </c:pt>
                <c:pt idx="29">
                  <c:v>2012.0</c:v>
                </c:pt>
              </c:numCache>
            </c:numRef>
          </c:cat>
          <c:val>
            <c:numRef>
              <c:f>'DataFig1-5'!$FT$59:$FT$88</c:f>
              <c:numCache>
                <c:formatCode>0%</c:formatCode>
                <c:ptCount val="30"/>
                <c:pt idx="0">
                  <c:v>0.122569911466183</c:v>
                </c:pt>
                <c:pt idx="1">
                  <c:v>0.139980921087498</c:v>
                </c:pt>
                <c:pt idx="2">
                  <c:v>0.124898938662849</c:v>
                </c:pt>
                <c:pt idx="3">
                  <c:v>0.121442741908102</c:v>
                </c:pt>
                <c:pt idx="4">
                  <c:v>0.141969320451998</c:v>
                </c:pt>
                <c:pt idx="5">
                  <c:v>0.158934798292551</c:v>
                </c:pt>
                <c:pt idx="6">
                  <c:v>0.148786918897875</c:v>
                </c:pt>
                <c:pt idx="7">
                  <c:v>0.141102333734718</c:v>
                </c:pt>
                <c:pt idx="8">
                  <c:v>0.113003395149868</c:v>
                </c:pt>
                <c:pt idx="9">
                  <c:v>0.0976501305483029</c:v>
                </c:pt>
                <c:pt idx="10">
                  <c:v>0.112091610470197</c:v>
                </c:pt>
                <c:pt idx="11">
                  <c:v>0.108578622223319</c:v>
                </c:pt>
                <c:pt idx="12">
                  <c:v>0.133722776181039</c:v>
                </c:pt>
                <c:pt idx="13">
                  <c:v>0.123118414222919</c:v>
                </c:pt>
                <c:pt idx="14">
                  <c:v>0.119497477495301</c:v>
                </c:pt>
                <c:pt idx="15">
                  <c:v>0.0888918422109697</c:v>
                </c:pt>
                <c:pt idx="16">
                  <c:v>0.0989583263928403</c:v>
                </c:pt>
                <c:pt idx="17">
                  <c:v>0.103149913486154</c:v>
                </c:pt>
                <c:pt idx="18">
                  <c:v>0.0707619586508907</c:v>
                </c:pt>
                <c:pt idx="19">
                  <c:v>0.0753001583421728</c:v>
                </c:pt>
                <c:pt idx="20">
                  <c:v>0.0921062812690492</c:v>
                </c:pt>
                <c:pt idx="21">
                  <c:v>0.113628200097359</c:v>
                </c:pt>
                <c:pt idx="22">
                  <c:v>0.107732630007836</c:v>
                </c:pt>
                <c:pt idx="23">
                  <c:v>0.11932303593898</c:v>
                </c:pt>
                <c:pt idx="24">
                  <c:v>0.121313291362908</c:v>
                </c:pt>
                <c:pt idx="25">
                  <c:v>0.115710591706351</c:v>
                </c:pt>
                <c:pt idx="26">
                  <c:v>0.0850574761514762</c:v>
                </c:pt>
                <c:pt idx="27">
                  <c:v>0.100974449243931</c:v>
                </c:pt>
                <c:pt idx="28">
                  <c:v>0.105266179964838</c:v>
                </c:pt>
                <c:pt idx="29">
                  <c:v>0.0918594676260835</c:v>
                </c:pt>
              </c:numCache>
            </c:numRef>
          </c:val>
          <c:smooth val="0"/>
        </c:ser>
        <c:dLbls>
          <c:showLegendKey val="0"/>
          <c:showVal val="0"/>
          <c:showCatName val="0"/>
          <c:showSerName val="0"/>
          <c:showPercent val="0"/>
          <c:showBubbleSize val="0"/>
        </c:dLbls>
        <c:smooth val="0"/>
        <c:axId val="211500208"/>
        <c:axId val="211037648"/>
      </c:lineChart>
      <c:catAx>
        <c:axId val="211500208"/>
        <c:scaling>
          <c:orientation val="minMax"/>
        </c:scaling>
        <c:delete val="0"/>
        <c:axPos val="b"/>
        <c:numFmt formatCode="General" sourceLinked="1"/>
        <c:majorTickMark val="out"/>
        <c:minorTickMark val="none"/>
        <c:tickLblPos val="nextTo"/>
        <c:crossAx val="211037648"/>
        <c:crosses val="autoZero"/>
        <c:auto val="1"/>
        <c:lblAlgn val="ctr"/>
        <c:lblOffset val="100"/>
        <c:noMultiLvlLbl val="0"/>
      </c:catAx>
      <c:valAx>
        <c:axId val="211037648"/>
        <c:scaling>
          <c:orientation val="minMax"/>
        </c:scaling>
        <c:delete val="0"/>
        <c:axPos val="l"/>
        <c:majorGridlines/>
        <c:numFmt formatCode="0%" sourceLinked="1"/>
        <c:majorTickMark val="out"/>
        <c:minorTickMark val="none"/>
        <c:tickLblPos val="nextTo"/>
        <c:crossAx val="211500208"/>
        <c:crosses val="autoZero"/>
        <c:crossBetween val="between"/>
      </c:valAx>
    </c:plotArea>
    <c:legend>
      <c:legendPos val="r"/>
      <c:overlay val="0"/>
    </c:legend>
    <c:plotVisOnly val="1"/>
    <c:dispBlanksAs val="gap"/>
    <c:showDLblsOverMax val="0"/>
  </c:chart>
  <c:printSettings>
    <c:headerFooter/>
    <c:pageMargins b="1.0" l="0.75" r="0.75" t="1.0" header="0.5" footer="0.5"/>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fr-FR"/>
              <a:t>Foreign profits  % of national income)</a:t>
            </a:r>
          </a:p>
        </c:rich>
      </c:tx>
      <c:overlay val="0"/>
    </c:title>
    <c:autoTitleDeleted val="0"/>
    <c:plotArea>
      <c:layout>
        <c:manualLayout>
          <c:layoutTarget val="inner"/>
          <c:xMode val="edge"/>
          <c:yMode val="edge"/>
          <c:x val="0.0900500317861671"/>
          <c:y val="0.168217930407064"/>
          <c:w val="0.871902063533882"/>
          <c:h val="0.701388773910535"/>
        </c:manualLayout>
      </c:layout>
      <c:lineChart>
        <c:grouping val="standard"/>
        <c:varyColors val="0"/>
        <c:ser>
          <c:idx val="0"/>
          <c:order val="0"/>
          <c:tx>
            <c:strRef>
              <c:f>'DataFig1-5'!$M$3</c:f>
              <c:strCache>
                <c:ptCount val="1"/>
                <c:pt idx="0">
                  <c:v>(Foreign profits inflows % NI)</c:v>
                </c:pt>
              </c:strCache>
            </c:strRef>
          </c:tx>
          <c:marker>
            <c:symbol val="none"/>
          </c:marker>
          <c:cat>
            <c:numRef>
              <c:f>'DataFig1-5'!$B$26:$B$89</c:f>
              <c:numCache>
                <c:formatCode>General</c:formatCode>
                <c:ptCount val="64"/>
                <c:pt idx="0">
                  <c:v>1950.0</c:v>
                </c:pt>
                <c:pt idx="1">
                  <c:v>1951.0</c:v>
                </c:pt>
                <c:pt idx="2">
                  <c:v>1952.0</c:v>
                </c:pt>
                <c:pt idx="3">
                  <c:v>1953.0</c:v>
                </c:pt>
                <c:pt idx="4">
                  <c:v>1954.0</c:v>
                </c:pt>
                <c:pt idx="5">
                  <c:v>1955.0</c:v>
                </c:pt>
                <c:pt idx="6">
                  <c:v>1956.0</c:v>
                </c:pt>
                <c:pt idx="7">
                  <c:v>1957.0</c:v>
                </c:pt>
                <c:pt idx="8">
                  <c:v>1958.0</c:v>
                </c:pt>
                <c:pt idx="9">
                  <c:v>1959.0</c:v>
                </c:pt>
                <c:pt idx="10">
                  <c:v>1960.0</c:v>
                </c:pt>
                <c:pt idx="11">
                  <c:v>1961.0</c:v>
                </c:pt>
                <c:pt idx="12">
                  <c:v>1962.0</c:v>
                </c:pt>
                <c:pt idx="13">
                  <c:v>1963.0</c:v>
                </c:pt>
                <c:pt idx="14">
                  <c:v>1964.0</c:v>
                </c:pt>
                <c:pt idx="15">
                  <c:v>1965.0</c:v>
                </c:pt>
                <c:pt idx="16">
                  <c:v>1966.0</c:v>
                </c:pt>
                <c:pt idx="17">
                  <c:v>1967.0</c:v>
                </c:pt>
                <c:pt idx="18">
                  <c:v>1968.0</c:v>
                </c:pt>
                <c:pt idx="19">
                  <c:v>1969.0</c:v>
                </c:pt>
                <c:pt idx="20">
                  <c:v>1970.0</c:v>
                </c:pt>
                <c:pt idx="21">
                  <c:v>1971.0</c:v>
                </c:pt>
                <c:pt idx="22">
                  <c:v>1972.0</c:v>
                </c:pt>
                <c:pt idx="23">
                  <c:v>1973.0</c:v>
                </c:pt>
                <c:pt idx="24">
                  <c:v>1974.0</c:v>
                </c:pt>
                <c:pt idx="25">
                  <c:v>1975.0</c:v>
                </c:pt>
                <c:pt idx="26">
                  <c:v>1976.0</c:v>
                </c:pt>
                <c:pt idx="27">
                  <c:v>1977.0</c:v>
                </c:pt>
                <c:pt idx="28">
                  <c:v>1978.0</c:v>
                </c:pt>
                <c:pt idx="29">
                  <c:v>1979.0</c:v>
                </c:pt>
                <c:pt idx="30">
                  <c:v>1980.0</c:v>
                </c:pt>
                <c:pt idx="31">
                  <c:v>1981.0</c:v>
                </c:pt>
                <c:pt idx="32">
                  <c:v>1982.0</c:v>
                </c:pt>
                <c:pt idx="33">
                  <c:v>1983.0</c:v>
                </c:pt>
                <c:pt idx="34">
                  <c:v>1984.0</c:v>
                </c:pt>
                <c:pt idx="35">
                  <c:v>1985.0</c:v>
                </c:pt>
                <c:pt idx="36">
                  <c:v>1986.0</c:v>
                </c:pt>
                <c:pt idx="37">
                  <c:v>1987.0</c:v>
                </c:pt>
                <c:pt idx="38">
                  <c:v>1988.0</c:v>
                </c:pt>
                <c:pt idx="39">
                  <c:v>1989.0</c:v>
                </c:pt>
                <c:pt idx="40">
                  <c:v>1990.0</c:v>
                </c:pt>
                <c:pt idx="41">
                  <c:v>1991.0</c:v>
                </c:pt>
                <c:pt idx="42">
                  <c:v>1992.0</c:v>
                </c:pt>
                <c:pt idx="43">
                  <c:v>1993.0</c:v>
                </c:pt>
                <c:pt idx="44">
                  <c:v>1994.0</c:v>
                </c:pt>
                <c:pt idx="45">
                  <c:v>1995.0</c:v>
                </c:pt>
                <c:pt idx="46">
                  <c:v>1996.0</c:v>
                </c:pt>
                <c:pt idx="47">
                  <c:v>1997.0</c:v>
                </c:pt>
                <c:pt idx="48">
                  <c:v>1998.0</c:v>
                </c:pt>
                <c:pt idx="49">
                  <c:v>1999.0</c:v>
                </c:pt>
                <c:pt idx="50">
                  <c:v>2000.0</c:v>
                </c:pt>
                <c:pt idx="51">
                  <c:v>2001.0</c:v>
                </c:pt>
                <c:pt idx="52">
                  <c:v>2002.0</c:v>
                </c:pt>
                <c:pt idx="53">
                  <c:v>2003.0</c:v>
                </c:pt>
                <c:pt idx="54">
                  <c:v>2004.0</c:v>
                </c:pt>
                <c:pt idx="55">
                  <c:v>2005.0</c:v>
                </c:pt>
                <c:pt idx="56">
                  <c:v>2006.0</c:v>
                </c:pt>
                <c:pt idx="57">
                  <c:v>2007.0</c:v>
                </c:pt>
                <c:pt idx="58">
                  <c:v>2008.0</c:v>
                </c:pt>
                <c:pt idx="59">
                  <c:v>2009.0</c:v>
                </c:pt>
                <c:pt idx="60">
                  <c:v>2010.0</c:v>
                </c:pt>
                <c:pt idx="61">
                  <c:v>2011.0</c:v>
                </c:pt>
                <c:pt idx="62">
                  <c:v>2012.0</c:v>
                </c:pt>
                <c:pt idx="63">
                  <c:v>2013.0</c:v>
                </c:pt>
              </c:numCache>
            </c:numRef>
          </c:cat>
          <c:val>
            <c:numRef>
              <c:f>'DataFig1-5'!$M$26:$M$89</c:f>
              <c:numCache>
                <c:formatCode>0.0%</c:formatCode>
                <c:ptCount val="64"/>
                <c:pt idx="0">
                  <c:v>0.00674157303370786</c:v>
                </c:pt>
                <c:pt idx="1">
                  <c:v>0.00746753246753246</c:v>
                </c:pt>
                <c:pt idx="2">
                  <c:v>0.00704441041347626</c:v>
                </c:pt>
                <c:pt idx="3">
                  <c:v>0.00667828106852497</c:v>
                </c:pt>
                <c:pt idx="4">
                  <c:v>0.00696864111498258</c:v>
                </c:pt>
                <c:pt idx="5">
                  <c:v>0.00768008474576271</c:v>
                </c:pt>
                <c:pt idx="6">
                  <c:v>0.00848091793464704</c:v>
                </c:pt>
                <c:pt idx="7">
                  <c:v>0.00882212684787792</c:v>
                </c:pt>
                <c:pt idx="8">
                  <c:v>0.0071157495256167</c:v>
                </c:pt>
                <c:pt idx="9">
                  <c:v>0.00739773716275021</c:v>
                </c:pt>
                <c:pt idx="10">
                  <c:v>0.00791831631589914</c:v>
                </c:pt>
                <c:pt idx="11">
                  <c:v>0.0082461786001609</c:v>
                </c:pt>
                <c:pt idx="12">
                  <c:v>0.00840807174887892</c:v>
                </c:pt>
                <c:pt idx="13">
                  <c:v>0.00847158489234028</c:v>
                </c:pt>
                <c:pt idx="14">
                  <c:v>0.00887719875061647</c:v>
                </c:pt>
                <c:pt idx="15">
                  <c:v>0.00863243980009087</c:v>
                </c:pt>
                <c:pt idx="16">
                  <c:v>0.00778101986939002</c:v>
                </c:pt>
                <c:pt idx="17">
                  <c:v>0.00776111549592212</c:v>
                </c:pt>
                <c:pt idx="18">
                  <c:v>0.00841245042663141</c:v>
                </c:pt>
                <c:pt idx="19">
                  <c:v>0.00889382990550305</c:v>
                </c:pt>
                <c:pt idx="20">
                  <c:v>0.00914796298266142</c:v>
                </c:pt>
                <c:pt idx="21">
                  <c:v>0.00963618485742379</c:v>
                </c:pt>
                <c:pt idx="22">
                  <c:v>0.0104185218165628</c:v>
                </c:pt>
                <c:pt idx="23">
                  <c:v>0.0140015910898966</c:v>
                </c:pt>
                <c:pt idx="24">
                  <c:v>0.0151021616819662</c:v>
                </c:pt>
                <c:pt idx="25">
                  <c:v>0.0123354696437186</c:v>
                </c:pt>
                <c:pt idx="26">
                  <c:v>0.0130047064651969</c:v>
                </c:pt>
                <c:pt idx="27">
                  <c:v>0.0131761827986879</c:v>
                </c:pt>
                <c:pt idx="28">
                  <c:v>0.0142864180501502</c:v>
                </c:pt>
                <c:pt idx="29">
                  <c:v>0.018948492127035</c:v>
                </c:pt>
                <c:pt idx="30">
                  <c:v>0.0180896654029998</c:v>
                </c:pt>
                <c:pt idx="31">
                  <c:v>0.0139598104404688</c:v>
                </c:pt>
                <c:pt idx="32">
                  <c:v>0.0129207153921983</c:v>
                </c:pt>
                <c:pt idx="33">
                  <c:v>0.0134291782388499</c:v>
                </c:pt>
                <c:pt idx="34">
                  <c:v>0.0134146341463415</c:v>
                </c:pt>
                <c:pt idx="35">
                  <c:v>0.0127028934368384</c:v>
                </c:pt>
                <c:pt idx="36">
                  <c:v>0.0126552673977444</c:v>
                </c:pt>
                <c:pt idx="37">
                  <c:v>0.0142988929889299</c:v>
                </c:pt>
                <c:pt idx="38">
                  <c:v>0.015934481684248</c:v>
                </c:pt>
                <c:pt idx="39">
                  <c:v>0.015787712768182</c:v>
                </c:pt>
                <c:pt idx="40">
                  <c:v>0.0160838744266397</c:v>
                </c:pt>
                <c:pt idx="41">
                  <c:v>0.014538863500511</c:v>
                </c:pt>
                <c:pt idx="42">
                  <c:v>0.0142371402076477</c:v>
                </c:pt>
                <c:pt idx="43">
                  <c:v>0.0154653506637937</c:v>
                </c:pt>
                <c:pt idx="44">
                  <c:v>0.0170352757239178</c:v>
                </c:pt>
                <c:pt idx="45">
                  <c:v>0.0196620109576356</c:v>
                </c:pt>
                <c:pt idx="46">
                  <c:v>0.0202046554772879</c:v>
                </c:pt>
                <c:pt idx="47">
                  <c:v>0.0210693187361119</c:v>
                </c:pt>
                <c:pt idx="48">
                  <c:v>0.0186705356801955</c:v>
                </c:pt>
                <c:pt idx="49">
                  <c:v>0.0212988323482774</c:v>
                </c:pt>
                <c:pt idx="50">
                  <c:v>0.0228022903334456</c:v>
                </c:pt>
                <c:pt idx="51">
                  <c:v>0.0199573198615073</c:v>
                </c:pt>
                <c:pt idx="52">
                  <c:v>0.0217552560189895</c:v>
                </c:pt>
                <c:pt idx="53">
                  <c:v>0.0253441738813082</c:v>
                </c:pt>
                <c:pt idx="54">
                  <c:v>0.0311263744082574</c:v>
                </c:pt>
                <c:pt idx="55">
                  <c:v>0.0341376181070838</c:v>
                </c:pt>
                <c:pt idx="56">
                  <c:v>0.0361355457816873</c:v>
                </c:pt>
                <c:pt idx="57">
                  <c:v>0.0414238641712792</c:v>
                </c:pt>
                <c:pt idx="58">
                  <c:v>0.0468304929271472</c:v>
                </c:pt>
                <c:pt idx="59">
                  <c:v>0.0410766858264405</c:v>
                </c:pt>
                <c:pt idx="60">
                  <c:v>0.0458887711448644</c:v>
                </c:pt>
                <c:pt idx="61">
                  <c:v>0.048253858885735</c:v>
                </c:pt>
                <c:pt idx="62">
                  <c:v>0.0458012011798571</c:v>
                </c:pt>
                <c:pt idx="63">
                  <c:v>0.0450706930733822</c:v>
                </c:pt>
              </c:numCache>
            </c:numRef>
          </c:val>
          <c:smooth val="0"/>
        </c:ser>
        <c:dLbls>
          <c:showLegendKey val="0"/>
          <c:showVal val="0"/>
          <c:showCatName val="0"/>
          <c:showSerName val="0"/>
          <c:showPercent val="0"/>
          <c:showBubbleSize val="0"/>
        </c:dLbls>
        <c:smooth val="0"/>
        <c:axId val="211481744"/>
        <c:axId val="210775776"/>
      </c:lineChart>
      <c:catAx>
        <c:axId val="211481744"/>
        <c:scaling>
          <c:orientation val="minMax"/>
        </c:scaling>
        <c:delete val="0"/>
        <c:axPos val="b"/>
        <c:numFmt formatCode="General" sourceLinked="1"/>
        <c:majorTickMark val="out"/>
        <c:minorTickMark val="none"/>
        <c:tickLblPos val="nextTo"/>
        <c:crossAx val="210775776"/>
        <c:crosses val="autoZero"/>
        <c:auto val="1"/>
        <c:lblAlgn val="ctr"/>
        <c:lblOffset val="100"/>
        <c:tickLblSkip val="5"/>
        <c:tickMarkSkip val="5"/>
        <c:noMultiLvlLbl val="0"/>
      </c:catAx>
      <c:valAx>
        <c:axId val="210775776"/>
        <c:scaling>
          <c:orientation val="minMax"/>
          <c:max val="0.05"/>
        </c:scaling>
        <c:delete val="0"/>
        <c:axPos val="l"/>
        <c:majorGridlines/>
        <c:numFmt formatCode="0.0%" sourceLinked="1"/>
        <c:majorTickMark val="out"/>
        <c:minorTickMark val="none"/>
        <c:tickLblPos val="nextTo"/>
        <c:crossAx val="211481744"/>
        <c:crosses val="autoZero"/>
        <c:crossBetween val="between"/>
      </c:valAx>
    </c:plotArea>
    <c:plotVisOnly val="1"/>
    <c:dispBlanksAs val="gap"/>
    <c:showDLblsOverMax val="0"/>
  </c:chart>
  <c:printSettings>
    <c:headerFooter/>
    <c:pageMargins b="1.0" l="0.75" r="0.75" t="1.0" header="0.5" footer="0.5"/>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fr-FR" sz="2000">
                <a:latin typeface="Arial"/>
                <a:cs typeface="Arial"/>
              </a:rPr>
              <a:t>The</a:t>
            </a:r>
            <a:r>
              <a:rPr lang="fr-FR" sz="2000" baseline="0">
                <a:latin typeface="Arial"/>
                <a:cs typeface="Arial"/>
              </a:rPr>
              <a:t> share of U.S. corporate profits in national income</a:t>
            </a:r>
            <a:endParaRPr lang="fr-FR" sz="2000">
              <a:latin typeface="Arial"/>
              <a:cs typeface="Arial"/>
            </a:endParaRPr>
          </a:p>
        </c:rich>
      </c:tx>
      <c:layout>
        <c:manualLayout>
          <c:xMode val="edge"/>
          <c:yMode val="edge"/>
          <c:x val="0.189744013032854"/>
          <c:y val="0.0180896670611021"/>
        </c:manualLayout>
      </c:layout>
      <c:overlay val="0"/>
    </c:title>
    <c:autoTitleDeleted val="0"/>
    <c:plotArea>
      <c:layout>
        <c:manualLayout>
          <c:layoutTarget val="inner"/>
          <c:xMode val="edge"/>
          <c:yMode val="edge"/>
          <c:x val="0.0997052402932392"/>
          <c:y val="0.102642836260382"/>
          <c:w val="0.871359978278577"/>
          <c:h val="0.757918947608692"/>
        </c:manualLayout>
      </c:layout>
      <c:lineChart>
        <c:grouping val="standard"/>
        <c:varyColors val="0"/>
        <c:ser>
          <c:idx val="0"/>
          <c:order val="0"/>
          <c:tx>
            <c:strRef>
              <c:f>'DataFig1-5'!$N$3</c:f>
              <c:strCache>
                <c:ptCount val="1"/>
                <c:pt idx="0">
                  <c:v>(Foreign profits inflows, % BEA profits)</c:v>
                </c:pt>
              </c:strCache>
            </c:strRef>
          </c:tx>
          <c:spPr>
            <a:ln w="38100">
              <a:solidFill>
                <a:schemeClr val="tx1"/>
              </a:solidFill>
            </a:ln>
            <a:effectLst/>
          </c:spPr>
          <c:marker>
            <c:symbol val="circle"/>
            <c:size val="11"/>
            <c:spPr>
              <a:solidFill>
                <a:schemeClr val="bg1"/>
              </a:solidFill>
              <a:ln w="25400">
                <a:solidFill>
                  <a:schemeClr val="tx1"/>
                </a:solidFill>
              </a:ln>
              <a:effectLst/>
            </c:spPr>
          </c:marker>
          <c:cat>
            <c:strRef>
              <c:f>'DataFig1-5'!$B$95:$B$156</c:f>
              <c:strCache>
                <c:ptCount val="8"/>
                <c:pt idx="0">
                  <c:v>1940-49</c:v>
                </c:pt>
                <c:pt idx="1">
                  <c:v>1950-59</c:v>
                </c:pt>
                <c:pt idx="2">
                  <c:v>1960-69</c:v>
                </c:pt>
                <c:pt idx="3">
                  <c:v>1970-70</c:v>
                </c:pt>
                <c:pt idx="4">
                  <c:v>1980-89</c:v>
                </c:pt>
                <c:pt idx="5">
                  <c:v>1990-99</c:v>
                </c:pt>
                <c:pt idx="6">
                  <c:v>2000-09</c:v>
                </c:pt>
                <c:pt idx="7">
                  <c:v>2010-13</c:v>
                </c:pt>
              </c:strCache>
            </c:strRef>
          </c:cat>
          <c:val>
            <c:numRef>
              <c:f>'DataFig1-5'!$E$95:$E$156</c:f>
              <c:numCache>
                <c:formatCode>0%</c:formatCode>
                <c:ptCount val="8"/>
                <c:pt idx="0">
                  <c:v>0.118758561749919</c:v>
                </c:pt>
                <c:pt idx="1">
                  <c:v>0.122089505676607</c:v>
                </c:pt>
                <c:pt idx="2">
                  <c:v>0.122205711656978</c:v>
                </c:pt>
                <c:pt idx="3">
                  <c:v>0.104052926169066</c:v>
                </c:pt>
                <c:pt idx="4">
                  <c:v>0.0901856520281225</c:v>
                </c:pt>
                <c:pt idx="5">
                  <c:v>0.0990089136366847</c:v>
                </c:pt>
                <c:pt idx="6">
                  <c:v>0.110610182095699</c:v>
                </c:pt>
                <c:pt idx="7">
                  <c:v>0.14036095499216</c:v>
                </c:pt>
              </c:numCache>
            </c:numRef>
          </c:val>
          <c:smooth val="0"/>
        </c:ser>
        <c:dLbls>
          <c:showLegendKey val="0"/>
          <c:showVal val="0"/>
          <c:showCatName val="0"/>
          <c:showSerName val="0"/>
          <c:showPercent val="0"/>
          <c:showBubbleSize val="0"/>
        </c:dLbls>
        <c:marker val="1"/>
        <c:smooth val="0"/>
        <c:axId val="213689120"/>
        <c:axId val="213693072"/>
      </c:lineChart>
      <c:catAx>
        <c:axId val="213689120"/>
        <c:scaling>
          <c:orientation val="minMax"/>
        </c:scaling>
        <c:delete val="0"/>
        <c:axPos val="b"/>
        <c:numFmt formatCode="General" sourceLinked="1"/>
        <c:majorTickMark val="none"/>
        <c:minorTickMark val="none"/>
        <c:tickLblPos val="nextTo"/>
        <c:txPr>
          <a:bodyPr/>
          <a:lstStyle/>
          <a:p>
            <a:pPr>
              <a:defRPr sz="1600">
                <a:latin typeface="Arial"/>
                <a:cs typeface="Arial"/>
              </a:defRPr>
            </a:pPr>
            <a:endParaRPr lang="en-US"/>
          </a:p>
        </c:txPr>
        <c:crossAx val="213693072"/>
        <c:crosses val="autoZero"/>
        <c:auto val="1"/>
        <c:lblAlgn val="ctr"/>
        <c:lblOffset val="100"/>
        <c:tickLblSkip val="1"/>
        <c:tickMarkSkip val="1"/>
        <c:noMultiLvlLbl val="0"/>
      </c:catAx>
      <c:valAx>
        <c:axId val="213693072"/>
        <c:scaling>
          <c:orientation val="minMax"/>
          <c:min val="0.08"/>
        </c:scaling>
        <c:delete val="0"/>
        <c:axPos val="l"/>
        <c:title>
          <c:tx>
            <c:rich>
              <a:bodyPr rot="-5400000" vert="horz"/>
              <a:lstStyle/>
              <a:p>
                <a:pPr>
                  <a:defRPr/>
                </a:pPr>
                <a:r>
                  <a:rPr lang="fr-FR" sz="1400" b="0">
                    <a:latin typeface="Arial"/>
                    <a:cs typeface="Arial"/>
                  </a:rPr>
                  <a:t>%</a:t>
                </a:r>
                <a:r>
                  <a:rPr lang="fr-FR" sz="1400" b="0" baseline="0">
                    <a:latin typeface="Arial"/>
                    <a:cs typeface="Arial"/>
                  </a:rPr>
                  <a:t> of US national income</a:t>
                </a:r>
                <a:endParaRPr lang="fr-FR" sz="1400" b="0">
                  <a:latin typeface="Arial"/>
                  <a:cs typeface="Arial"/>
                </a:endParaRPr>
              </a:p>
            </c:rich>
          </c:tx>
          <c:layout>
            <c:manualLayout>
              <c:xMode val="edge"/>
              <c:yMode val="edge"/>
              <c:x val="0.0"/>
              <c:y val="0.272722028407187"/>
            </c:manualLayout>
          </c:layout>
          <c:overlay val="0"/>
        </c:title>
        <c:numFmt formatCode="0%" sourceLinked="0"/>
        <c:majorTickMark val="none"/>
        <c:minorTickMark val="none"/>
        <c:tickLblPos val="nextTo"/>
        <c:txPr>
          <a:bodyPr/>
          <a:lstStyle/>
          <a:p>
            <a:pPr>
              <a:defRPr sz="1600">
                <a:latin typeface="Arial"/>
                <a:cs typeface="Arial"/>
              </a:defRPr>
            </a:pPr>
            <a:endParaRPr lang="en-US"/>
          </a:p>
        </c:txPr>
        <c:crossAx val="213689120"/>
        <c:crosses val="autoZero"/>
        <c:crossBetween val="between"/>
      </c:valAx>
    </c:plotArea>
    <c:plotVisOnly val="1"/>
    <c:dispBlanksAs val="gap"/>
    <c:showDLblsOverMax val="0"/>
  </c:chart>
  <c:spPr>
    <a:ln>
      <a:noFill/>
    </a:ln>
  </c:spPr>
  <c:userShapes r:id="rId1"/>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7.xml"/></Relationships>
</file>

<file path=xl/chartsheets/_rels/sheet5.xml.rels><?xml version="1.0" encoding="UTF-8" standalone="yes"?>
<Relationships xmlns="http://schemas.openxmlformats.org/package/2006/relationships"><Relationship Id="rId1" Type="http://schemas.openxmlformats.org/officeDocument/2006/relationships/drawing" Target="../drawings/drawing9.xml"/></Relationships>
</file>

<file path=xl/chartsheets/_rels/sheet6.xml.rels><?xml version="1.0" encoding="UTF-8" standalone="yes"?>
<Relationships xmlns="http://schemas.openxmlformats.org/package/2006/relationships"><Relationship Id="rId1" Type="http://schemas.openxmlformats.org/officeDocument/2006/relationships/drawing" Target="../drawings/drawing11.xml"/></Relationships>
</file>

<file path=xl/chartsheets/_rels/sheet7.xml.rels><?xml version="1.0" encoding="UTF-8" standalone="yes"?>
<Relationships xmlns="http://schemas.openxmlformats.org/package/2006/relationships"><Relationship Id="rId1" Type="http://schemas.openxmlformats.org/officeDocument/2006/relationships/drawing" Target="../drawings/drawing14.xml"/></Relationships>
</file>

<file path=xl/chartsheets/sheet1.xml><?xml version="1.0" encoding="utf-8"?>
<chartsheet xmlns="http://schemas.openxmlformats.org/spreadsheetml/2006/main" xmlns:r="http://schemas.openxmlformats.org/officeDocument/2006/relationships">
  <sheetPr/>
  <sheetViews>
    <sheetView workbookViewId="0"/>
  </sheetViews>
  <pageMargins left="0.75" right="0.75" top="1" bottom="1" header="0.5" footer="0.5"/>
  <pageSetup paperSize="9" orientation="landscape" horizontalDpi="4294967292" verticalDpi="4294967292"/>
  <drawing r:id="rId1"/>
</chartsheet>
</file>

<file path=xl/chartsheets/sheet2.xml><?xml version="1.0" encoding="utf-8"?>
<chartsheet xmlns="http://schemas.openxmlformats.org/spreadsheetml/2006/main" xmlns:r="http://schemas.openxmlformats.org/officeDocument/2006/relationships">
  <sheetPr/>
  <sheetViews>
    <sheetView workbookViewId="0"/>
  </sheetViews>
  <pageMargins left="0.75" right="0.75" top="1" bottom="1" header="0.5" footer="0.5"/>
  <pageSetup paperSize="9" orientation="landscape" horizontalDpi="4294967292" verticalDpi="4294967292"/>
  <drawing r:id="rId1"/>
</chartsheet>
</file>

<file path=xl/chartsheets/sheet3.xml><?xml version="1.0" encoding="utf-8"?>
<chartsheet xmlns="http://schemas.openxmlformats.org/spreadsheetml/2006/main" xmlns:r="http://schemas.openxmlformats.org/officeDocument/2006/relationships">
  <sheetPr/>
  <sheetViews>
    <sheetView workbookViewId="0"/>
  </sheetViews>
  <pageMargins left="0.75" right="0.75" top="1" bottom="1" header="0.5" footer="0.5"/>
  <pageSetup paperSize="9" orientation="landscape" horizontalDpi="4294967292" verticalDpi="4294967292"/>
  <drawing r:id="rId1"/>
</chartsheet>
</file>

<file path=xl/chartsheets/sheet4.xml><?xml version="1.0" encoding="utf-8"?>
<chartsheet xmlns="http://schemas.openxmlformats.org/spreadsheetml/2006/main" xmlns:r="http://schemas.openxmlformats.org/officeDocument/2006/relationships">
  <sheetPr/>
  <sheetViews>
    <sheetView workbookViewId="0"/>
  </sheetViews>
  <pageMargins left="0.75" right="0.75" top="1" bottom="1" header="0.5" footer="0.5"/>
  <pageSetup paperSize="9" orientation="landscape" horizontalDpi="4294967292" verticalDpi="4294967292"/>
  <drawing r:id="rId1"/>
</chartsheet>
</file>

<file path=xl/chartsheets/sheet5.xml><?xml version="1.0" encoding="utf-8"?>
<chartsheet xmlns="http://schemas.openxmlformats.org/spreadsheetml/2006/main" xmlns:r="http://schemas.openxmlformats.org/officeDocument/2006/relationships">
  <sheetPr/>
  <sheetViews>
    <sheetView workbookViewId="0"/>
  </sheetViews>
  <pageMargins left="0.75" right="0.75" top="1" bottom="1" header="0.5" footer="0.5"/>
  <pageSetup paperSize="9" orientation="landscape" horizontalDpi="4294967292" verticalDpi="4294967292"/>
  <drawing r:id="rId1"/>
</chartsheet>
</file>

<file path=xl/chartsheets/sheet6.xml><?xml version="1.0" encoding="utf-8"?>
<chartsheet xmlns="http://schemas.openxmlformats.org/spreadsheetml/2006/main" xmlns:r="http://schemas.openxmlformats.org/officeDocument/2006/relationships">
  <sheetPr/>
  <sheetViews>
    <sheetView workbookViewId="0"/>
  </sheetViews>
  <pageMargins left="0.75" right="0.75" top="1" bottom="1" header="0.5" footer="0.5"/>
  <pageSetup paperSize="9" orientation="landscape" horizontalDpi="4294967292" verticalDpi="4294967292"/>
  <drawing r:id="rId1"/>
</chartsheet>
</file>

<file path=xl/chartsheets/sheet7.xml><?xml version="1.0" encoding="utf-8"?>
<chartsheet xmlns="http://schemas.openxmlformats.org/spreadsheetml/2006/main" xmlns:r="http://schemas.openxmlformats.org/officeDocument/2006/relationships">
  <sheetPr/>
  <sheetViews>
    <sheetView workbookViewId="0"/>
  </sheetViews>
  <pageMargins left="0.75" right="0.75" top="1" bottom="1" header="0.5" footer="0.5"/>
  <pageSetup paperSize="9" orientation="landscape" horizontalDpi="4294967292" verticalDpi="4294967292"/>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3.xml.rels><?xml version="1.0" encoding="UTF-8" standalone="yes"?>
<Relationships xmlns="http://schemas.openxmlformats.org/package/2006/relationships"><Relationship Id="rId11" Type="http://schemas.openxmlformats.org/officeDocument/2006/relationships/chart" Target="../charts/chart17.xml"/><Relationship Id="rId12" Type="http://schemas.openxmlformats.org/officeDocument/2006/relationships/chart" Target="../charts/chart18.xml"/><Relationship Id="rId13" Type="http://schemas.openxmlformats.org/officeDocument/2006/relationships/chart" Target="../charts/chart19.xml"/><Relationship Id="rId14" Type="http://schemas.openxmlformats.org/officeDocument/2006/relationships/chart" Target="../charts/chart20.xml"/><Relationship Id="rId15" Type="http://schemas.openxmlformats.org/officeDocument/2006/relationships/chart" Target="../charts/chart21.xml"/><Relationship Id="rId16" Type="http://schemas.openxmlformats.org/officeDocument/2006/relationships/chart" Target="../charts/chart22.xml"/><Relationship Id="rId17" Type="http://schemas.openxmlformats.org/officeDocument/2006/relationships/chart" Target="../charts/chart23.xml"/><Relationship Id="rId18" Type="http://schemas.openxmlformats.org/officeDocument/2006/relationships/chart" Target="../charts/chart24.xml"/><Relationship Id="rId19" Type="http://schemas.openxmlformats.org/officeDocument/2006/relationships/chart" Target="../charts/chart25.xml"/><Relationship Id="rId1" Type="http://schemas.openxmlformats.org/officeDocument/2006/relationships/chart" Target="../charts/chart7.xml"/><Relationship Id="rId2" Type="http://schemas.openxmlformats.org/officeDocument/2006/relationships/chart" Target="../charts/chart8.xml"/><Relationship Id="rId3" Type="http://schemas.openxmlformats.org/officeDocument/2006/relationships/chart" Target="../charts/chart9.xml"/><Relationship Id="rId4" Type="http://schemas.openxmlformats.org/officeDocument/2006/relationships/chart" Target="../charts/chart10.xml"/><Relationship Id="rId5" Type="http://schemas.openxmlformats.org/officeDocument/2006/relationships/chart" Target="../charts/chart11.xml"/><Relationship Id="rId6" Type="http://schemas.openxmlformats.org/officeDocument/2006/relationships/chart" Target="../charts/chart12.xml"/><Relationship Id="rId7" Type="http://schemas.openxmlformats.org/officeDocument/2006/relationships/chart" Target="../charts/chart13.xml"/><Relationship Id="rId8" Type="http://schemas.openxmlformats.org/officeDocument/2006/relationships/chart" Target="../charts/chart14.xml"/><Relationship Id="rId9" Type="http://schemas.openxmlformats.org/officeDocument/2006/relationships/chart" Target="../charts/chart15.xml"/><Relationship Id="rId10" Type="http://schemas.openxmlformats.org/officeDocument/2006/relationships/chart" Target="../charts/chart16.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26.xml"/></Relationships>
</file>

<file path=xl/drawings/drawing1.xml><?xml version="1.0" encoding="utf-8"?>
<xdr:wsDr xmlns:xdr="http://schemas.openxmlformats.org/drawingml/2006/spreadsheetDrawing" xmlns:a="http://schemas.openxmlformats.org/drawingml/2006/main">
  <xdr:absoluteAnchor>
    <xdr:pos x="0" y="0"/>
    <xdr:ext cx="9194800" cy="5613400"/>
    <xdr:graphicFrame macro="">
      <xdr:nvGraphicFramePr>
        <xdr:cNvPr id="2" name="Graphique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0.04242</cdr:x>
      <cdr:y>0.93217</cdr:y>
    </cdr:from>
    <cdr:to>
      <cdr:x>0.99258</cdr:x>
      <cdr:y>1</cdr:y>
    </cdr:to>
    <cdr:sp macro="" textlink="">
      <cdr:nvSpPr>
        <cdr:cNvPr id="2" name="Rectangle 1"/>
        <cdr:cNvSpPr/>
      </cdr:nvSpPr>
      <cdr:spPr>
        <a:xfrm xmlns:a="http://schemas.openxmlformats.org/drawingml/2006/main">
          <a:off x="390769" y="5236308"/>
          <a:ext cx="8753231" cy="381000"/>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cdr:spPr>
      <cdr:style>
        <a:lnRef xmlns:a="http://schemas.openxmlformats.org/drawingml/2006/main" idx="1">
          <a:schemeClr val="accent1"/>
        </a:lnRef>
        <a:fillRef xmlns:a="http://schemas.openxmlformats.org/drawingml/2006/main" idx="3">
          <a:schemeClr val="accent1"/>
        </a:fillRef>
        <a:effectRef xmlns:a="http://schemas.openxmlformats.org/drawingml/2006/main" idx="2">
          <a:schemeClr val="accent1"/>
        </a:effectRef>
        <a:fontRef xmlns:a="http://schemas.openxmlformats.org/drawingml/2006/main" idx="minor">
          <a:schemeClr val="lt1"/>
        </a:fontRef>
      </cdr:style>
      <cdr:txBody>
        <a:bodyPr xmlns:a="http://schemas.openxmlformats.org/drawingml/2006/main"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rtl="0"/>
          <a:r>
            <a:rPr lang="fr-FR" sz="950" b="0" i="0" baseline="0">
              <a:solidFill>
                <a:schemeClr val="tx1"/>
              </a:solidFill>
              <a:effectLst/>
              <a:latin typeface="Arial"/>
              <a:ea typeface="+mn-ea"/>
              <a:cs typeface="Arial"/>
            </a:rPr>
            <a:t>Notes: The figure reports decennial averages (e.g., 1970-79 is the average of 1970, 1971, ..., 1979). Foreign profits include dividends on foreign portfolio equities and income on US direct investment abroad (distributed and retained). Profits are net of interest payments, gross of US but net of foreign corporate income taxes. Source: author's computations using NIPA data, see Online Appendix.</a:t>
          </a:r>
          <a:endParaRPr lang="fr-FR" sz="950">
            <a:solidFill>
              <a:schemeClr val="tx1"/>
            </a:solidFill>
            <a:effectLst/>
            <a:latin typeface="Arial"/>
            <a:cs typeface="Arial"/>
          </a:endParaRPr>
        </a:p>
      </cdr:txBody>
    </cdr:sp>
  </cdr:relSizeAnchor>
</c:userShapes>
</file>

<file path=xl/drawings/drawing3.xml><?xml version="1.0" encoding="utf-8"?>
<xdr:wsDr xmlns:xdr="http://schemas.openxmlformats.org/drawingml/2006/spreadsheetDrawing" xmlns:a="http://schemas.openxmlformats.org/drawingml/2006/main">
  <xdr:absoluteAnchor>
    <xdr:pos x="0" y="0"/>
    <xdr:ext cx="9207500" cy="5613400"/>
    <xdr:graphicFrame macro="">
      <xdr:nvGraphicFramePr>
        <xdr:cNvPr id="2" name="Graphique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c:userShapes xmlns:c="http://schemas.openxmlformats.org/drawingml/2006/chart">
  <cdr:relSizeAnchor xmlns:cdr="http://schemas.openxmlformats.org/drawingml/2006/chartDrawing">
    <cdr:from>
      <cdr:x>0.38673</cdr:x>
      <cdr:y>0.25852</cdr:y>
    </cdr:from>
    <cdr:to>
      <cdr:x>0.53298</cdr:x>
      <cdr:y>0.31895</cdr:y>
    </cdr:to>
    <cdr:sp macro="" textlink="">
      <cdr:nvSpPr>
        <cdr:cNvPr id="2" name="Rectangle 1"/>
        <cdr:cNvSpPr/>
      </cdr:nvSpPr>
      <cdr:spPr>
        <a:xfrm xmlns:a="http://schemas.openxmlformats.org/drawingml/2006/main">
          <a:off x="3560799" y="1451994"/>
          <a:ext cx="1346640" cy="339396"/>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cdr:spPr>
      <cdr:style>
        <a:lnRef xmlns:a="http://schemas.openxmlformats.org/drawingml/2006/main" idx="1">
          <a:schemeClr val="accent1"/>
        </a:lnRef>
        <a:fillRef xmlns:a="http://schemas.openxmlformats.org/drawingml/2006/main" idx="3">
          <a:schemeClr val="accent1"/>
        </a:fillRef>
        <a:effectRef xmlns:a="http://schemas.openxmlformats.org/drawingml/2006/main" idx="2">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r>
            <a:rPr lang="fr-FR" sz="1600" u="none" baseline="0">
              <a:ln>
                <a:noFill/>
              </a:ln>
              <a:solidFill>
                <a:schemeClr val="tx1"/>
              </a:solidFill>
              <a:effectLst/>
              <a:latin typeface="Arial"/>
            </a:rPr>
            <a:t>Singapore</a:t>
          </a:r>
        </a:p>
      </cdr:txBody>
    </cdr:sp>
  </cdr:relSizeAnchor>
  <cdr:relSizeAnchor xmlns:cdr="http://schemas.openxmlformats.org/drawingml/2006/chartDrawing">
    <cdr:from>
      <cdr:x>0.82545</cdr:x>
      <cdr:y>0.7495</cdr:y>
    </cdr:from>
    <cdr:to>
      <cdr:x>0.9717</cdr:x>
      <cdr:y>0.80993</cdr:y>
    </cdr:to>
    <cdr:sp macro="" textlink="">
      <cdr:nvSpPr>
        <cdr:cNvPr id="3" name="Rectangle 2"/>
        <cdr:cNvSpPr/>
      </cdr:nvSpPr>
      <cdr:spPr>
        <a:xfrm xmlns:a="http://schemas.openxmlformats.org/drawingml/2006/main">
          <a:off x="7600310" y="4209545"/>
          <a:ext cx="1346640" cy="339396"/>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cdr:spPr>
      <cdr:style>
        <a:lnRef xmlns:a="http://schemas.openxmlformats.org/drawingml/2006/main" idx="1">
          <a:schemeClr val="accent1"/>
        </a:lnRef>
        <a:fillRef xmlns:a="http://schemas.openxmlformats.org/drawingml/2006/main" idx="3">
          <a:schemeClr val="accent1"/>
        </a:fillRef>
        <a:effectRef xmlns:a="http://schemas.openxmlformats.org/drawingml/2006/main" idx="2">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r>
            <a:rPr lang="fr-FR" sz="1600" u="none" baseline="0">
              <a:ln>
                <a:noFill/>
              </a:ln>
              <a:solidFill>
                <a:schemeClr val="bg1"/>
              </a:solidFill>
              <a:effectLst/>
              <a:latin typeface="Arial"/>
            </a:rPr>
            <a:t>Ireland</a:t>
          </a:r>
        </a:p>
      </cdr:txBody>
    </cdr:sp>
  </cdr:relSizeAnchor>
  <cdr:relSizeAnchor xmlns:cdr="http://schemas.openxmlformats.org/drawingml/2006/chartDrawing">
    <cdr:from>
      <cdr:x>0.56213</cdr:x>
      <cdr:y>0.67381</cdr:y>
    </cdr:from>
    <cdr:to>
      <cdr:x>0.70839</cdr:x>
      <cdr:y>0.73424</cdr:y>
    </cdr:to>
    <cdr:sp macro="" textlink="">
      <cdr:nvSpPr>
        <cdr:cNvPr id="4" name="Rectangle 3"/>
        <cdr:cNvSpPr/>
      </cdr:nvSpPr>
      <cdr:spPr>
        <a:xfrm xmlns:a="http://schemas.openxmlformats.org/drawingml/2006/main">
          <a:off x="5175858" y="3784416"/>
          <a:ext cx="1346640" cy="339396"/>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cdr:spPr>
      <cdr:style>
        <a:lnRef xmlns:a="http://schemas.openxmlformats.org/drawingml/2006/main" idx="1">
          <a:schemeClr val="accent1"/>
        </a:lnRef>
        <a:fillRef xmlns:a="http://schemas.openxmlformats.org/drawingml/2006/main" idx="3">
          <a:schemeClr val="accent1"/>
        </a:fillRef>
        <a:effectRef xmlns:a="http://schemas.openxmlformats.org/drawingml/2006/main" idx="2">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r>
            <a:rPr lang="fr-FR" sz="1600" u="none" baseline="0">
              <a:ln>
                <a:noFill/>
              </a:ln>
              <a:solidFill>
                <a:schemeClr val="bg1"/>
              </a:solidFill>
              <a:effectLst/>
              <a:latin typeface="Arial"/>
            </a:rPr>
            <a:t>Netherlands</a:t>
          </a:r>
        </a:p>
      </cdr:txBody>
    </cdr:sp>
  </cdr:relSizeAnchor>
  <cdr:relSizeAnchor xmlns:cdr="http://schemas.openxmlformats.org/drawingml/2006/chartDrawing">
    <cdr:from>
      <cdr:x>0.74128</cdr:x>
      <cdr:y>0.5112</cdr:y>
    </cdr:from>
    <cdr:to>
      <cdr:x>0.88753</cdr:x>
      <cdr:y>0.57163</cdr:y>
    </cdr:to>
    <cdr:sp macro="" textlink="">
      <cdr:nvSpPr>
        <cdr:cNvPr id="5" name="Rectangle 4"/>
        <cdr:cNvSpPr/>
      </cdr:nvSpPr>
      <cdr:spPr>
        <a:xfrm xmlns:a="http://schemas.openxmlformats.org/drawingml/2006/main">
          <a:off x="6825322" y="2871160"/>
          <a:ext cx="1346640" cy="339396"/>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cdr:spPr>
      <cdr:style>
        <a:lnRef xmlns:a="http://schemas.openxmlformats.org/drawingml/2006/main" idx="1">
          <a:schemeClr val="accent1"/>
        </a:lnRef>
        <a:fillRef xmlns:a="http://schemas.openxmlformats.org/drawingml/2006/main" idx="3">
          <a:schemeClr val="accent1"/>
        </a:fillRef>
        <a:effectRef xmlns:a="http://schemas.openxmlformats.org/drawingml/2006/main" idx="2">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r>
            <a:rPr lang="fr-FR" sz="1600" u="none" baseline="0">
              <a:ln>
                <a:noFill/>
              </a:ln>
              <a:solidFill>
                <a:schemeClr val="tx1"/>
              </a:solidFill>
              <a:effectLst/>
              <a:latin typeface="Arial"/>
            </a:rPr>
            <a:t>Luxembourg</a:t>
          </a:r>
        </a:p>
      </cdr:txBody>
    </cdr:sp>
  </cdr:relSizeAnchor>
  <cdr:relSizeAnchor xmlns:cdr="http://schemas.openxmlformats.org/drawingml/2006/chartDrawing">
    <cdr:from>
      <cdr:x>0.29526</cdr:x>
      <cdr:y>0.61708</cdr:y>
    </cdr:from>
    <cdr:to>
      <cdr:x>0.44152</cdr:x>
      <cdr:y>0.67751</cdr:y>
    </cdr:to>
    <cdr:sp macro="" textlink="">
      <cdr:nvSpPr>
        <cdr:cNvPr id="6" name="Rectangle 5"/>
        <cdr:cNvSpPr/>
      </cdr:nvSpPr>
      <cdr:spPr>
        <a:xfrm xmlns:a="http://schemas.openxmlformats.org/drawingml/2006/main">
          <a:off x="2718641" y="3465821"/>
          <a:ext cx="1346640" cy="339396"/>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cdr:spPr>
      <cdr:style>
        <a:lnRef xmlns:a="http://schemas.openxmlformats.org/drawingml/2006/main" idx="1">
          <a:schemeClr val="accent1"/>
        </a:lnRef>
        <a:fillRef xmlns:a="http://schemas.openxmlformats.org/drawingml/2006/main" idx="3">
          <a:schemeClr val="accent1"/>
        </a:fillRef>
        <a:effectRef xmlns:a="http://schemas.openxmlformats.org/drawingml/2006/main" idx="2">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r>
            <a:rPr lang="fr-FR" sz="1600" u="none" baseline="0">
              <a:ln>
                <a:noFill/>
              </a:ln>
              <a:solidFill>
                <a:schemeClr val="tx1"/>
              </a:solidFill>
              <a:effectLst/>
              <a:latin typeface="Arial"/>
            </a:rPr>
            <a:t>Switzerland</a:t>
          </a:r>
        </a:p>
      </cdr:txBody>
    </cdr:sp>
  </cdr:relSizeAnchor>
  <cdr:relSizeAnchor xmlns:cdr="http://schemas.openxmlformats.org/drawingml/2006/chartDrawing">
    <cdr:from>
      <cdr:x>0.67374</cdr:x>
      <cdr:y>0.32779</cdr:y>
    </cdr:from>
    <cdr:to>
      <cdr:x>0.89708</cdr:x>
      <cdr:y>0.40646</cdr:y>
    </cdr:to>
    <cdr:sp macro="" textlink="">
      <cdr:nvSpPr>
        <cdr:cNvPr id="7" name="Rectangle 6"/>
        <cdr:cNvSpPr/>
      </cdr:nvSpPr>
      <cdr:spPr>
        <a:xfrm xmlns:a="http://schemas.openxmlformats.org/drawingml/2006/main">
          <a:off x="6203461" y="1841009"/>
          <a:ext cx="2056424" cy="441873"/>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cdr:spPr>
      <cdr:style>
        <a:lnRef xmlns:a="http://schemas.openxmlformats.org/drawingml/2006/main" idx="1">
          <a:schemeClr val="accent1"/>
        </a:lnRef>
        <a:fillRef xmlns:a="http://schemas.openxmlformats.org/drawingml/2006/main" idx="3">
          <a:schemeClr val="accent1"/>
        </a:fillRef>
        <a:effectRef xmlns:a="http://schemas.openxmlformats.org/drawingml/2006/main" idx="2">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r>
            <a:rPr lang="fr-FR" sz="1600" u="none" baseline="0">
              <a:ln>
                <a:noFill/>
              </a:ln>
              <a:solidFill>
                <a:schemeClr val="tx1"/>
              </a:solidFill>
              <a:effectLst/>
              <a:latin typeface="Arial"/>
            </a:rPr>
            <a:t>Bermuda (and other </a:t>
          </a:r>
        </a:p>
        <a:p xmlns:a="http://schemas.openxmlformats.org/drawingml/2006/main">
          <a:r>
            <a:rPr lang="fr-FR" sz="1600" u="none" baseline="0">
              <a:ln>
                <a:noFill/>
              </a:ln>
              <a:solidFill>
                <a:schemeClr val="tx1"/>
              </a:solidFill>
              <a:effectLst/>
              <a:latin typeface="Arial"/>
            </a:rPr>
            <a:t>Caribbean)</a:t>
          </a:r>
        </a:p>
      </cdr:txBody>
    </cdr:sp>
  </cdr:relSizeAnchor>
  <cdr:relSizeAnchor xmlns:cdr="http://schemas.openxmlformats.org/drawingml/2006/chartDrawing">
    <cdr:from>
      <cdr:x>0.457</cdr:x>
      <cdr:y>0.32173</cdr:y>
    </cdr:from>
    <cdr:to>
      <cdr:x>0.52095</cdr:x>
      <cdr:y>0.47485</cdr:y>
    </cdr:to>
    <cdr:cxnSp macro="">
      <cdr:nvCxnSpPr>
        <cdr:cNvPr id="10" name="Connecteur droit avec flèche 9"/>
        <cdr:cNvCxnSpPr/>
      </cdr:nvCxnSpPr>
      <cdr:spPr>
        <a:xfrm xmlns:a="http://schemas.openxmlformats.org/drawingml/2006/main">
          <a:off x="4207844" y="1806971"/>
          <a:ext cx="588849" cy="860029"/>
        </a:xfrm>
        <a:prstGeom xmlns:a="http://schemas.openxmlformats.org/drawingml/2006/main" prst="straightConnector1">
          <a:avLst/>
        </a:prstGeom>
        <a:ln xmlns:a="http://schemas.openxmlformats.org/drawingml/2006/main" w="9525">
          <a:solidFill>
            <a:schemeClr val="tx1"/>
          </a:solidFill>
          <a:tailEnd type="triangle"/>
        </a:ln>
        <a:effectLst xmlns:a="http://schemas.openxmlformats.org/drawingml/2006/main"/>
      </cdr:spPr>
      <cdr:style>
        <a:lnRef xmlns:a="http://schemas.openxmlformats.org/drawingml/2006/main" idx="2">
          <a:schemeClr val="accent1"/>
        </a:lnRef>
        <a:fillRef xmlns:a="http://schemas.openxmlformats.org/drawingml/2006/main" idx="0">
          <a:schemeClr val="accent1"/>
        </a:fillRef>
        <a:effectRef xmlns:a="http://schemas.openxmlformats.org/drawingml/2006/main" idx="1">
          <a:schemeClr val="accent1"/>
        </a:effectRef>
        <a:fontRef xmlns:a="http://schemas.openxmlformats.org/drawingml/2006/main" idx="minor">
          <a:schemeClr val="tx1"/>
        </a:fontRef>
      </cdr:style>
    </cdr:cxnSp>
  </cdr:relSizeAnchor>
  <cdr:relSizeAnchor xmlns:cdr="http://schemas.openxmlformats.org/drawingml/2006/chartDrawing">
    <cdr:from>
      <cdr:x>0.00345</cdr:x>
      <cdr:y>0.93217</cdr:y>
    </cdr:from>
    <cdr:to>
      <cdr:x>1</cdr:x>
      <cdr:y>1</cdr:y>
    </cdr:to>
    <cdr:sp macro="" textlink="">
      <cdr:nvSpPr>
        <cdr:cNvPr id="9" name="Rectangle 8"/>
        <cdr:cNvSpPr/>
      </cdr:nvSpPr>
      <cdr:spPr>
        <a:xfrm xmlns:a="http://schemas.openxmlformats.org/drawingml/2006/main">
          <a:off x="31750" y="5232643"/>
          <a:ext cx="9175749" cy="380757"/>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cdr:spPr>
      <cdr:style>
        <a:lnRef xmlns:a="http://schemas.openxmlformats.org/drawingml/2006/main" idx="1">
          <a:schemeClr val="accent1"/>
        </a:lnRef>
        <a:fillRef xmlns:a="http://schemas.openxmlformats.org/drawingml/2006/main" idx="3">
          <a:schemeClr val="accent1"/>
        </a:fillRef>
        <a:effectRef xmlns:a="http://schemas.openxmlformats.org/drawingml/2006/main" idx="2">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rtl="0"/>
          <a:r>
            <a:rPr lang="fr-FR" sz="1000" b="0" i="0" baseline="0">
              <a:solidFill>
                <a:srgbClr val="000000"/>
              </a:solidFill>
              <a:effectLst/>
              <a:latin typeface="Arial"/>
              <a:ea typeface="+mn-ea"/>
              <a:cs typeface="Arial"/>
            </a:rPr>
            <a:t>Notes: This figure charts the share of income on U.S. direct investment abroad made in the main tax havens. In 2013, total income on U.S.DI abroad was about $500bn. 17% came from the Netherlands, 8% from Luxembourg, etc. Source: author's computations using balance of payments data, see Online Appendix.</a:t>
          </a:r>
          <a:endParaRPr lang="fr-FR" sz="1000">
            <a:solidFill>
              <a:srgbClr val="000000"/>
            </a:solidFill>
            <a:effectLst/>
            <a:latin typeface="Arial"/>
            <a:cs typeface="Arial"/>
          </a:endParaRPr>
        </a:p>
      </cdr:txBody>
    </cdr:sp>
  </cdr:relSizeAnchor>
</c:userShapes>
</file>

<file path=xl/drawings/drawing5.xml><?xml version="1.0" encoding="utf-8"?>
<xdr:wsDr xmlns:xdr="http://schemas.openxmlformats.org/drawingml/2006/spreadsheetDrawing" xmlns:a="http://schemas.openxmlformats.org/drawingml/2006/main">
  <xdr:absoluteAnchor>
    <xdr:pos x="0" y="0"/>
    <xdr:ext cx="9207500" cy="5613400"/>
    <xdr:graphicFrame macro="">
      <xdr:nvGraphicFramePr>
        <xdr:cNvPr id="2" name="Graphique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c:userShapes xmlns:c="http://schemas.openxmlformats.org/drawingml/2006/chart">
  <cdr:relSizeAnchor xmlns:cdr="http://schemas.openxmlformats.org/drawingml/2006/chartDrawing">
    <cdr:from>
      <cdr:x>0</cdr:x>
      <cdr:y>0.93217</cdr:y>
    </cdr:from>
    <cdr:to>
      <cdr:x>1</cdr:x>
      <cdr:y>1</cdr:y>
    </cdr:to>
    <cdr:sp macro="" textlink="">
      <cdr:nvSpPr>
        <cdr:cNvPr id="3" name="Rectangle 2"/>
        <cdr:cNvSpPr/>
      </cdr:nvSpPr>
      <cdr:spPr>
        <a:xfrm xmlns:a="http://schemas.openxmlformats.org/drawingml/2006/main">
          <a:off x="0" y="5232643"/>
          <a:ext cx="9207500" cy="380757"/>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cdr:spPr>
      <cdr:style>
        <a:lnRef xmlns:a="http://schemas.openxmlformats.org/drawingml/2006/main" idx="1">
          <a:schemeClr val="accent1"/>
        </a:lnRef>
        <a:fillRef xmlns:a="http://schemas.openxmlformats.org/drawingml/2006/main" idx="3">
          <a:schemeClr val="accent1"/>
        </a:fillRef>
        <a:effectRef xmlns:a="http://schemas.openxmlformats.org/drawingml/2006/main" idx="2">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rtl="0"/>
          <a:r>
            <a:rPr lang="fr-FR" sz="980" b="0" i="0" baseline="0">
              <a:solidFill>
                <a:srgbClr val="000000"/>
              </a:solidFill>
              <a:effectLst/>
              <a:latin typeface="Arial"/>
              <a:ea typeface="+mn-ea"/>
              <a:cs typeface="Arial"/>
            </a:rPr>
            <a:t>Notes: This figure charts the ratio of profits made in the main tax havens (Netherlands, Ireland, Switzerland, Singapore, Luxembourg, Bermuda and other Caribbean havens) to total US corporate profits (domestic plus foreign). Source: author's computations using NIPA and balance of payments data, see Online Appendix.</a:t>
          </a:r>
          <a:endParaRPr lang="fr-FR" sz="980">
            <a:solidFill>
              <a:srgbClr val="000000"/>
            </a:solidFill>
            <a:effectLst/>
            <a:latin typeface="Arial"/>
            <a:cs typeface="Arial"/>
          </a:endParaRPr>
        </a:p>
      </cdr:txBody>
    </cdr:sp>
  </cdr:relSizeAnchor>
</c:userShapes>
</file>

<file path=xl/drawings/drawing7.xml><?xml version="1.0" encoding="utf-8"?>
<xdr:wsDr xmlns:xdr="http://schemas.openxmlformats.org/drawingml/2006/spreadsheetDrawing" xmlns:a="http://schemas.openxmlformats.org/drawingml/2006/main">
  <xdr:absoluteAnchor>
    <xdr:pos x="0" y="0"/>
    <xdr:ext cx="9207500" cy="5613400"/>
    <xdr:graphicFrame macro="">
      <xdr:nvGraphicFramePr>
        <xdr:cNvPr id="2" name="Graphique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c:userShapes xmlns:c="http://schemas.openxmlformats.org/drawingml/2006/chart">
  <cdr:relSizeAnchor xmlns:cdr="http://schemas.openxmlformats.org/drawingml/2006/chartDrawing">
    <cdr:from>
      <cdr:x>0.73616</cdr:x>
      <cdr:y>0.08817</cdr:y>
    </cdr:from>
    <cdr:to>
      <cdr:x>0.73883</cdr:x>
      <cdr:y>0.89605</cdr:y>
    </cdr:to>
    <cdr:cxnSp macro="">
      <cdr:nvCxnSpPr>
        <cdr:cNvPr id="3" name="Connecteur droit 2"/>
        <cdr:cNvCxnSpPr/>
      </cdr:nvCxnSpPr>
      <cdr:spPr>
        <a:xfrm xmlns:a="http://schemas.openxmlformats.org/drawingml/2006/main" flipH="1" flipV="1">
          <a:off x="6781800" y="495300"/>
          <a:ext cx="24594" cy="4538068"/>
        </a:xfrm>
        <a:prstGeom xmlns:a="http://schemas.openxmlformats.org/drawingml/2006/main" prst="line">
          <a:avLst/>
        </a:prstGeom>
        <a:ln xmlns:a="http://schemas.openxmlformats.org/drawingml/2006/main">
          <a:solidFill>
            <a:schemeClr val="tx1"/>
          </a:solidFill>
          <a:prstDash val="sysDot"/>
        </a:ln>
        <a:effectLst xmlns:a="http://schemas.openxmlformats.org/drawingml/2006/main"/>
      </cdr:spPr>
      <cdr:style>
        <a:lnRef xmlns:a="http://schemas.openxmlformats.org/drawingml/2006/main" idx="2">
          <a:schemeClr val="accent1"/>
        </a:lnRef>
        <a:fillRef xmlns:a="http://schemas.openxmlformats.org/drawingml/2006/main" idx="0">
          <a:schemeClr val="accent1"/>
        </a:fillRef>
        <a:effectRef xmlns:a="http://schemas.openxmlformats.org/drawingml/2006/main" idx="1">
          <a:schemeClr val="accent1"/>
        </a:effectRef>
        <a:fontRef xmlns:a="http://schemas.openxmlformats.org/drawingml/2006/main" idx="minor">
          <a:schemeClr val="tx1"/>
        </a:fontRef>
      </cdr:style>
    </cdr:cxnSp>
  </cdr:relSizeAnchor>
  <cdr:relSizeAnchor xmlns:cdr="http://schemas.openxmlformats.org/drawingml/2006/chartDrawing">
    <cdr:from>
      <cdr:x>0.59183</cdr:x>
      <cdr:y>0.13776</cdr:y>
    </cdr:from>
    <cdr:to>
      <cdr:x>0.73809</cdr:x>
      <cdr:y>0.19819</cdr:y>
    </cdr:to>
    <cdr:sp macro="" textlink="">
      <cdr:nvSpPr>
        <cdr:cNvPr id="4" name="Rectangle 3"/>
        <cdr:cNvSpPr/>
      </cdr:nvSpPr>
      <cdr:spPr>
        <a:xfrm xmlns:a="http://schemas.openxmlformats.org/drawingml/2006/main">
          <a:off x="5452140" y="773840"/>
          <a:ext cx="1347403" cy="339454"/>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cdr:spPr>
      <cdr:style>
        <a:lnRef xmlns:a="http://schemas.openxmlformats.org/drawingml/2006/main" idx="1">
          <a:schemeClr val="accent1"/>
        </a:lnRef>
        <a:fillRef xmlns:a="http://schemas.openxmlformats.org/drawingml/2006/main" idx="3">
          <a:schemeClr val="accent1"/>
        </a:fillRef>
        <a:effectRef xmlns:a="http://schemas.openxmlformats.org/drawingml/2006/main" idx="2">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r>
            <a:rPr lang="fr-FR" sz="1600" u="none" baseline="0">
              <a:ln>
                <a:noFill/>
              </a:ln>
              <a:solidFill>
                <a:schemeClr val="tx1"/>
              </a:solidFill>
              <a:effectLst/>
              <a:latin typeface="Arial"/>
            </a:rPr>
            <a:t>Repatriation tax holiday</a:t>
          </a:r>
        </a:p>
      </cdr:txBody>
    </cdr:sp>
  </cdr:relSizeAnchor>
  <cdr:relSizeAnchor xmlns:cdr="http://schemas.openxmlformats.org/drawingml/2006/chartDrawing">
    <cdr:from>
      <cdr:x>0.01803</cdr:x>
      <cdr:y>0.89191</cdr:y>
    </cdr:from>
    <cdr:to>
      <cdr:x>0.99894</cdr:x>
      <cdr:y>0.96957</cdr:y>
    </cdr:to>
    <cdr:sp macro="" textlink="">
      <cdr:nvSpPr>
        <cdr:cNvPr id="5" name="Rectangle 4"/>
        <cdr:cNvSpPr/>
      </cdr:nvSpPr>
      <cdr:spPr>
        <a:xfrm xmlns:a="http://schemas.openxmlformats.org/drawingml/2006/main">
          <a:off x="166099" y="5010150"/>
          <a:ext cx="9036521" cy="436199"/>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cdr:spPr>
      <cdr:style>
        <a:lnRef xmlns:a="http://schemas.openxmlformats.org/drawingml/2006/main" idx="1">
          <a:schemeClr val="accent1"/>
        </a:lnRef>
        <a:fillRef xmlns:a="http://schemas.openxmlformats.org/drawingml/2006/main" idx="3">
          <a:schemeClr val="accent1"/>
        </a:fillRef>
        <a:effectRef xmlns:a="http://schemas.openxmlformats.org/drawingml/2006/main" idx="2">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rtl="0"/>
          <a:r>
            <a:rPr lang="fr-FR" sz="900" b="0" i="0" baseline="0">
              <a:solidFill>
                <a:schemeClr val="tx1"/>
              </a:solidFill>
              <a:effectLst/>
              <a:latin typeface="Arial"/>
              <a:ea typeface="+mn-ea"/>
              <a:cs typeface="Arial"/>
            </a:rPr>
            <a:t>Notes: This figure charts the ratio of US direct investment income reinvested in the main tax havens (Netherlands, Ireland, Switzerland, Singapore, Luxembourg, Bermuda and other Caribbean havens) to total US direct investment income abroad.The negative amount of reinvested earnings in 2005 means that, out of 2005 production, U.S. firms repatriated more that 100% of the 2005 profits of their foreign affiliates (i.e., the 2005 data point excludes repatriations from profits made prior to 2005). Source: author's computations using balance of payments data, see Online Appendix.</a:t>
          </a:r>
          <a:endParaRPr lang="fr-FR" sz="900">
            <a:solidFill>
              <a:schemeClr val="tx1"/>
            </a:solidFill>
            <a:effectLst/>
            <a:latin typeface="Arial"/>
            <a:cs typeface="Arial"/>
          </a:endParaRPr>
        </a:p>
      </cdr:txBody>
    </cdr:sp>
  </cdr:relSizeAnchor>
</c:userShapes>
</file>

<file path=xl/drawings/drawing9.xml><?xml version="1.0" encoding="utf-8"?>
<xdr:wsDr xmlns:xdr="http://schemas.openxmlformats.org/drawingml/2006/spreadsheetDrawing" xmlns:a="http://schemas.openxmlformats.org/drawingml/2006/main">
  <xdr:absoluteAnchor>
    <xdr:pos x="0" y="0"/>
    <xdr:ext cx="9207500" cy="5613400"/>
    <xdr:graphicFrame macro="">
      <xdr:nvGraphicFramePr>
        <xdr:cNvPr id="2" name="Graphique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0.xml><?xml version="1.0" encoding="utf-8"?>
<c:userShapes xmlns:c="http://schemas.openxmlformats.org/drawingml/2006/chart">
  <cdr:relSizeAnchor xmlns:cdr="http://schemas.openxmlformats.org/drawingml/2006/chartDrawing">
    <cdr:from>
      <cdr:x>0.45734</cdr:x>
      <cdr:y>0.17807</cdr:y>
    </cdr:from>
    <cdr:to>
      <cdr:x>0.74784</cdr:x>
      <cdr:y>0.23165</cdr:y>
    </cdr:to>
    <cdr:sp macro="" textlink="">
      <cdr:nvSpPr>
        <cdr:cNvPr id="2" name="Rectangle 1"/>
        <cdr:cNvSpPr/>
      </cdr:nvSpPr>
      <cdr:spPr>
        <a:xfrm xmlns:a="http://schemas.openxmlformats.org/drawingml/2006/main">
          <a:off x="4210999" y="999600"/>
          <a:ext cx="2674779" cy="300766"/>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cdr:spPr>
      <cdr:style>
        <a:lnRef xmlns:a="http://schemas.openxmlformats.org/drawingml/2006/main" idx="1">
          <a:schemeClr val="accent1"/>
        </a:lnRef>
        <a:fillRef xmlns:a="http://schemas.openxmlformats.org/drawingml/2006/main" idx="3">
          <a:schemeClr val="accent1"/>
        </a:fillRef>
        <a:effectRef xmlns:a="http://schemas.openxmlformats.org/drawingml/2006/main" idx="2">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r>
            <a:rPr lang="fr-FR" sz="1600" u="none" baseline="0">
              <a:ln>
                <a:noFill/>
              </a:ln>
              <a:solidFill>
                <a:schemeClr val="tx1"/>
              </a:solidFill>
              <a:effectLst/>
              <a:latin typeface="Arial"/>
            </a:rPr>
            <a:t>Nominal U.S. federal rate</a:t>
          </a:r>
        </a:p>
      </cdr:txBody>
    </cdr:sp>
  </cdr:relSizeAnchor>
  <cdr:relSizeAnchor xmlns:cdr="http://schemas.openxmlformats.org/drawingml/2006/chartDrawing">
    <cdr:from>
      <cdr:x>0.4399</cdr:x>
      <cdr:y>0.58301</cdr:y>
    </cdr:from>
    <cdr:to>
      <cdr:x>0.82716</cdr:x>
      <cdr:y>0.64354</cdr:y>
    </cdr:to>
    <cdr:sp macro="" textlink="">
      <cdr:nvSpPr>
        <cdr:cNvPr id="3" name="Rectangle 2"/>
        <cdr:cNvSpPr/>
      </cdr:nvSpPr>
      <cdr:spPr>
        <a:xfrm xmlns:a="http://schemas.openxmlformats.org/drawingml/2006/main">
          <a:off x="4050363" y="3272650"/>
          <a:ext cx="3565697" cy="339779"/>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cdr:spPr>
      <cdr:style>
        <a:lnRef xmlns:a="http://schemas.openxmlformats.org/drawingml/2006/main" idx="1">
          <a:schemeClr val="accent1"/>
        </a:lnRef>
        <a:fillRef xmlns:a="http://schemas.openxmlformats.org/drawingml/2006/main" idx="3">
          <a:schemeClr val="accent1"/>
        </a:fillRef>
        <a:effectRef xmlns:a="http://schemas.openxmlformats.org/drawingml/2006/main" idx="2">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r>
            <a:rPr lang="fr-FR" sz="1600" u="none" baseline="0">
              <a:ln>
                <a:noFill/>
              </a:ln>
              <a:solidFill>
                <a:schemeClr val="tx1"/>
              </a:solidFill>
              <a:effectLst/>
              <a:latin typeface="Arial"/>
            </a:rPr>
            <a:t>Effective rate paid to US government</a:t>
          </a:r>
        </a:p>
      </cdr:txBody>
    </cdr:sp>
  </cdr:relSizeAnchor>
  <cdr:relSizeAnchor xmlns:cdr="http://schemas.openxmlformats.org/drawingml/2006/chartDrawing">
    <cdr:from>
      <cdr:x>0.77241</cdr:x>
      <cdr:y>0.43138</cdr:y>
    </cdr:from>
    <cdr:to>
      <cdr:x>1</cdr:x>
      <cdr:y>0.55488</cdr:y>
    </cdr:to>
    <cdr:sp macro="" textlink="">
      <cdr:nvSpPr>
        <cdr:cNvPr id="4" name="Rectangle 3"/>
        <cdr:cNvSpPr/>
      </cdr:nvSpPr>
      <cdr:spPr>
        <a:xfrm xmlns:a="http://schemas.openxmlformats.org/drawingml/2006/main">
          <a:off x="7111965" y="2421527"/>
          <a:ext cx="2095535" cy="693254"/>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cdr:spPr>
      <cdr:style>
        <a:lnRef xmlns:a="http://schemas.openxmlformats.org/drawingml/2006/main" idx="1">
          <a:schemeClr val="accent1"/>
        </a:lnRef>
        <a:fillRef xmlns:a="http://schemas.openxmlformats.org/drawingml/2006/main" idx="3">
          <a:schemeClr val="accent1"/>
        </a:fillRef>
        <a:effectRef xmlns:a="http://schemas.openxmlformats.org/drawingml/2006/main" idx="2">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r>
            <a:rPr lang="fr-FR" sz="1600" u="none" baseline="0">
              <a:ln>
                <a:noFill/>
              </a:ln>
              <a:solidFill>
                <a:schemeClr val="tx1"/>
              </a:solidFill>
              <a:effectLst/>
              <a:latin typeface="Arial"/>
            </a:rPr>
            <a:t>Effective rate paid to US and foreign gov.</a:t>
          </a:r>
        </a:p>
      </cdr:txBody>
    </cdr:sp>
  </cdr:relSizeAnchor>
  <cdr:relSizeAnchor xmlns:cdr="http://schemas.openxmlformats.org/drawingml/2006/chartDrawing">
    <cdr:from>
      <cdr:x>0.01379</cdr:x>
      <cdr:y>0.9095</cdr:y>
    </cdr:from>
    <cdr:to>
      <cdr:x>0.99724</cdr:x>
      <cdr:y>0.994</cdr:y>
    </cdr:to>
    <cdr:sp macro="" textlink="">
      <cdr:nvSpPr>
        <cdr:cNvPr id="5" name="Rectangle 4"/>
        <cdr:cNvSpPr/>
      </cdr:nvSpPr>
      <cdr:spPr>
        <a:xfrm xmlns:a="http://schemas.openxmlformats.org/drawingml/2006/main">
          <a:off x="126971" y="5105400"/>
          <a:ext cx="9055129" cy="474320"/>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cdr:spPr>
      <cdr:style>
        <a:lnRef xmlns:a="http://schemas.openxmlformats.org/drawingml/2006/main" idx="1">
          <a:schemeClr val="accent1"/>
        </a:lnRef>
        <a:fillRef xmlns:a="http://schemas.openxmlformats.org/drawingml/2006/main" idx="3">
          <a:schemeClr val="accent1"/>
        </a:fillRef>
        <a:effectRef xmlns:a="http://schemas.openxmlformats.org/drawingml/2006/main" idx="2">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r>
            <a:rPr lang="fr-FR" sz="1000" smtClean="0">
              <a:solidFill>
                <a:schemeClr val="tx1"/>
              </a:solidFill>
              <a:latin typeface="Arial"/>
              <a:ea typeface="+mn-ea"/>
              <a:cs typeface="Arial"/>
            </a:rPr>
            <a:t>Notes: </a:t>
          </a:r>
          <a:r>
            <a:rPr kumimoji="0" lang="fr-FR" sz="950" b="0" i="0" u="none" strike="noStrike" kern="0" cap="none" spc="0" normalizeH="0" baseline="0" noProof="0">
              <a:ln>
                <a:noFill/>
              </a:ln>
              <a:solidFill>
                <a:prstClr val="black"/>
              </a:solidFill>
              <a:effectLst/>
              <a:uLnTx/>
              <a:uFillTx/>
              <a:latin typeface="Arial"/>
              <a:ea typeface="+mn-ea"/>
              <a:cs typeface="Arial"/>
            </a:rPr>
            <a:t>The figure reports decennial averages (e.g., 1970-79 is the average of 1970, 1971, ..., 1979).</a:t>
          </a:r>
          <a:r>
            <a:rPr lang="fr-FR" sz="1000" smtClean="0">
              <a:solidFill>
                <a:schemeClr val="tx1"/>
              </a:solidFill>
              <a:latin typeface="Arial"/>
              <a:ea typeface="+mn-ea"/>
              <a:cs typeface="Arial"/>
            </a:rPr>
            <a:t> In 2013, over $100 of corporate profits earned by US residents, on average $16 is paid in corporate taxes to the U.S. government (federal and States) and $4 to foreign governments. Source: author's computations using NIPA data, see Online Appendix.</a:t>
          </a:r>
        </a:p>
      </cdr:txBody>
    </cdr:sp>
  </cdr:relSizeAnchor>
</c:userShapes>
</file>

<file path=xl/drawings/drawing11.xml><?xml version="1.0" encoding="utf-8"?>
<xdr:wsDr xmlns:xdr="http://schemas.openxmlformats.org/drawingml/2006/spreadsheetDrawing" xmlns:a="http://schemas.openxmlformats.org/drawingml/2006/main">
  <xdr:absoluteAnchor>
    <xdr:pos x="0" y="0"/>
    <xdr:ext cx="9207500" cy="5613400"/>
    <xdr:graphicFrame macro="">
      <xdr:nvGraphicFramePr>
        <xdr:cNvPr id="2" name="Graphique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2.xml><?xml version="1.0" encoding="utf-8"?>
<c:userShapes xmlns:c="http://schemas.openxmlformats.org/drawingml/2006/chart">
  <cdr:relSizeAnchor xmlns:cdr="http://schemas.openxmlformats.org/drawingml/2006/chartDrawing">
    <cdr:from>
      <cdr:x>0.01857</cdr:x>
      <cdr:y>0.93439</cdr:y>
    </cdr:from>
    <cdr:to>
      <cdr:x>1</cdr:x>
      <cdr:y>0.99513</cdr:y>
    </cdr:to>
    <cdr:sp macro="" textlink="">
      <cdr:nvSpPr>
        <cdr:cNvPr id="3" name="Rectangle 2"/>
        <cdr:cNvSpPr/>
      </cdr:nvSpPr>
      <cdr:spPr>
        <a:xfrm xmlns:a="http://schemas.openxmlformats.org/drawingml/2006/main">
          <a:off x="170979" y="5245100"/>
          <a:ext cx="9036521" cy="340949"/>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cdr:spPr>
      <cdr:style>
        <a:lnRef xmlns:a="http://schemas.openxmlformats.org/drawingml/2006/main" idx="1">
          <a:schemeClr val="accent1"/>
        </a:lnRef>
        <a:fillRef xmlns:a="http://schemas.openxmlformats.org/drawingml/2006/main" idx="3">
          <a:schemeClr val="accent1"/>
        </a:fillRef>
        <a:effectRef xmlns:a="http://schemas.openxmlformats.org/drawingml/2006/main" idx="2">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r>
            <a:rPr lang="fr-FR" sz="960" smtClean="0">
              <a:solidFill>
                <a:schemeClr val="tx1"/>
              </a:solidFill>
              <a:latin typeface="Arial"/>
              <a:ea typeface="+mn-ea"/>
              <a:cs typeface="Arial"/>
            </a:rPr>
            <a:t>Notes: In 2012,</a:t>
          </a:r>
          <a:r>
            <a:rPr lang="fr-FR" sz="960" baseline="0" smtClean="0">
              <a:solidFill>
                <a:schemeClr val="tx1"/>
              </a:solidFill>
              <a:latin typeface="Arial"/>
              <a:ea typeface="+mn-ea"/>
              <a:cs typeface="Arial"/>
            </a:rPr>
            <a:t> 9% of the U.S. listed equity market capitalization was held by tax haven investors (hedge funds in the Cayman Islands, banks in Switzerland, mutual funds in Luxembourg, individuals in Monaco, etc.). Source: author's computations using U.S. Treasury International Capital data, see Online Appendix.</a:t>
          </a:r>
          <a:endParaRPr lang="fr-FR" sz="960" smtClean="0">
            <a:solidFill>
              <a:schemeClr val="tx1"/>
            </a:solidFill>
            <a:latin typeface="Arial"/>
            <a:ea typeface="+mn-ea"/>
            <a:cs typeface="Arial"/>
          </a:endParaRPr>
        </a:p>
      </cdr:txBody>
    </cdr:sp>
  </cdr:relSizeAnchor>
</c:userShapes>
</file>

<file path=xl/drawings/drawing13.xml><?xml version="1.0" encoding="utf-8"?>
<xdr:wsDr xmlns:xdr="http://schemas.openxmlformats.org/drawingml/2006/spreadsheetDrawing" xmlns:a="http://schemas.openxmlformats.org/drawingml/2006/main">
  <xdr:twoCellAnchor>
    <xdr:from>
      <xdr:col>8</xdr:col>
      <xdr:colOff>268655</xdr:colOff>
      <xdr:row>157</xdr:row>
      <xdr:rowOff>5862</xdr:rowOff>
    </xdr:from>
    <xdr:to>
      <xdr:col>12</xdr:col>
      <xdr:colOff>752230</xdr:colOff>
      <xdr:row>171</xdr:row>
      <xdr:rowOff>1</xdr:rowOff>
    </xdr:to>
    <xdr:graphicFrame macro="">
      <xdr:nvGraphicFramePr>
        <xdr:cNvPr id="26" name="Graphique 2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59</xdr:col>
      <xdr:colOff>258886</xdr:colOff>
      <xdr:row>174</xdr:row>
      <xdr:rowOff>5862</xdr:rowOff>
    </xdr:from>
    <xdr:to>
      <xdr:col>65</xdr:col>
      <xdr:colOff>810847</xdr:colOff>
      <xdr:row>188</xdr:row>
      <xdr:rowOff>0</xdr:rowOff>
    </xdr:to>
    <xdr:graphicFrame macro="">
      <xdr:nvGraphicFramePr>
        <xdr:cNvPr id="30" name="Graphique 2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59</xdr:col>
      <xdr:colOff>317499</xdr:colOff>
      <xdr:row>159</xdr:row>
      <xdr:rowOff>93785</xdr:rowOff>
    </xdr:from>
    <xdr:to>
      <xdr:col>65</xdr:col>
      <xdr:colOff>635000</xdr:colOff>
      <xdr:row>173</xdr:row>
      <xdr:rowOff>58615</xdr:rowOff>
    </xdr:to>
    <xdr:graphicFrame macro="">
      <xdr:nvGraphicFramePr>
        <xdr:cNvPr id="31" name="Graphique 3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54</xdr:col>
      <xdr:colOff>278424</xdr:colOff>
      <xdr:row>159</xdr:row>
      <xdr:rowOff>9770</xdr:rowOff>
    </xdr:from>
    <xdr:to>
      <xdr:col>59</xdr:col>
      <xdr:colOff>63501</xdr:colOff>
      <xdr:row>173</xdr:row>
      <xdr:rowOff>23449</xdr:rowOff>
    </xdr:to>
    <xdr:graphicFrame macro="">
      <xdr:nvGraphicFramePr>
        <xdr:cNvPr id="33" name="Graphique 3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591037</xdr:colOff>
      <xdr:row>157</xdr:row>
      <xdr:rowOff>107461</xdr:rowOff>
    </xdr:from>
    <xdr:to>
      <xdr:col>7</xdr:col>
      <xdr:colOff>87923</xdr:colOff>
      <xdr:row>172</xdr:row>
      <xdr:rowOff>48846</xdr:rowOff>
    </xdr:to>
    <xdr:graphicFrame macro="">
      <xdr:nvGraphicFramePr>
        <xdr:cNvPr id="34" name="Graphique 3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32</xdr:col>
      <xdr:colOff>288192</xdr:colOff>
      <xdr:row>158</xdr:row>
      <xdr:rowOff>175850</xdr:rowOff>
    </xdr:from>
    <xdr:to>
      <xdr:col>36</xdr:col>
      <xdr:colOff>117230</xdr:colOff>
      <xdr:row>173</xdr:row>
      <xdr:rowOff>48846</xdr:rowOff>
    </xdr:to>
    <xdr:graphicFrame macro="">
      <xdr:nvGraphicFramePr>
        <xdr:cNvPr id="37" name="Graphique 3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400539</xdr:colOff>
      <xdr:row>186</xdr:row>
      <xdr:rowOff>68385</xdr:rowOff>
    </xdr:from>
    <xdr:to>
      <xdr:col>12</xdr:col>
      <xdr:colOff>908538</xdr:colOff>
      <xdr:row>202</xdr:row>
      <xdr:rowOff>68385</xdr:rowOff>
    </xdr:to>
    <xdr:graphicFrame macro="">
      <xdr:nvGraphicFramePr>
        <xdr:cNvPr id="38" name="Graphique 3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302846</xdr:colOff>
      <xdr:row>157</xdr:row>
      <xdr:rowOff>9768</xdr:rowOff>
    </xdr:from>
    <xdr:to>
      <xdr:col>18</xdr:col>
      <xdr:colOff>654539</xdr:colOff>
      <xdr:row>171</xdr:row>
      <xdr:rowOff>85969</xdr:rowOff>
    </xdr:to>
    <xdr:graphicFrame macro="">
      <xdr:nvGraphicFramePr>
        <xdr:cNvPr id="42" name="Graphique 4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46</xdr:col>
      <xdr:colOff>880699</xdr:colOff>
      <xdr:row>175</xdr:row>
      <xdr:rowOff>107463</xdr:rowOff>
    </xdr:from>
    <xdr:to>
      <xdr:col>53</xdr:col>
      <xdr:colOff>576385</xdr:colOff>
      <xdr:row>191</xdr:row>
      <xdr:rowOff>175846</xdr:rowOff>
    </xdr:to>
    <xdr:graphicFrame macro="">
      <xdr:nvGraphicFramePr>
        <xdr:cNvPr id="43" name="Graphique 4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38</xdr:col>
      <xdr:colOff>9768</xdr:colOff>
      <xdr:row>159</xdr:row>
      <xdr:rowOff>1</xdr:rowOff>
    </xdr:from>
    <xdr:to>
      <xdr:col>46</xdr:col>
      <xdr:colOff>674077</xdr:colOff>
      <xdr:row>174</xdr:row>
      <xdr:rowOff>87924</xdr:rowOff>
    </xdr:to>
    <xdr:graphicFrame macro="">
      <xdr:nvGraphicFramePr>
        <xdr:cNvPr id="44" name="Graphique 4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38</xdr:col>
      <xdr:colOff>29308</xdr:colOff>
      <xdr:row>175</xdr:row>
      <xdr:rowOff>9770</xdr:rowOff>
    </xdr:from>
    <xdr:to>
      <xdr:col>46</xdr:col>
      <xdr:colOff>654538</xdr:colOff>
      <xdr:row>191</xdr:row>
      <xdr:rowOff>0</xdr:rowOff>
    </xdr:to>
    <xdr:graphicFrame macro="">
      <xdr:nvGraphicFramePr>
        <xdr:cNvPr id="45" name="Graphique 4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46</xdr:col>
      <xdr:colOff>859692</xdr:colOff>
      <xdr:row>159</xdr:row>
      <xdr:rowOff>29794</xdr:rowOff>
    </xdr:from>
    <xdr:to>
      <xdr:col>53</xdr:col>
      <xdr:colOff>595924</xdr:colOff>
      <xdr:row>174</xdr:row>
      <xdr:rowOff>166077</xdr:rowOff>
    </xdr:to>
    <xdr:graphicFrame macro="">
      <xdr:nvGraphicFramePr>
        <xdr:cNvPr id="46" name="Graphique 4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591036</xdr:colOff>
      <xdr:row>172</xdr:row>
      <xdr:rowOff>171940</xdr:rowOff>
    </xdr:from>
    <xdr:to>
      <xdr:col>7</xdr:col>
      <xdr:colOff>117230</xdr:colOff>
      <xdr:row>186</xdr:row>
      <xdr:rowOff>146538</xdr:rowOff>
    </xdr:to>
    <xdr:graphicFrame macro="">
      <xdr:nvGraphicFramePr>
        <xdr:cNvPr id="47" name="Graphique 4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75</xdr:col>
      <xdr:colOff>395652</xdr:colOff>
      <xdr:row>159</xdr:row>
      <xdr:rowOff>146539</xdr:rowOff>
    </xdr:from>
    <xdr:to>
      <xdr:col>80</xdr:col>
      <xdr:colOff>234461</xdr:colOff>
      <xdr:row>174</xdr:row>
      <xdr:rowOff>9770</xdr:rowOff>
    </xdr:to>
    <xdr:graphicFrame macro="">
      <xdr:nvGraphicFramePr>
        <xdr:cNvPr id="49" name="Graphique 4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101</xdr:col>
      <xdr:colOff>161194</xdr:colOff>
      <xdr:row>156</xdr:row>
      <xdr:rowOff>175851</xdr:rowOff>
    </xdr:from>
    <xdr:to>
      <xdr:col>105</xdr:col>
      <xdr:colOff>903654</xdr:colOff>
      <xdr:row>170</xdr:row>
      <xdr:rowOff>183666</xdr:rowOff>
    </xdr:to>
    <xdr:graphicFrame macro="">
      <xdr:nvGraphicFramePr>
        <xdr:cNvPr id="3" name="Graphique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144</xdr:col>
      <xdr:colOff>752231</xdr:colOff>
      <xdr:row>156</xdr:row>
      <xdr:rowOff>127001</xdr:rowOff>
    </xdr:from>
    <xdr:to>
      <xdr:col>149</xdr:col>
      <xdr:colOff>591041</xdr:colOff>
      <xdr:row>170</xdr:row>
      <xdr:rowOff>185616</xdr:rowOff>
    </xdr:to>
    <xdr:graphicFrame macro="">
      <xdr:nvGraphicFramePr>
        <xdr:cNvPr id="24" name="Graphique 2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155</xdr:col>
      <xdr:colOff>698501</xdr:colOff>
      <xdr:row>156</xdr:row>
      <xdr:rowOff>74245</xdr:rowOff>
    </xdr:from>
    <xdr:to>
      <xdr:col>160</xdr:col>
      <xdr:colOff>297962</xdr:colOff>
      <xdr:row>170</xdr:row>
      <xdr:rowOff>82061</xdr:rowOff>
    </xdr:to>
    <xdr:graphicFrame macro="">
      <xdr:nvGraphicFramePr>
        <xdr:cNvPr id="8" name="Graphique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161</xdr:col>
      <xdr:colOff>473806</xdr:colOff>
      <xdr:row>156</xdr:row>
      <xdr:rowOff>54706</xdr:rowOff>
    </xdr:from>
    <xdr:to>
      <xdr:col>166</xdr:col>
      <xdr:colOff>258883</xdr:colOff>
      <xdr:row>170</xdr:row>
      <xdr:rowOff>62520</xdr:rowOff>
    </xdr:to>
    <xdr:graphicFrame macro="">
      <xdr:nvGraphicFramePr>
        <xdr:cNvPr id="9" name="Graphique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8</xdr:col>
      <xdr:colOff>307729</xdr:colOff>
      <xdr:row>172</xdr:row>
      <xdr:rowOff>35170</xdr:rowOff>
    </xdr:from>
    <xdr:to>
      <xdr:col>12</xdr:col>
      <xdr:colOff>908537</xdr:colOff>
      <xdr:row>185</xdr:row>
      <xdr:rowOff>117231</xdr:rowOff>
    </xdr:to>
    <xdr:graphicFrame macro="">
      <xdr:nvGraphicFramePr>
        <xdr:cNvPr id="4" name="Graphique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4.xml><?xml version="1.0" encoding="utf-8"?>
<xdr:wsDr xmlns:xdr="http://schemas.openxmlformats.org/drawingml/2006/spreadsheetDrawing" xmlns:a="http://schemas.openxmlformats.org/drawingml/2006/main">
  <xdr:absoluteAnchor>
    <xdr:pos x="0" y="0"/>
    <xdr:ext cx="9211733" cy="5613400"/>
    <xdr:graphicFrame macro="">
      <xdr:nvGraphicFramePr>
        <xdr:cNvPr id="2" name="Graphique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5.xml><?xml version="1.0" encoding="utf-8"?>
<c:userShapes xmlns:c="http://schemas.openxmlformats.org/drawingml/2006/chart">
  <cdr:relSizeAnchor xmlns:cdr="http://schemas.openxmlformats.org/drawingml/2006/chartDrawing">
    <cdr:from>
      <cdr:x>0.00954</cdr:x>
      <cdr:y>0.93565</cdr:y>
    </cdr:from>
    <cdr:to>
      <cdr:x>1</cdr:x>
      <cdr:y>0.99826</cdr:y>
    </cdr:to>
    <cdr:sp macro="" textlink="">
      <cdr:nvSpPr>
        <cdr:cNvPr id="2" name="Rectangle 1"/>
        <cdr:cNvSpPr/>
      </cdr:nvSpPr>
      <cdr:spPr>
        <a:xfrm xmlns:a="http://schemas.openxmlformats.org/drawingml/2006/main">
          <a:off x="87923" y="5255846"/>
          <a:ext cx="9124462" cy="351692"/>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cdr:spPr>
      <cdr:style>
        <a:lnRef xmlns:a="http://schemas.openxmlformats.org/drawingml/2006/main" idx="1">
          <a:schemeClr val="accent1"/>
        </a:lnRef>
        <a:fillRef xmlns:a="http://schemas.openxmlformats.org/drawingml/2006/main" idx="3">
          <a:schemeClr val="accent1"/>
        </a:fillRef>
        <a:effectRef xmlns:a="http://schemas.openxmlformats.org/drawingml/2006/main" idx="2">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rtl="0"/>
          <a:r>
            <a:rPr lang="fr-FR" sz="850" b="0" i="0" baseline="0">
              <a:solidFill>
                <a:srgbClr val="000000"/>
              </a:solidFill>
              <a:effectLst/>
              <a:latin typeface="Arial"/>
              <a:ea typeface="+mn-ea"/>
              <a:cs typeface="Arial"/>
            </a:rPr>
            <a:t>Corporate profits (net of interest payments) are rising as a share of national income, despite the fact that a growing fraction of US activitiy has been originating from the non-corporate sector (partnerships in particular) since the 1980s. This is due both to the rise of the corporate capital share and the fall of interest rates. Source: author's computations using BEA data.</a:t>
          </a:r>
          <a:endParaRPr lang="fr-FR" sz="850">
            <a:solidFill>
              <a:srgbClr val="000000"/>
            </a:solidFill>
            <a:effectLst/>
            <a:latin typeface="Arial"/>
            <a:cs typeface="Arial"/>
          </a:endParaRPr>
        </a:p>
      </cdr:txBody>
    </cdr:sp>
  </cdr:relSizeAnchor>
</c:userShapes>
</file>

<file path=xl/drawings/drawing16.xml><?xml version="1.0" encoding="utf-8"?>
<xdr:wsDr xmlns:xdr="http://schemas.openxmlformats.org/drawingml/2006/spreadsheetDrawing" xmlns:a="http://schemas.openxmlformats.org/drawingml/2006/main">
  <xdr:twoCellAnchor>
    <xdr:from>
      <xdr:col>1</xdr:col>
      <xdr:colOff>0</xdr:colOff>
      <xdr:row>49</xdr:row>
      <xdr:rowOff>0</xdr:rowOff>
    </xdr:from>
    <xdr:to>
      <xdr:col>1</xdr:col>
      <xdr:colOff>0</xdr:colOff>
      <xdr:row>49</xdr:row>
      <xdr:rowOff>0</xdr:rowOff>
    </xdr:to>
    <xdr:sp macro="" textlink="">
      <xdr:nvSpPr>
        <xdr:cNvPr id="2" name="Line 1"/>
        <xdr:cNvSpPr>
          <a:spLocks noChangeShapeType="1"/>
        </xdr:cNvSpPr>
      </xdr:nvSpPr>
      <xdr:spPr bwMode="auto">
        <a:xfrm>
          <a:off x="698500" y="7467600"/>
          <a:ext cx="0" cy="0"/>
        </a:xfrm>
        <a:prstGeom prst="line">
          <a:avLst/>
        </a:prstGeom>
        <a:noFill/>
        <a:ln w="3175">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fr-FR"/>
        </a:p>
      </xdr:txBody>
    </xdr:sp>
    <xdr:clientData/>
  </xdr:twoCellAnchor>
  <xdr:twoCellAnchor>
    <xdr:from>
      <xdr:col>1</xdr:col>
      <xdr:colOff>50800</xdr:colOff>
      <xdr:row>49</xdr:row>
      <xdr:rowOff>0</xdr:rowOff>
    </xdr:from>
    <xdr:to>
      <xdr:col>1</xdr:col>
      <xdr:colOff>50800</xdr:colOff>
      <xdr:row>49</xdr:row>
      <xdr:rowOff>0</xdr:rowOff>
    </xdr:to>
    <xdr:sp macro="" textlink="">
      <xdr:nvSpPr>
        <xdr:cNvPr id="3" name="Line 2"/>
        <xdr:cNvSpPr>
          <a:spLocks noChangeShapeType="1"/>
        </xdr:cNvSpPr>
      </xdr:nvSpPr>
      <xdr:spPr bwMode="auto">
        <a:xfrm>
          <a:off x="749300" y="7467600"/>
          <a:ext cx="0" cy="0"/>
        </a:xfrm>
        <a:prstGeom prst="line">
          <a:avLst/>
        </a:prstGeom>
        <a:noFill/>
        <a:ln w="3175">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fr-FR"/>
        </a:p>
      </xdr:txBody>
    </xdr:sp>
    <xdr:clientData/>
  </xdr:twoCellAnchor>
  <xdr:twoCellAnchor>
    <xdr:from>
      <xdr:col>1</xdr:col>
      <xdr:colOff>50800</xdr:colOff>
      <xdr:row>49</xdr:row>
      <xdr:rowOff>0</xdr:rowOff>
    </xdr:from>
    <xdr:to>
      <xdr:col>1</xdr:col>
      <xdr:colOff>50800</xdr:colOff>
      <xdr:row>49</xdr:row>
      <xdr:rowOff>0</xdr:rowOff>
    </xdr:to>
    <xdr:sp macro="" textlink="">
      <xdr:nvSpPr>
        <xdr:cNvPr id="4" name="Line 3"/>
        <xdr:cNvSpPr>
          <a:spLocks noChangeShapeType="1"/>
        </xdr:cNvSpPr>
      </xdr:nvSpPr>
      <xdr:spPr bwMode="auto">
        <a:xfrm>
          <a:off x="749300" y="7467600"/>
          <a:ext cx="0" cy="0"/>
        </a:xfrm>
        <a:prstGeom prst="line">
          <a:avLst/>
        </a:prstGeom>
        <a:noFill/>
        <a:ln w="3175">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fr-FR"/>
        </a:p>
      </xdr:txBody>
    </xdr:sp>
    <xdr:clientData/>
  </xdr:twoCellAnchor>
  <xdr:twoCellAnchor>
    <xdr:from>
      <xdr:col>1</xdr:col>
      <xdr:colOff>0</xdr:colOff>
      <xdr:row>49</xdr:row>
      <xdr:rowOff>0</xdr:rowOff>
    </xdr:from>
    <xdr:to>
      <xdr:col>1</xdr:col>
      <xdr:colOff>0</xdr:colOff>
      <xdr:row>49</xdr:row>
      <xdr:rowOff>0</xdr:rowOff>
    </xdr:to>
    <xdr:sp macro="" textlink="">
      <xdr:nvSpPr>
        <xdr:cNvPr id="5" name="Line 4"/>
        <xdr:cNvSpPr>
          <a:spLocks noChangeShapeType="1"/>
        </xdr:cNvSpPr>
      </xdr:nvSpPr>
      <xdr:spPr bwMode="auto">
        <a:xfrm>
          <a:off x="698500" y="7467600"/>
          <a:ext cx="0" cy="0"/>
        </a:xfrm>
        <a:prstGeom prst="line">
          <a:avLst/>
        </a:prstGeom>
        <a:noFill/>
        <a:ln w="3175">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fr-FR"/>
        </a:p>
      </xdr:txBody>
    </xdr:sp>
    <xdr:clientData/>
  </xdr:twoCellAnchor>
  <xdr:twoCellAnchor>
    <xdr:from>
      <xdr:col>1</xdr:col>
      <xdr:colOff>0</xdr:colOff>
      <xdr:row>49</xdr:row>
      <xdr:rowOff>0</xdr:rowOff>
    </xdr:from>
    <xdr:to>
      <xdr:col>1</xdr:col>
      <xdr:colOff>0</xdr:colOff>
      <xdr:row>49</xdr:row>
      <xdr:rowOff>0</xdr:rowOff>
    </xdr:to>
    <xdr:sp macro="" textlink="">
      <xdr:nvSpPr>
        <xdr:cNvPr id="6" name="Line 5"/>
        <xdr:cNvSpPr>
          <a:spLocks noChangeShapeType="1"/>
        </xdr:cNvSpPr>
      </xdr:nvSpPr>
      <xdr:spPr bwMode="auto">
        <a:xfrm>
          <a:off x="698500" y="7467600"/>
          <a:ext cx="0"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fr-FR"/>
        </a:p>
      </xdr:txBody>
    </xdr:sp>
    <xdr:clientData/>
  </xdr:twoCellAnchor>
  <xdr:twoCellAnchor>
    <xdr:from>
      <xdr:col>4</xdr:col>
      <xdr:colOff>0</xdr:colOff>
      <xdr:row>49</xdr:row>
      <xdr:rowOff>0</xdr:rowOff>
    </xdr:from>
    <xdr:to>
      <xdr:col>4</xdr:col>
      <xdr:colOff>0</xdr:colOff>
      <xdr:row>49</xdr:row>
      <xdr:rowOff>0</xdr:rowOff>
    </xdr:to>
    <xdr:sp macro="" textlink="">
      <xdr:nvSpPr>
        <xdr:cNvPr id="7" name="Line 6"/>
        <xdr:cNvSpPr>
          <a:spLocks noChangeShapeType="1"/>
        </xdr:cNvSpPr>
      </xdr:nvSpPr>
      <xdr:spPr bwMode="auto">
        <a:xfrm>
          <a:off x="2794000" y="7467600"/>
          <a:ext cx="0"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fr-FR"/>
        </a:p>
      </xdr:txBody>
    </xdr:sp>
    <xdr:clientData/>
  </xdr:twoCellAnchor>
  <xdr:twoCellAnchor>
    <xdr:from>
      <xdr:col>1</xdr:col>
      <xdr:colOff>0</xdr:colOff>
      <xdr:row>31</xdr:row>
      <xdr:rowOff>0</xdr:rowOff>
    </xdr:from>
    <xdr:to>
      <xdr:col>1</xdr:col>
      <xdr:colOff>0</xdr:colOff>
      <xdr:row>31</xdr:row>
      <xdr:rowOff>0</xdr:rowOff>
    </xdr:to>
    <xdr:sp macro="" textlink="">
      <xdr:nvSpPr>
        <xdr:cNvPr id="8" name="Line 7"/>
        <xdr:cNvSpPr>
          <a:spLocks noChangeShapeType="1"/>
        </xdr:cNvSpPr>
      </xdr:nvSpPr>
      <xdr:spPr bwMode="auto">
        <a:xfrm>
          <a:off x="698500" y="4724400"/>
          <a:ext cx="0" cy="0"/>
        </a:xfrm>
        <a:prstGeom prst="line">
          <a:avLst/>
        </a:prstGeom>
        <a:noFill/>
        <a:ln w="3175">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fr-FR"/>
        </a:p>
      </xdr:txBody>
    </xdr:sp>
    <xdr:clientData/>
  </xdr:twoCellAnchor>
  <xdr:twoCellAnchor>
    <xdr:from>
      <xdr:col>1</xdr:col>
      <xdr:colOff>50800</xdr:colOff>
      <xdr:row>31</xdr:row>
      <xdr:rowOff>0</xdr:rowOff>
    </xdr:from>
    <xdr:to>
      <xdr:col>1</xdr:col>
      <xdr:colOff>50800</xdr:colOff>
      <xdr:row>31</xdr:row>
      <xdr:rowOff>0</xdr:rowOff>
    </xdr:to>
    <xdr:sp macro="" textlink="">
      <xdr:nvSpPr>
        <xdr:cNvPr id="9" name="Line 8"/>
        <xdr:cNvSpPr>
          <a:spLocks noChangeShapeType="1"/>
        </xdr:cNvSpPr>
      </xdr:nvSpPr>
      <xdr:spPr bwMode="auto">
        <a:xfrm>
          <a:off x="749300" y="4724400"/>
          <a:ext cx="0" cy="0"/>
        </a:xfrm>
        <a:prstGeom prst="line">
          <a:avLst/>
        </a:prstGeom>
        <a:noFill/>
        <a:ln w="3175">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fr-FR"/>
        </a:p>
      </xdr:txBody>
    </xdr:sp>
    <xdr:clientData/>
  </xdr:twoCellAnchor>
  <xdr:twoCellAnchor>
    <xdr:from>
      <xdr:col>1</xdr:col>
      <xdr:colOff>50800</xdr:colOff>
      <xdr:row>31</xdr:row>
      <xdr:rowOff>0</xdr:rowOff>
    </xdr:from>
    <xdr:to>
      <xdr:col>1</xdr:col>
      <xdr:colOff>50800</xdr:colOff>
      <xdr:row>31</xdr:row>
      <xdr:rowOff>0</xdr:rowOff>
    </xdr:to>
    <xdr:sp macro="" textlink="">
      <xdr:nvSpPr>
        <xdr:cNvPr id="10" name="Line 9"/>
        <xdr:cNvSpPr>
          <a:spLocks noChangeShapeType="1"/>
        </xdr:cNvSpPr>
      </xdr:nvSpPr>
      <xdr:spPr bwMode="auto">
        <a:xfrm>
          <a:off x="749300" y="4724400"/>
          <a:ext cx="0" cy="0"/>
        </a:xfrm>
        <a:prstGeom prst="line">
          <a:avLst/>
        </a:prstGeom>
        <a:noFill/>
        <a:ln w="3175">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fr-FR"/>
        </a:p>
      </xdr:txBody>
    </xdr:sp>
    <xdr:clientData/>
  </xdr:twoCellAnchor>
  <xdr:twoCellAnchor>
    <xdr:from>
      <xdr:col>1</xdr:col>
      <xdr:colOff>0</xdr:colOff>
      <xdr:row>31</xdr:row>
      <xdr:rowOff>0</xdr:rowOff>
    </xdr:from>
    <xdr:to>
      <xdr:col>1</xdr:col>
      <xdr:colOff>0</xdr:colOff>
      <xdr:row>31</xdr:row>
      <xdr:rowOff>0</xdr:rowOff>
    </xdr:to>
    <xdr:sp macro="" textlink="">
      <xdr:nvSpPr>
        <xdr:cNvPr id="11" name="Line 10"/>
        <xdr:cNvSpPr>
          <a:spLocks noChangeShapeType="1"/>
        </xdr:cNvSpPr>
      </xdr:nvSpPr>
      <xdr:spPr bwMode="auto">
        <a:xfrm>
          <a:off x="698500" y="4724400"/>
          <a:ext cx="0" cy="0"/>
        </a:xfrm>
        <a:prstGeom prst="line">
          <a:avLst/>
        </a:prstGeom>
        <a:noFill/>
        <a:ln w="3175">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fr-FR"/>
        </a:p>
      </xdr:txBody>
    </xdr:sp>
    <xdr:clientData/>
  </xdr:twoCellAnchor>
  <xdr:twoCellAnchor>
    <xdr:from>
      <xdr:col>1</xdr:col>
      <xdr:colOff>0</xdr:colOff>
      <xdr:row>31</xdr:row>
      <xdr:rowOff>0</xdr:rowOff>
    </xdr:from>
    <xdr:to>
      <xdr:col>1</xdr:col>
      <xdr:colOff>0</xdr:colOff>
      <xdr:row>31</xdr:row>
      <xdr:rowOff>0</xdr:rowOff>
    </xdr:to>
    <xdr:sp macro="" textlink="">
      <xdr:nvSpPr>
        <xdr:cNvPr id="12" name="Line 11"/>
        <xdr:cNvSpPr>
          <a:spLocks noChangeShapeType="1"/>
        </xdr:cNvSpPr>
      </xdr:nvSpPr>
      <xdr:spPr bwMode="auto">
        <a:xfrm>
          <a:off x="698500" y="4724400"/>
          <a:ext cx="0"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fr-FR"/>
        </a:p>
      </xdr:txBody>
    </xdr:sp>
    <xdr:clientData/>
  </xdr:twoCellAnchor>
  <xdr:twoCellAnchor>
    <xdr:from>
      <xdr:col>4</xdr:col>
      <xdr:colOff>0</xdr:colOff>
      <xdr:row>31</xdr:row>
      <xdr:rowOff>0</xdr:rowOff>
    </xdr:from>
    <xdr:to>
      <xdr:col>4</xdr:col>
      <xdr:colOff>0</xdr:colOff>
      <xdr:row>31</xdr:row>
      <xdr:rowOff>0</xdr:rowOff>
    </xdr:to>
    <xdr:sp macro="" textlink="">
      <xdr:nvSpPr>
        <xdr:cNvPr id="13" name="Line 12"/>
        <xdr:cNvSpPr>
          <a:spLocks noChangeShapeType="1"/>
        </xdr:cNvSpPr>
      </xdr:nvSpPr>
      <xdr:spPr bwMode="auto">
        <a:xfrm>
          <a:off x="2794000" y="4724400"/>
          <a:ext cx="0"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fr-FR"/>
        </a:p>
      </xdr:txBody>
    </xdr:sp>
    <xdr:clientData/>
  </xdr:twoCellAnchor>
</xdr:wsDr>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eme/themeOverride1.xml><?xml version="1.0" encoding="utf-8"?>
<a:themeOverride xmlns:a="http://schemas.openxmlformats.org/drawingml/2006/main">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xml><?xml version="1.0" encoding="utf-8"?>
<a:themeOverride xmlns:a="http://schemas.openxmlformats.org/drawingml/2006/main">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orksheets/_rels/sheet2.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4.xml.rels><?xml version="1.0" encoding="UTF-8" standalone="yes"?>
<Relationships xmlns="http://schemas.openxmlformats.org/package/2006/relationships"><Relationship Id="rId1" Type="http://schemas.openxmlformats.org/officeDocument/2006/relationships/hyperlink" Target="http://www.familybusinessdefensecouncil.com/userfiles/accf_intl_rate_survey.pdf" TargetMode="External"/><Relationship Id="rId2" Type="http://schemas.openxmlformats.org/officeDocument/2006/relationships/hyperlink" Target="https://personal.vanguard.com/us/funds/tools/benchmarkreturns"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5.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M19"/>
  <sheetViews>
    <sheetView topLeftCell="A2" workbookViewId="0">
      <pane xSplit="1" ySplit="3" topLeftCell="B5" activePane="bottomRight" state="frozen"/>
      <selection activeCell="A2" sqref="A2"/>
      <selection pane="topRight" activeCell="A2" sqref="A2"/>
      <selection pane="bottomLeft" activeCell="A2" sqref="A2"/>
      <selection pane="bottomRight" activeCell="D6" sqref="D6"/>
    </sheetView>
  </sheetViews>
  <sheetFormatPr baseColWidth="10" defaultRowHeight="16" x14ac:dyDescent="0.2"/>
  <cols>
    <col min="1" max="1" width="14" style="306" customWidth="1"/>
    <col min="2" max="3" width="11" style="306" customWidth="1"/>
    <col min="4" max="4" width="11" customWidth="1"/>
    <col min="6" max="16384" width="10.7109375" style="306"/>
  </cols>
  <sheetData>
    <row r="3" spans="1:13" ht="17" thickBot="1" x14ac:dyDescent="0.25">
      <c r="G3" s="317"/>
    </row>
    <row r="4" spans="1:13" s="308" customFormat="1" ht="89" customHeight="1" thickTop="1" x14ac:dyDescent="0.2">
      <c r="A4" s="326"/>
      <c r="B4" s="327" t="s">
        <v>1222</v>
      </c>
      <c r="C4" s="327" t="s">
        <v>1252</v>
      </c>
      <c r="D4" s="327" t="s">
        <v>1242</v>
      </c>
      <c r="J4" s="318" t="s">
        <v>1251</v>
      </c>
      <c r="K4" s="318" t="s">
        <v>1248</v>
      </c>
      <c r="L4" s="318" t="s">
        <v>1249</v>
      </c>
      <c r="M4" s="318" t="s">
        <v>1250</v>
      </c>
    </row>
    <row r="5" spans="1:13" ht="18" customHeight="1" x14ac:dyDescent="0.2">
      <c r="A5" s="330" t="s">
        <v>70</v>
      </c>
      <c r="B5" s="331">
        <f>ROUND(DataTab1!G5*0.08*J13,-2)</f>
        <v>2600</v>
      </c>
      <c r="C5" s="333">
        <f>DataTab1!G5*0.08*J13/(J5+DataTab1!G5*0.08*J13)</f>
        <v>9.8976537267145143E-2</v>
      </c>
      <c r="D5" s="331">
        <f>ROUND(DataTab1!S5*D$13,0)</f>
        <v>75</v>
      </c>
      <c r="J5" s="314">
        <v>23980</v>
      </c>
      <c r="K5" s="310"/>
      <c r="L5" s="310"/>
      <c r="M5" s="310">
        <f>583.373-M11</f>
        <v>473.00800000000004</v>
      </c>
    </row>
    <row r="6" spans="1:13" ht="18" customHeight="1" x14ac:dyDescent="0.2">
      <c r="A6" s="329" t="s">
        <v>1220</v>
      </c>
      <c r="B6" s="334">
        <f>ROUND(DataTab1!G23*0.08*J13,-2)</f>
        <v>1200</v>
      </c>
      <c r="C6" s="335">
        <f>DataTab1!G23*0.08*J13/(J6+DataTab1!G23*0.08*J13)</f>
        <v>3.5031735998691652E-2</v>
      </c>
      <c r="D6" s="334">
        <f>ROUND(DataTab1!S23*D$13,0)</f>
        <v>36</v>
      </c>
      <c r="J6" s="314">
        <v>33296.920479164612</v>
      </c>
      <c r="K6" s="310"/>
      <c r="L6" s="310"/>
      <c r="M6" s="310">
        <v>239</v>
      </c>
    </row>
    <row r="7" spans="1:13" ht="18" customHeight="1" x14ac:dyDescent="0.2">
      <c r="A7" s="329" t="s">
        <v>1218</v>
      </c>
      <c r="B7" s="334">
        <f>ROUND(DataTab1!G19*0.08*J13,-2)</f>
        <v>1300</v>
      </c>
      <c r="C7" s="336">
        <f>DataTab1!G19*0.08*J13/(J7+DataTab1!G19*0.08*J13)</f>
        <v>4.1543399891042006E-2</v>
      </c>
      <c r="D7" s="334">
        <f>ROUND(DataTab1!S19*D$13,0)</f>
        <v>35</v>
      </c>
      <c r="J7" s="314">
        <f t="shared" ref="J7:J12" si="0">(K7-L7)*M7/1000</f>
        <v>29779.117999999999</v>
      </c>
      <c r="K7" s="310">
        <f>(26019*1107+10752*998+700*768)/M7</f>
        <v>14065.177819274402</v>
      </c>
      <c r="L7" s="310">
        <f>(7827*1107+1403*998+296*768)/M7</f>
        <v>3612.5501937549138</v>
      </c>
      <c r="M7" s="310">
        <f>1107+998+768-M12</f>
        <v>2848.96</v>
      </c>
    </row>
    <row r="8" spans="1:13" ht="18" customHeight="1" x14ac:dyDescent="0.2">
      <c r="A8" s="329" t="s">
        <v>1219</v>
      </c>
      <c r="B8" s="328">
        <f>ROUND(DataTab1!G20*0.08*J13,-2)</f>
        <v>700</v>
      </c>
      <c r="C8" s="336">
        <f>DataTab1!G20*0.08*J13/(J8+DataTab1!G20*0.08*J13)</f>
        <v>0.21550054905205182</v>
      </c>
      <c r="D8" s="328">
        <f>ROUND(DataTab1!S20*D$13,0)</f>
        <v>21</v>
      </c>
      <c r="J8" s="314">
        <f t="shared" si="0"/>
        <v>2626.4189999999999</v>
      </c>
      <c r="K8" s="310">
        <v>10036</v>
      </c>
      <c r="L8" s="310">
        <v>3353</v>
      </c>
      <c r="M8" s="310">
        <v>393</v>
      </c>
    </row>
    <row r="9" spans="1:13" ht="18" customHeight="1" x14ac:dyDescent="0.2">
      <c r="A9" s="329" t="s">
        <v>708</v>
      </c>
      <c r="B9" s="328">
        <f>ROUND(DataTab1!G21*0.08*J13,-2)</f>
        <v>500</v>
      </c>
      <c r="C9" s="336">
        <f>DataTab1!G21*0.08*J13/(J9+DataTab1!G21*0.08*J13)</f>
        <v>0.30429443160692737</v>
      </c>
      <c r="D9" s="328">
        <f>ROUND(DataTab1!S21*D$13,0)</f>
        <v>15</v>
      </c>
      <c r="J9" s="314">
        <f t="shared" si="0"/>
        <v>1164.3499999999999</v>
      </c>
      <c r="K9" s="310">
        <v>2629</v>
      </c>
      <c r="L9" s="310">
        <v>512</v>
      </c>
      <c r="M9" s="310">
        <v>550</v>
      </c>
    </row>
    <row r="10" spans="1:13" ht="18" customHeight="1" x14ac:dyDescent="0.2">
      <c r="A10" s="329" t="s">
        <v>824</v>
      </c>
      <c r="B10" s="328">
        <f>ROUND(DataTab1!G24*0.08*J13,-2)</f>
        <v>300</v>
      </c>
      <c r="C10" s="336">
        <f>DataTab1!G24*0.08*J13/(J10+DataTab1!G24*0.08*J13)</f>
        <v>9.2044668211021627E-2</v>
      </c>
      <c r="D10" s="328">
        <f>ROUND(DataTab1!S24*D$13,0)</f>
        <v>6</v>
      </c>
      <c r="J10" s="314">
        <f t="shared" si="0"/>
        <v>2814.9659999999999</v>
      </c>
      <c r="K10" s="310">
        <v>166409</v>
      </c>
      <c r="L10" s="310">
        <v>62151</v>
      </c>
      <c r="M10" s="310">
        <v>27</v>
      </c>
    </row>
    <row r="11" spans="1:13" ht="18" customHeight="1" x14ac:dyDescent="0.2">
      <c r="A11" s="329" t="s">
        <v>1221</v>
      </c>
      <c r="B11" s="328">
        <f>ROUND(DataTab1!G25*0.08*J13,-2)</f>
        <v>200</v>
      </c>
      <c r="C11" s="335">
        <f>DataTab1!G25*0.08*J13/(J11+DataTab1!G25*0.08*J13)</f>
        <v>0.49879249320771391</v>
      </c>
      <c r="D11" s="328">
        <f>ROUND(DataTab1!S25*D$13,0)</f>
        <v>1</v>
      </c>
      <c r="J11" s="314">
        <f t="shared" si="0"/>
        <v>213.22517999999999</v>
      </c>
      <c r="K11" s="310">
        <v>4484</v>
      </c>
      <c r="L11" s="310">
        <v>2552</v>
      </c>
      <c r="M11" s="310">
        <v>110.36499999999999</v>
      </c>
    </row>
    <row r="12" spans="1:13" ht="18" customHeight="1" x14ac:dyDescent="0.2">
      <c r="A12" s="329" t="s">
        <v>1217</v>
      </c>
      <c r="B12" s="328">
        <f>ROUND(DataTab1!G18*0.08*J13,-2)</f>
        <v>800</v>
      </c>
      <c r="C12" s="336">
        <f>DataTab1!G18*0.08*J13/(J12+DataTab1!G18*0.08*J13)</f>
        <v>0.56805677205983829</v>
      </c>
      <c r="D12" s="328">
        <f>ROUND(DataTab1!S18*D$13,0)</f>
        <v>0</v>
      </c>
      <c r="J12" s="314">
        <f t="shared" si="0"/>
        <v>580.86908100000005</v>
      </c>
      <c r="K12" s="310">
        <f>(16.694*19652+1.278*99415+2.291*64918+3.777*83377)/M12</f>
        <v>38218.174916805321</v>
      </c>
      <c r="L12" s="310">
        <f>(16.694*5862+1.278*18652+2.291*23631+3.777*42907)/M12</f>
        <v>14055.567554076539</v>
      </c>
      <c r="M12" s="310">
        <f>16.694+1.278+2.291+3.777</f>
        <v>24.04</v>
      </c>
    </row>
    <row r="13" spans="1:13" s="313" customFormat="1" ht="32" customHeight="1" thickBot="1" x14ac:dyDescent="0.25">
      <c r="A13" s="340" t="s">
        <v>15</v>
      </c>
      <c r="B13" s="341">
        <f>ROUND(0.08*J13,-2)</f>
        <v>7600</v>
      </c>
      <c r="C13" s="342">
        <f>B13/J13</f>
        <v>7.9590319303794149E-2</v>
      </c>
      <c r="D13" s="343">
        <f>ROUND(0.08*J13*DataTab1!M26/DataTab1!F26,-1)</f>
        <v>190</v>
      </c>
      <c r="J13" s="314">
        <v>95489</v>
      </c>
      <c r="K13" s="314"/>
      <c r="L13" s="314"/>
      <c r="M13" s="314"/>
    </row>
    <row r="14" spans="1:13" ht="16" customHeight="1" thickTop="1" x14ac:dyDescent="0.2">
      <c r="H14" s="339"/>
      <c r="I14" s="339"/>
      <c r="J14" s="339"/>
    </row>
    <row r="15" spans="1:13" ht="15" customHeight="1" x14ac:dyDescent="0.2">
      <c r="G15" s="339"/>
      <c r="H15" s="339"/>
      <c r="I15" s="339"/>
      <c r="J15" s="458" t="s">
        <v>1253</v>
      </c>
      <c r="K15" s="459"/>
      <c r="L15" s="459"/>
      <c r="M15" s="460"/>
    </row>
    <row r="16" spans="1:13" x14ac:dyDescent="0.2">
      <c r="J16" s="461"/>
      <c r="K16" s="462"/>
      <c r="L16" s="462"/>
      <c r="M16" s="463"/>
    </row>
    <row r="17" spans="2:13" x14ac:dyDescent="0.2">
      <c r="J17" s="464"/>
      <c r="K17" s="465"/>
      <c r="L17" s="465"/>
      <c r="M17" s="466"/>
    </row>
    <row r="19" spans="2:13" x14ac:dyDescent="0.2">
      <c r="B19"/>
    </row>
  </sheetData>
  <mergeCells count="1">
    <mergeCell ref="J15:M17"/>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163"/>
  <sheetViews>
    <sheetView workbookViewId="0">
      <pane xSplit="2" ySplit="4" topLeftCell="C5" activePane="bottomRight" state="frozen"/>
      <selection pane="topRight" activeCell="C1" sqref="C1"/>
      <selection pane="bottomLeft" activeCell="A5" sqref="A5"/>
      <selection pane="bottomRight" activeCell="AU158" sqref="AU158:AY158"/>
    </sheetView>
  </sheetViews>
  <sheetFormatPr baseColWidth="10" defaultRowHeight="16" x14ac:dyDescent="0.2"/>
  <cols>
    <col min="1" max="1" width="4.7109375" style="169" customWidth="1"/>
    <col min="2" max="18" width="10.7109375" style="169"/>
    <col min="19" max="19" width="10.5703125" style="169" customWidth="1"/>
    <col min="20" max="35" width="10.7109375" style="169"/>
    <col min="36" max="36" width="10.5703125" style="169" customWidth="1"/>
    <col min="37" max="47" width="10.7109375" style="169"/>
    <col min="48" max="48" width="10.7109375" style="402"/>
    <col min="49" max="50" width="10.7109375" style="169"/>
    <col min="51" max="51" width="10.7109375" style="402"/>
    <col min="52" max="93" width="10.7109375" style="169"/>
    <col min="94" max="94" width="11.42578125" style="169" customWidth="1"/>
    <col min="95" max="155" width="10.7109375" style="169"/>
    <col min="156" max="156" width="12.85546875" style="169" customWidth="1"/>
    <col min="157" max="166" width="10.7109375" style="169"/>
    <col min="167" max="167" width="10.7109375" style="63"/>
    <col min="168" max="16384" width="10.7109375" style="169"/>
  </cols>
  <sheetData>
    <row r="1" spans="1:177" x14ac:dyDescent="0.2">
      <c r="A1" s="169" t="s">
        <v>1171</v>
      </c>
      <c r="D1" s="168" t="s">
        <v>1141</v>
      </c>
      <c r="O1" s="168" t="s">
        <v>1136</v>
      </c>
      <c r="Q1" s="63"/>
      <c r="Y1" s="168" t="s">
        <v>1446</v>
      </c>
      <c r="AD1" s="63"/>
      <c r="AE1" s="63"/>
      <c r="AF1" s="63"/>
      <c r="AG1" s="168" t="s">
        <v>1139</v>
      </c>
      <c r="AO1" s="192"/>
      <c r="AP1" s="192"/>
      <c r="AQ1" s="192"/>
      <c r="AR1" s="441"/>
      <c r="AS1" s="192"/>
      <c r="AT1" s="168" t="s">
        <v>1148</v>
      </c>
      <c r="AU1" s="63"/>
      <c r="AV1" s="406"/>
      <c r="BB1" s="168" t="s">
        <v>1167</v>
      </c>
      <c r="BM1" s="62"/>
      <c r="BP1" s="168" t="s">
        <v>1164</v>
      </c>
      <c r="BQ1" s="233"/>
      <c r="CS1" s="168" t="s">
        <v>1179</v>
      </c>
      <c r="DI1" s="168" t="s">
        <v>1184</v>
      </c>
      <c r="DT1" s="168" t="s">
        <v>1185</v>
      </c>
      <c r="EO1" s="168" t="s">
        <v>1187</v>
      </c>
      <c r="EZ1" s="168" t="s">
        <v>1193</v>
      </c>
    </row>
    <row r="2" spans="1:177" x14ac:dyDescent="0.2">
      <c r="A2" s="169" t="s">
        <v>1473</v>
      </c>
      <c r="D2" s="170"/>
      <c r="O2" s="170"/>
      <c r="Y2" s="170"/>
      <c r="AG2" s="170"/>
      <c r="AO2" s="192"/>
      <c r="AP2" s="192"/>
      <c r="AQ2" s="192"/>
      <c r="AR2" s="192"/>
      <c r="AS2" s="192"/>
      <c r="AT2" s="170"/>
      <c r="AU2" s="406"/>
      <c r="BB2" s="170"/>
      <c r="BP2" s="170"/>
      <c r="BQ2" s="192"/>
      <c r="CS2" s="170"/>
      <c r="CT2" s="192"/>
      <c r="CU2" s="192"/>
      <c r="DI2" s="170"/>
      <c r="DT2" s="170"/>
      <c r="EO2" s="170"/>
      <c r="EZ2" s="170"/>
    </row>
    <row r="3" spans="1:177" s="140" customFormat="1" ht="144" x14ac:dyDescent="0.2">
      <c r="B3" s="140" t="s">
        <v>1124</v>
      </c>
      <c r="C3" s="141" t="s">
        <v>906</v>
      </c>
      <c r="D3" s="30" t="s">
        <v>841</v>
      </c>
      <c r="E3" s="158" t="s">
        <v>907</v>
      </c>
      <c r="F3" s="158" t="s">
        <v>1125</v>
      </c>
      <c r="G3" s="137" t="s">
        <v>1126</v>
      </c>
      <c r="H3" s="140" t="s">
        <v>913</v>
      </c>
      <c r="I3" s="14" t="s">
        <v>1130</v>
      </c>
      <c r="J3" s="158" t="s">
        <v>910</v>
      </c>
      <c r="K3" s="158" t="s">
        <v>909</v>
      </c>
      <c r="L3" s="158" t="s">
        <v>1456</v>
      </c>
      <c r="M3" s="158" t="s">
        <v>1457</v>
      </c>
      <c r="N3" s="171" t="s">
        <v>1458</v>
      </c>
      <c r="O3" s="30" t="s">
        <v>841</v>
      </c>
      <c r="P3" s="158" t="s">
        <v>1125</v>
      </c>
      <c r="Q3" s="140" t="s">
        <v>364</v>
      </c>
      <c r="R3" s="158" t="s">
        <v>1133</v>
      </c>
      <c r="S3" s="158" t="s">
        <v>912</v>
      </c>
      <c r="T3" s="158" t="s">
        <v>1132</v>
      </c>
      <c r="U3" s="158" t="s">
        <v>1131</v>
      </c>
      <c r="V3" s="158" t="s">
        <v>1135</v>
      </c>
      <c r="W3" s="158" t="s">
        <v>1134</v>
      </c>
      <c r="X3" s="158" t="s">
        <v>1137</v>
      </c>
      <c r="Y3" s="419" t="s">
        <v>362</v>
      </c>
      <c r="Z3" s="158" t="s">
        <v>1459</v>
      </c>
      <c r="AA3" s="158" t="s">
        <v>1448</v>
      </c>
      <c r="AB3" s="158" t="s">
        <v>1449</v>
      </c>
      <c r="AC3" s="158" t="s">
        <v>1447</v>
      </c>
      <c r="AD3" s="140" t="s">
        <v>1452</v>
      </c>
      <c r="AE3" s="422" t="s">
        <v>1450</v>
      </c>
      <c r="AF3" s="422" t="s">
        <v>1453</v>
      </c>
      <c r="AG3" s="30" t="s">
        <v>1140</v>
      </c>
      <c r="AH3" s="140" t="s">
        <v>908</v>
      </c>
      <c r="AI3" s="140" t="s">
        <v>1123</v>
      </c>
      <c r="AJ3" s="140" t="s">
        <v>1125</v>
      </c>
      <c r="AK3" s="140" t="s">
        <v>1144</v>
      </c>
      <c r="AL3" s="140" t="s">
        <v>1143</v>
      </c>
      <c r="AM3" s="140" t="s">
        <v>1145</v>
      </c>
      <c r="AN3" s="140" t="s">
        <v>1146</v>
      </c>
      <c r="AO3" s="158" t="s">
        <v>871</v>
      </c>
      <c r="AP3" s="158" t="s">
        <v>1488</v>
      </c>
      <c r="AQ3" s="158" t="s">
        <v>1463</v>
      </c>
      <c r="AR3" s="158" t="s">
        <v>1464</v>
      </c>
      <c r="AS3" s="158" t="s">
        <v>1464</v>
      </c>
      <c r="AT3" s="30" t="s">
        <v>1153</v>
      </c>
      <c r="AU3" s="137" t="s">
        <v>1150</v>
      </c>
      <c r="AV3" s="445" t="s">
        <v>1419</v>
      </c>
      <c r="AW3" s="140" t="s">
        <v>1152</v>
      </c>
      <c r="AX3" s="137" t="s">
        <v>1151</v>
      </c>
      <c r="AY3" s="445" t="s">
        <v>1419</v>
      </c>
      <c r="AZ3" s="140" t="s">
        <v>1156</v>
      </c>
      <c r="BA3" s="140" t="s">
        <v>1157</v>
      </c>
      <c r="BB3" s="30" t="s">
        <v>841</v>
      </c>
      <c r="BC3" s="140" t="s">
        <v>1125</v>
      </c>
      <c r="BD3" s="140" t="s">
        <v>1160</v>
      </c>
      <c r="BE3" s="137" t="s">
        <v>1158</v>
      </c>
      <c r="BF3" s="137" t="s">
        <v>1159</v>
      </c>
      <c r="BG3" s="140" t="s">
        <v>911</v>
      </c>
      <c r="BH3" s="140" t="s">
        <v>1162</v>
      </c>
      <c r="BI3" s="140" t="s">
        <v>1161</v>
      </c>
      <c r="BJ3" s="140" t="s">
        <v>1163</v>
      </c>
      <c r="BK3" s="140" t="s">
        <v>1165</v>
      </c>
      <c r="BL3" s="140" t="s">
        <v>1483</v>
      </c>
      <c r="BM3" s="140" t="s">
        <v>1081</v>
      </c>
      <c r="BN3" s="140" t="s">
        <v>1166</v>
      </c>
      <c r="BO3" s="140" t="s">
        <v>905</v>
      </c>
      <c r="BP3" s="30" t="s">
        <v>1168</v>
      </c>
      <c r="BQ3" s="158" t="s">
        <v>1125</v>
      </c>
      <c r="BR3" s="140" t="s">
        <v>1173</v>
      </c>
      <c r="BS3" s="140" t="s">
        <v>1174</v>
      </c>
      <c r="BT3" s="140" t="s">
        <v>1175</v>
      </c>
      <c r="BU3" s="140" t="s">
        <v>1176</v>
      </c>
      <c r="BV3" s="140" t="s">
        <v>1480</v>
      </c>
      <c r="BW3" s="137" t="s">
        <v>1180</v>
      </c>
      <c r="BX3" s="140" t="s">
        <v>1059</v>
      </c>
      <c r="BY3" s="140" t="s">
        <v>1061</v>
      </c>
      <c r="BZ3" s="140" t="s">
        <v>1065</v>
      </c>
      <c r="CA3" s="140" t="s">
        <v>1062</v>
      </c>
      <c r="CB3" s="140" t="s">
        <v>1066</v>
      </c>
      <c r="CC3" s="140" t="s">
        <v>1060</v>
      </c>
      <c r="CD3" s="140" t="s">
        <v>1063</v>
      </c>
      <c r="CE3" s="140" t="s">
        <v>1064</v>
      </c>
      <c r="CF3" s="140" t="s">
        <v>1074</v>
      </c>
      <c r="CG3" s="140" t="s">
        <v>1082</v>
      </c>
      <c r="CH3" s="140" t="s">
        <v>1059</v>
      </c>
      <c r="CI3" s="140" t="s">
        <v>1061</v>
      </c>
      <c r="CJ3" s="140" t="s">
        <v>1065</v>
      </c>
      <c r="CK3" s="140" t="s">
        <v>1062</v>
      </c>
      <c r="CL3" s="140" t="s">
        <v>1066</v>
      </c>
      <c r="CM3" s="140" t="s">
        <v>1060</v>
      </c>
      <c r="CN3" s="140" t="s">
        <v>1063</v>
      </c>
      <c r="CO3" s="140" t="s">
        <v>1064</v>
      </c>
      <c r="CP3" s="140" t="s">
        <v>1177</v>
      </c>
      <c r="CQ3" s="140" t="s">
        <v>1178</v>
      </c>
      <c r="CR3" s="140" t="s">
        <v>1058</v>
      </c>
      <c r="CS3" s="30" t="s">
        <v>1180</v>
      </c>
      <c r="CT3" s="158" t="s">
        <v>1125</v>
      </c>
      <c r="CU3" s="14" t="s">
        <v>1069</v>
      </c>
      <c r="CV3" s="137" t="s">
        <v>1067</v>
      </c>
      <c r="CW3" s="140" t="s">
        <v>1059</v>
      </c>
      <c r="CX3" s="140" t="s">
        <v>1061</v>
      </c>
      <c r="CY3" s="140" t="s">
        <v>1065</v>
      </c>
      <c r="CZ3" s="140" t="s">
        <v>1062</v>
      </c>
      <c r="DA3" s="140" t="s">
        <v>1066</v>
      </c>
      <c r="DB3" s="140" t="s">
        <v>1064</v>
      </c>
      <c r="DC3" s="137" t="s">
        <v>1074</v>
      </c>
      <c r="DD3" s="137" t="s">
        <v>1494</v>
      </c>
      <c r="DE3" s="140" t="s">
        <v>1098</v>
      </c>
      <c r="DF3" s="140" t="s">
        <v>1082</v>
      </c>
      <c r="DG3" s="140" t="s">
        <v>1070</v>
      </c>
      <c r="DH3" s="140" t="s">
        <v>1482</v>
      </c>
      <c r="DI3" s="30" t="s">
        <v>1073</v>
      </c>
      <c r="DJ3" s="140" t="s">
        <v>1059</v>
      </c>
      <c r="DK3" s="140" t="s">
        <v>1061</v>
      </c>
      <c r="DL3" s="140" t="s">
        <v>1065</v>
      </c>
      <c r="DM3" s="140" t="s">
        <v>1062</v>
      </c>
      <c r="DN3" s="140" t="s">
        <v>1066</v>
      </c>
      <c r="DO3" s="140" t="s">
        <v>1097</v>
      </c>
      <c r="DP3" s="140" t="s">
        <v>1064</v>
      </c>
      <c r="DQ3" s="140" t="s">
        <v>1074</v>
      </c>
      <c r="DR3" s="140" t="s">
        <v>1082</v>
      </c>
      <c r="DS3" s="140" t="s">
        <v>1075</v>
      </c>
      <c r="DT3" s="30" t="s">
        <v>1186</v>
      </c>
      <c r="DU3" s="140" t="s">
        <v>1081</v>
      </c>
      <c r="DV3" s="140" t="s">
        <v>1059</v>
      </c>
      <c r="DW3" s="140" t="s">
        <v>1061</v>
      </c>
      <c r="DX3" s="140" t="s">
        <v>1065</v>
      </c>
      <c r="DY3" s="140" t="s">
        <v>1062</v>
      </c>
      <c r="DZ3" s="140" t="s">
        <v>1066</v>
      </c>
      <c r="EA3" s="140" t="s">
        <v>1064</v>
      </c>
      <c r="EB3" s="140" t="s">
        <v>1074</v>
      </c>
      <c r="EC3" s="140" t="s">
        <v>1082</v>
      </c>
      <c r="ED3" s="140" t="s">
        <v>1075</v>
      </c>
      <c r="EE3" s="137" t="s">
        <v>1084</v>
      </c>
      <c r="EF3" s="140" t="s">
        <v>1059</v>
      </c>
      <c r="EG3" s="140" t="s">
        <v>1061</v>
      </c>
      <c r="EH3" s="140" t="s">
        <v>1065</v>
      </c>
      <c r="EI3" s="140" t="s">
        <v>1062</v>
      </c>
      <c r="EJ3" s="140" t="s">
        <v>1066</v>
      </c>
      <c r="EK3" s="140" t="s">
        <v>1064</v>
      </c>
      <c r="EL3" s="140" t="s">
        <v>1074</v>
      </c>
      <c r="EM3" s="140" t="s">
        <v>1082</v>
      </c>
      <c r="EN3" s="140" t="s">
        <v>1083</v>
      </c>
      <c r="EO3" s="30" t="s">
        <v>1090</v>
      </c>
      <c r="EP3" s="140" t="s">
        <v>1059</v>
      </c>
      <c r="EQ3" s="140" t="s">
        <v>1061</v>
      </c>
      <c r="ER3" s="140" t="s">
        <v>1065</v>
      </c>
      <c r="ES3" s="140" t="s">
        <v>1062</v>
      </c>
      <c r="ET3" s="140" t="s">
        <v>1066</v>
      </c>
      <c r="EU3" s="140" t="s">
        <v>1097</v>
      </c>
      <c r="EV3" s="140" t="s">
        <v>1064</v>
      </c>
      <c r="EW3" s="140" t="s">
        <v>1074</v>
      </c>
      <c r="EX3" s="140" t="s">
        <v>1082</v>
      </c>
      <c r="EY3" s="140" t="s">
        <v>1086</v>
      </c>
      <c r="EZ3" s="30" t="s">
        <v>1093</v>
      </c>
      <c r="FA3" s="140" t="s">
        <v>1059</v>
      </c>
      <c r="FB3" s="140" t="s">
        <v>1061</v>
      </c>
      <c r="FC3" s="140" t="s">
        <v>1065</v>
      </c>
      <c r="FD3" s="140" t="s">
        <v>1062</v>
      </c>
      <c r="FE3" s="140" t="s">
        <v>1066</v>
      </c>
      <c r="FF3" s="140" t="s">
        <v>1097</v>
      </c>
      <c r="FG3" s="140" t="s">
        <v>1064</v>
      </c>
      <c r="FH3" s="140" t="s">
        <v>1074</v>
      </c>
      <c r="FI3" s="140" t="s">
        <v>1082</v>
      </c>
      <c r="FJ3" s="140" t="s">
        <v>1096</v>
      </c>
      <c r="FK3" s="137" t="s">
        <v>1091</v>
      </c>
      <c r="FL3" s="140" t="s">
        <v>1059</v>
      </c>
      <c r="FM3" s="140" t="s">
        <v>1061</v>
      </c>
      <c r="FN3" s="140" t="s">
        <v>1065</v>
      </c>
      <c r="FO3" s="140" t="s">
        <v>1062</v>
      </c>
      <c r="FP3" s="140" t="s">
        <v>1066</v>
      </c>
      <c r="FQ3" s="140" t="s">
        <v>1097</v>
      </c>
      <c r="FR3" s="140" t="s">
        <v>1064</v>
      </c>
      <c r="FS3" s="140" t="s">
        <v>1074</v>
      </c>
      <c r="FT3" s="140" t="s">
        <v>1082</v>
      </c>
      <c r="FU3" s="137" t="s">
        <v>1092</v>
      </c>
    </row>
    <row r="4" spans="1:177" s="138" customFormat="1" ht="37" customHeight="1" x14ac:dyDescent="0.15">
      <c r="B4" s="140" t="s">
        <v>839</v>
      </c>
      <c r="C4" s="142"/>
      <c r="D4" s="159" t="s">
        <v>1127</v>
      </c>
      <c r="E4" s="146"/>
      <c r="F4" s="146"/>
      <c r="G4" s="138" t="s">
        <v>1128</v>
      </c>
      <c r="I4" s="146" t="s">
        <v>1129</v>
      </c>
      <c r="J4" s="146"/>
      <c r="K4" s="146"/>
      <c r="L4" s="146" t="s">
        <v>1493</v>
      </c>
      <c r="M4" s="146"/>
      <c r="N4" s="147"/>
      <c r="O4" s="146"/>
      <c r="P4" s="146"/>
      <c r="R4" s="146" t="s">
        <v>1462</v>
      </c>
      <c r="S4" s="146"/>
      <c r="T4" s="146"/>
      <c r="U4" s="146"/>
      <c r="V4" s="146"/>
      <c r="W4" s="146"/>
      <c r="X4" s="146" t="s">
        <v>1138</v>
      </c>
      <c r="Y4" s="159" t="s">
        <v>1454</v>
      </c>
      <c r="Z4" s="146" t="s">
        <v>1460</v>
      </c>
      <c r="AA4" s="146" t="s">
        <v>1461</v>
      </c>
      <c r="AB4" s="146"/>
      <c r="AC4" s="146" t="s">
        <v>1455</v>
      </c>
      <c r="AE4" s="421" t="s">
        <v>1451</v>
      </c>
      <c r="AF4" s="421" t="s">
        <v>1496</v>
      </c>
      <c r="AG4" s="159" t="s">
        <v>1142</v>
      </c>
      <c r="AL4" s="138" t="s">
        <v>1465</v>
      </c>
      <c r="AN4" s="138" t="s">
        <v>1147</v>
      </c>
      <c r="AO4" s="442" t="s">
        <v>1490</v>
      </c>
      <c r="AP4" s="146" t="s">
        <v>1445</v>
      </c>
      <c r="AQ4" s="146" t="s">
        <v>1489</v>
      </c>
      <c r="AR4" s="146" t="s">
        <v>1497</v>
      </c>
      <c r="AS4" s="146" t="s">
        <v>1491</v>
      </c>
      <c r="AT4" s="159" t="s">
        <v>1154</v>
      </c>
      <c r="AU4" s="138" t="s">
        <v>1149</v>
      </c>
      <c r="AV4" s="421"/>
      <c r="AW4" s="138" t="s">
        <v>1149</v>
      </c>
      <c r="AX4" s="139" t="s">
        <v>1492</v>
      </c>
      <c r="AY4" s="421"/>
      <c r="AZ4" s="138" t="s">
        <v>1155</v>
      </c>
      <c r="BB4" s="159" t="s">
        <v>1127</v>
      </c>
      <c r="BP4" s="159" t="s">
        <v>1169</v>
      </c>
      <c r="BQ4" s="146"/>
      <c r="BR4" s="138" t="s">
        <v>1172</v>
      </c>
      <c r="BV4" s="138" t="s">
        <v>1481</v>
      </c>
      <c r="BW4" s="139"/>
      <c r="CS4" s="159"/>
      <c r="CT4" s="146" t="s">
        <v>1181</v>
      </c>
      <c r="CU4" s="157"/>
      <c r="CV4" s="139"/>
      <c r="DC4" s="138" t="s">
        <v>1183</v>
      </c>
      <c r="DI4" s="145"/>
      <c r="DT4" s="145"/>
      <c r="EE4" s="139"/>
      <c r="EO4" s="145"/>
      <c r="EZ4" s="298" t="s">
        <v>1188</v>
      </c>
      <c r="FH4" s="138" t="s">
        <v>1190</v>
      </c>
      <c r="FJ4" s="138" t="s">
        <v>1191</v>
      </c>
      <c r="FK4" s="139"/>
      <c r="FS4" s="138" t="s">
        <v>1189</v>
      </c>
      <c r="FU4" s="139"/>
    </row>
    <row r="5" spans="1:177" s="215" customFormat="1" x14ac:dyDescent="0.2">
      <c r="B5" s="205">
        <v>1929</v>
      </c>
      <c r="C5" s="206">
        <f t="array" ref="C5:C89">TRANSPOSE(NIPA_1.12!C7:CI7)</f>
        <v>94.2</v>
      </c>
      <c r="D5" s="45">
        <f t="array" ref="D5:D89">TRANSPOSE(NIPA_1.12!C19:CI19)</f>
        <v>10.8</v>
      </c>
      <c r="E5" s="207">
        <f t="shared" ref="E5:E36" si="0">D5/C5</f>
        <v>0.11464968152866242</v>
      </c>
      <c r="F5" s="208">
        <f t="shared" ref="F5:F36" si="1">D5-(G5+I5)</f>
        <v>0</v>
      </c>
      <c r="G5" s="208">
        <f t="shared" ref="G5:G36" si="2">D5-I5</f>
        <v>10.600000000000001</v>
      </c>
      <c r="H5" s="207">
        <f t="shared" ref="H5:H36" si="3">G5/C5</f>
        <v>0.11252653927813165</v>
      </c>
      <c r="I5" s="205">
        <f t="array" ref="I5:I89">TRANSPOSE(NIPA_7.16!C29:CI29)</f>
        <v>0.2</v>
      </c>
      <c r="J5" s="209">
        <f t="shared" ref="J5:J36" si="4">I5/C5</f>
        <v>2.1231422505307855E-3</v>
      </c>
      <c r="K5" s="207">
        <f t="shared" ref="K5:K36" si="5">I5/D5</f>
        <v>1.8518518518518517E-2</v>
      </c>
      <c r="L5" s="208">
        <f t="shared" ref="L5:L7" si="6">I5</f>
        <v>0.2</v>
      </c>
      <c r="M5" s="209">
        <f t="shared" ref="M5:M23" si="7">L5/C5</f>
        <v>2.1231422505307855E-3</v>
      </c>
      <c r="N5" s="209">
        <f t="shared" ref="N5:N8" si="8">L5/D5</f>
        <v>1.8518518518518517E-2</v>
      </c>
      <c r="O5" s="45">
        <f>D5</f>
        <v>10.8</v>
      </c>
      <c r="P5" s="210">
        <f t="shared" ref="P5:P36" si="9">O5-(Q5+R5+T5+U5+X5-V5)</f>
        <v>0</v>
      </c>
      <c r="Q5" s="210">
        <f t="array" ref="Q5:Q87">TRANSPOSE(NIPA_7.16!C7:CG7)</f>
        <v>11.9</v>
      </c>
      <c r="R5" s="390">
        <f t="array" ref="R5:R87">TRANSPOSE(NIPA_7.16!C9:CG9)</f>
        <v>0.7</v>
      </c>
      <c r="S5" s="211">
        <f t="shared" ref="S5:S36" si="10">R5/D5</f>
        <v>6.4814814814814811E-2</v>
      </c>
      <c r="T5" s="205">
        <f t="array" ref="T5:T89">TRANSPOSE(NIPA_7.16!C12:CI12)</f>
        <v>0</v>
      </c>
      <c r="U5" s="205">
        <f t="array" ref="U5:U89">TRANSPOSE(NIPA_1.12!C56:CI56)+TRANSPOSE(NIPA_1.12!C57:CI57)</f>
        <v>-9.9999999999999978E-2</v>
      </c>
      <c r="V5" s="395">
        <f t="array" ref="V5:V87">TRANSPOSE(NIPA_7.16!C24:CG24)</f>
        <v>0.7</v>
      </c>
      <c r="W5" s="211">
        <f t="shared" ref="W5:W36" si="11">V5/D5</f>
        <v>6.4814814814814811E-2</v>
      </c>
      <c r="X5" s="210">
        <f t="shared" ref="X5:X36" si="12">O5-(Q5+R5+T5+U5-V5)</f>
        <v>-1</v>
      </c>
      <c r="Y5" s="302"/>
      <c r="Z5" s="210"/>
      <c r="AA5" s="210"/>
      <c r="AB5" s="210"/>
      <c r="AC5" s="210">
        <v>0</v>
      </c>
      <c r="AD5" s="207">
        <f t="shared" ref="AD5:AD36" si="13">AC5/D5</f>
        <v>0</v>
      </c>
      <c r="AE5" s="210"/>
      <c r="AF5" s="210"/>
      <c r="AG5" s="212">
        <f t="array" ref="AG5:AG89">TRANSPOSE(NIPA_1.12!C20:CI20)</f>
        <v>1.4</v>
      </c>
      <c r="AH5" s="209">
        <f t="shared" ref="AH5:AH36" si="14">AG5/C5</f>
        <v>1.4861995753715497E-2</v>
      </c>
      <c r="AI5" s="209">
        <f t="shared" ref="AI5:AI36" si="15">(AG5-AN5)/C5</f>
        <v>1.4861995753715497E-2</v>
      </c>
      <c r="AJ5" s="213">
        <f t="shared" ref="AJ5:AJ36" si="16">AG5-(AK5+AL5+AM5+AN5)</f>
        <v>0</v>
      </c>
      <c r="AK5" s="205">
        <f t="array" ref="AK5:AK86">TRANSPOSE(NIPA_7.16!C31:CF31)+TRANSPOSE(NIPA_7.16!C33:CF33)-TRANSPOSE(NIPA_7.16!C38:CF38)-TRANSPOSE(NIPA_7.16!C39:CF39)-TRANSPOSE(NIPA_7.16!C40:CF40)</f>
        <v>1.3</v>
      </c>
      <c r="AL5" s="205">
        <f t="array" ref="AL5:AL86">TRANSPOSE(NIPA_7.16!C17:CF17)</f>
        <v>0.1</v>
      </c>
      <c r="AM5" s="395">
        <f t="array" ref="AM5:AM87">TRANSPOSE(NIPA_7.16!C36:CG36)</f>
        <v>0</v>
      </c>
      <c r="AN5" s="205">
        <f t="array" ref="AN5:AN89">TRANSPOSE(NIPA_7.16!C34:CI34)</f>
        <v>0</v>
      </c>
      <c r="AO5" s="395">
        <f t="array" ref="AO5:AO87">TRANSPOSE(NIPA_7.16!C38:CG38)</f>
        <v>0</v>
      </c>
      <c r="AP5" s="205"/>
      <c r="AQ5" s="205"/>
      <c r="AR5" s="205"/>
      <c r="AS5" s="205"/>
      <c r="AT5" s="425">
        <v>0.11</v>
      </c>
      <c r="AU5" s="207"/>
      <c r="AV5" s="446"/>
      <c r="AW5" s="207"/>
      <c r="AX5" s="245"/>
      <c r="AY5" s="446"/>
      <c r="AZ5" s="207"/>
      <c r="BA5" s="207"/>
      <c r="BB5" s="45">
        <f t="shared" ref="BB5:BB36" si="17">D5</f>
        <v>10.8</v>
      </c>
      <c r="BC5" s="213">
        <f>BB5-(BD5+BE5+BF5)</f>
        <v>-9.9999999999997868E-2</v>
      </c>
      <c r="BD5" s="237">
        <f t="shared" ref="BD5:BD36" si="18">AG5</f>
        <v>1.4</v>
      </c>
      <c r="BE5" s="237">
        <f t="array" ref="BE5:BE89">TRANSPOSE(NIPA_1.12!C22:CI22)</f>
        <v>5.8</v>
      </c>
      <c r="BF5" s="237">
        <f t="array" ref="BF5:BF89">TRANSPOSE(NIPA_1.12!C23:CI23)</f>
        <v>3.7</v>
      </c>
      <c r="BG5" s="214"/>
      <c r="BH5" s="205">
        <f t="array" ref="BH5:BH89">TRANSPOSE(NIPA_1.14!C21:CI21)</f>
        <v>3.7</v>
      </c>
      <c r="BI5" s="205">
        <f t="shared" ref="BI5:BI68" si="19">BF5-BH5</f>
        <v>0</v>
      </c>
      <c r="BJ5" s="207">
        <f t="shared" ref="BJ5:BJ36" si="20">BI5/D5</f>
        <v>0</v>
      </c>
      <c r="BK5" s="207"/>
      <c r="BL5" s="207"/>
      <c r="BM5" s="207"/>
      <c r="BN5" s="207"/>
      <c r="BO5" s="214"/>
      <c r="BP5" s="273"/>
      <c r="BQ5" s="208"/>
      <c r="BW5" s="217"/>
      <c r="CS5" s="291"/>
      <c r="CU5" s="217"/>
      <c r="CV5" s="217"/>
      <c r="DC5" s="217"/>
      <c r="DD5" s="217"/>
      <c r="DI5" s="287"/>
      <c r="DT5" s="287"/>
      <c r="EE5" s="217"/>
      <c r="EO5" s="291"/>
      <c r="EZ5" s="291"/>
      <c r="FK5" s="217"/>
    </row>
    <row r="6" spans="1:177" x14ac:dyDescent="0.2">
      <c r="B6" s="172">
        <v>1930</v>
      </c>
      <c r="C6" s="143">
        <v>83.1</v>
      </c>
      <c r="D6" s="32">
        <v>7.5</v>
      </c>
      <c r="E6" s="35">
        <f t="shared" si="0"/>
        <v>9.0252707581227443E-2</v>
      </c>
      <c r="F6" s="173">
        <f t="shared" si="1"/>
        <v>0</v>
      </c>
      <c r="G6" s="174">
        <f t="shared" si="2"/>
        <v>7.4</v>
      </c>
      <c r="H6" s="62">
        <f t="shared" si="3"/>
        <v>8.9049338146811083E-2</v>
      </c>
      <c r="I6" s="175">
        <v>0.1</v>
      </c>
      <c r="J6" s="58">
        <f t="shared" si="4"/>
        <v>1.2033694344163659E-3</v>
      </c>
      <c r="K6" s="35">
        <f t="shared" si="5"/>
        <v>1.3333333333333334E-2</v>
      </c>
      <c r="L6" s="173">
        <f t="shared" si="6"/>
        <v>0.1</v>
      </c>
      <c r="M6" s="58">
        <f t="shared" si="7"/>
        <v>1.2033694344163659E-3</v>
      </c>
      <c r="N6" s="58">
        <f t="shared" si="8"/>
        <v>1.3333333333333334E-2</v>
      </c>
      <c r="O6" s="32">
        <f t="shared" ref="O6:O69" si="21">D6</f>
        <v>7.5</v>
      </c>
      <c r="P6" s="176">
        <f t="shared" si="9"/>
        <v>0</v>
      </c>
      <c r="Q6" s="177">
        <v>4.5999999999999996</v>
      </c>
      <c r="R6" s="391">
        <v>0.6</v>
      </c>
      <c r="S6" s="153">
        <f t="shared" si="10"/>
        <v>0.08</v>
      </c>
      <c r="T6" s="175">
        <v>0</v>
      </c>
      <c r="U6" s="175">
        <v>3</v>
      </c>
      <c r="V6" s="396">
        <v>-0.2</v>
      </c>
      <c r="W6" s="153">
        <f t="shared" si="11"/>
        <v>-2.6666666666666668E-2</v>
      </c>
      <c r="X6" s="176">
        <f t="shared" si="12"/>
        <v>-0.89999999999999858</v>
      </c>
      <c r="Y6" s="301"/>
      <c r="Z6" s="176"/>
      <c r="AA6" s="176"/>
      <c r="AB6" s="176"/>
      <c r="AC6" s="176">
        <v>0</v>
      </c>
      <c r="AD6" s="62">
        <f t="shared" si="13"/>
        <v>0</v>
      </c>
      <c r="AE6" s="177"/>
      <c r="AF6" s="177"/>
      <c r="AG6" s="199">
        <v>0.8</v>
      </c>
      <c r="AH6" s="61">
        <f t="shared" si="14"/>
        <v>9.6269554753309269E-3</v>
      </c>
      <c r="AI6" s="61">
        <f t="shared" si="15"/>
        <v>9.6269554753309269E-3</v>
      </c>
      <c r="AJ6" s="201">
        <f t="shared" si="16"/>
        <v>-9.9999999999999867E-2</v>
      </c>
      <c r="AK6" s="172">
        <v>0.79999999999999993</v>
      </c>
      <c r="AL6" s="172">
        <v>0.1</v>
      </c>
      <c r="AM6" s="400">
        <v>0</v>
      </c>
      <c r="AN6" s="172">
        <v>0</v>
      </c>
      <c r="AO6" s="396">
        <v>0</v>
      </c>
      <c r="AP6" s="175"/>
      <c r="AQ6" s="175"/>
      <c r="AR6" s="175"/>
      <c r="AS6" s="175"/>
      <c r="AT6" s="299">
        <v>0.12</v>
      </c>
      <c r="AU6" s="62"/>
      <c r="AV6" s="447"/>
      <c r="AW6" s="62"/>
      <c r="AX6" s="244"/>
      <c r="AY6" s="447"/>
      <c r="AZ6" s="62"/>
      <c r="BA6" s="62"/>
      <c r="BB6" s="257">
        <f t="shared" si="17"/>
        <v>7.5</v>
      </c>
      <c r="BC6" s="201">
        <f t="shared" ref="BC6:BC69" si="22">BB6-(BD6+BE6+BF6)</f>
        <v>0</v>
      </c>
      <c r="BD6" s="261">
        <f t="shared" si="18"/>
        <v>0.8</v>
      </c>
      <c r="BE6" s="180">
        <v>5.5</v>
      </c>
      <c r="BF6" s="180">
        <v>1.2</v>
      </c>
      <c r="BG6" s="49"/>
      <c r="BH6" s="172">
        <v>1.2</v>
      </c>
      <c r="BI6" s="172">
        <f t="shared" si="19"/>
        <v>0</v>
      </c>
      <c r="BJ6" s="62">
        <f t="shared" si="20"/>
        <v>0</v>
      </c>
      <c r="BK6" s="62"/>
      <c r="BL6" s="62"/>
      <c r="BM6" s="62"/>
      <c r="BN6" s="62"/>
      <c r="BO6" s="179"/>
      <c r="BP6" s="274"/>
      <c r="BQ6" s="173"/>
      <c r="BW6" s="63"/>
      <c r="CS6" s="170"/>
      <c r="CT6" s="192"/>
      <c r="CU6" s="233"/>
      <c r="CV6" s="63"/>
      <c r="DC6" s="63"/>
      <c r="DD6" s="63"/>
      <c r="DI6" s="168"/>
      <c r="DT6" s="168"/>
      <c r="EE6" s="63"/>
      <c r="EO6" s="170"/>
      <c r="EZ6" s="170"/>
    </row>
    <row r="7" spans="1:177" x14ac:dyDescent="0.2">
      <c r="B7" s="172">
        <v>1931</v>
      </c>
      <c r="C7" s="143">
        <v>67.7</v>
      </c>
      <c r="D7" s="32">
        <v>3</v>
      </c>
      <c r="E7" s="35">
        <f t="shared" si="0"/>
        <v>4.4313146233382568E-2</v>
      </c>
      <c r="F7" s="173">
        <f t="shared" si="1"/>
        <v>0</v>
      </c>
      <c r="G7" s="174">
        <f t="shared" si="2"/>
        <v>3</v>
      </c>
      <c r="H7" s="62">
        <f t="shared" si="3"/>
        <v>4.4313146233382568E-2</v>
      </c>
      <c r="I7" s="175">
        <v>0</v>
      </c>
      <c r="J7" s="58">
        <f t="shared" si="4"/>
        <v>0</v>
      </c>
      <c r="K7" s="35">
        <f t="shared" si="5"/>
        <v>0</v>
      </c>
      <c r="L7" s="173">
        <f t="shared" si="6"/>
        <v>0</v>
      </c>
      <c r="M7" s="58">
        <f t="shared" si="7"/>
        <v>0</v>
      </c>
      <c r="N7" s="58">
        <f t="shared" si="8"/>
        <v>0</v>
      </c>
      <c r="O7" s="32">
        <f t="shared" si="21"/>
        <v>3</v>
      </c>
      <c r="P7" s="176">
        <f t="shared" si="9"/>
        <v>0</v>
      </c>
      <c r="Q7" s="177">
        <v>-0.8</v>
      </c>
      <c r="R7" s="391">
        <v>0.4</v>
      </c>
      <c r="S7" s="153">
        <f t="shared" si="10"/>
        <v>0.13333333333333333</v>
      </c>
      <c r="T7" s="175">
        <v>0</v>
      </c>
      <c r="U7" s="175">
        <v>2.4</v>
      </c>
      <c r="V7" s="396">
        <v>-1.3</v>
      </c>
      <c r="W7" s="153">
        <f t="shared" si="11"/>
        <v>-0.43333333333333335</v>
      </c>
      <c r="X7" s="176">
        <f t="shared" si="12"/>
        <v>-0.29999999999999982</v>
      </c>
      <c r="Y7" s="301"/>
      <c r="Z7" s="176"/>
      <c r="AA7" s="176"/>
      <c r="AB7" s="176"/>
      <c r="AC7" s="176">
        <v>0</v>
      </c>
      <c r="AD7" s="62">
        <f t="shared" si="13"/>
        <v>0</v>
      </c>
      <c r="AE7" s="177"/>
      <c r="AF7" s="177"/>
      <c r="AG7" s="199">
        <v>0.5</v>
      </c>
      <c r="AH7" s="61">
        <f t="shared" si="14"/>
        <v>7.385524372230428E-3</v>
      </c>
      <c r="AI7" s="61">
        <f t="shared" si="15"/>
        <v>7.385524372230428E-3</v>
      </c>
      <c r="AJ7" s="201">
        <f t="shared" si="16"/>
        <v>0</v>
      </c>
      <c r="AK7" s="172">
        <v>0.4</v>
      </c>
      <c r="AL7" s="172">
        <v>0.1</v>
      </c>
      <c r="AM7" s="400">
        <v>0</v>
      </c>
      <c r="AN7" s="172">
        <v>0</v>
      </c>
      <c r="AO7" s="396">
        <v>0</v>
      </c>
      <c r="AP7" s="175"/>
      <c r="AQ7" s="175"/>
      <c r="AR7" s="175"/>
      <c r="AS7" s="175"/>
      <c r="AT7" s="299">
        <v>0.12</v>
      </c>
      <c r="AU7" s="62"/>
      <c r="AV7" s="447"/>
      <c r="AW7" s="62"/>
      <c r="AX7" s="244"/>
      <c r="AY7" s="447"/>
      <c r="AZ7" s="62"/>
      <c r="BA7" s="62"/>
      <c r="BB7" s="257">
        <f t="shared" si="17"/>
        <v>3</v>
      </c>
      <c r="BC7" s="201">
        <f t="shared" si="22"/>
        <v>0</v>
      </c>
      <c r="BD7" s="261">
        <f t="shared" si="18"/>
        <v>0.5</v>
      </c>
      <c r="BE7" s="180">
        <v>4.0999999999999996</v>
      </c>
      <c r="BF7" s="180">
        <v>-1.6</v>
      </c>
      <c r="BG7" s="49"/>
      <c r="BH7" s="172">
        <v>-1.6</v>
      </c>
      <c r="BI7" s="172">
        <f t="shared" si="19"/>
        <v>0</v>
      </c>
      <c r="BJ7" s="62">
        <f t="shared" si="20"/>
        <v>0</v>
      </c>
      <c r="BK7" s="62"/>
      <c r="BL7" s="62"/>
      <c r="BM7" s="62"/>
      <c r="BN7" s="62"/>
      <c r="BO7" s="179"/>
      <c r="BP7" s="274"/>
      <c r="BQ7" s="173"/>
      <c r="BW7" s="63"/>
      <c r="CS7" s="170"/>
      <c r="CT7" s="192"/>
      <c r="CU7" s="233"/>
      <c r="CV7" s="63"/>
      <c r="DC7" s="63"/>
      <c r="DD7" s="63"/>
      <c r="DI7" s="168"/>
      <c r="DT7" s="168"/>
      <c r="EE7" s="63"/>
      <c r="EO7" s="170"/>
      <c r="EZ7" s="170"/>
    </row>
    <row r="8" spans="1:177" x14ac:dyDescent="0.2">
      <c r="B8" s="172">
        <v>1932</v>
      </c>
      <c r="C8" s="143">
        <v>51.3</v>
      </c>
      <c r="D8" s="32">
        <v>-0.2</v>
      </c>
      <c r="E8" s="35">
        <f t="shared" si="0"/>
        <v>-3.8986354775828462E-3</v>
      </c>
      <c r="F8" s="173">
        <f t="shared" si="1"/>
        <v>0</v>
      </c>
      <c r="G8" s="174">
        <f t="shared" si="2"/>
        <v>-0.2</v>
      </c>
      <c r="H8" s="62">
        <f t="shared" si="3"/>
        <v>-3.8986354775828462E-3</v>
      </c>
      <c r="I8" s="175">
        <v>0</v>
      </c>
      <c r="J8" s="58">
        <f t="shared" si="4"/>
        <v>0</v>
      </c>
      <c r="K8" s="35">
        <f t="shared" si="5"/>
        <v>0</v>
      </c>
      <c r="L8" s="173">
        <f>I8</f>
        <v>0</v>
      </c>
      <c r="M8" s="58">
        <f t="shared" si="7"/>
        <v>0</v>
      </c>
      <c r="N8" s="58">
        <f t="shared" si="8"/>
        <v>0</v>
      </c>
      <c r="O8" s="32">
        <f t="shared" si="21"/>
        <v>-0.2</v>
      </c>
      <c r="P8" s="176">
        <f t="shared" si="9"/>
        <v>0</v>
      </c>
      <c r="Q8" s="177">
        <v>-3.8</v>
      </c>
      <c r="R8" s="391">
        <v>0.3</v>
      </c>
      <c r="S8" s="153">
        <f t="shared" si="10"/>
        <v>-1.4999999999999998</v>
      </c>
      <c r="T8" s="175">
        <v>0</v>
      </c>
      <c r="U8" s="175">
        <v>1.1000000000000001</v>
      </c>
      <c r="V8" s="396">
        <v>-1.6</v>
      </c>
      <c r="W8" s="153">
        <f t="shared" si="11"/>
        <v>8</v>
      </c>
      <c r="X8" s="176">
        <f t="shared" si="12"/>
        <v>0.59999999999999987</v>
      </c>
      <c r="Y8" s="301"/>
      <c r="Z8" s="176"/>
      <c r="AA8" s="176"/>
      <c r="AB8" s="176"/>
      <c r="AC8" s="176">
        <v>0</v>
      </c>
      <c r="AD8" s="62">
        <f t="shared" si="13"/>
        <v>0</v>
      </c>
      <c r="AE8" s="177"/>
      <c r="AF8" s="177"/>
      <c r="AG8" s="199">
        <v>0.4</v>
      </c>
      <c r="AH8" s="61">
        <f t="shared" si="14"/>
        <v>7.7972709551656924E-3</v>
      </c>
      <c r="AI8" s="61">
        <f t="shared" si="15"/>
        <v>7.7972709551656924E-3</v>
      </c>
      <c r="AJ8" s="201">
        <f t="shared" si="16"/>
        <v>0</v>
      </c>
      <c r="AK8" s="172">
        <v>0.3</v>
      </c>
      <c r="AL8" s="172">
        <v>0.1</v>
      </c>
      <c r="AM8" s="400">
        <v>0</v>
      </c>
      <c r="AN8" s="172">
        <v>0</v>
      </c>
      <c r="AO8" s="396">
        <v>0</v>
      </c>
      <c r="AP8" s="175"/>
      <c r="AQ8" s="175"/>
      <c r="AR8" s="175"/>
      <c r="AS8" s="175"/>
      <c r="AT8" s="299">
        <v>0.13750000000000001</v>
      </c>
      <c r="AU8" s="62"/>
      <c r="AV8" s="447"/>
      <c r="AW8" s="62"/>
      <c r="AX8" s="244"/>
      <c r="AY8" s="447"/>
      <c r="AZ8" s="62"/>
      <c r="BA8" s="62"/>
      <c r="BB8" s="257">
        <f t="shared" si="17"/>
        <v>-0.2</v>
      </c>
      <c r="BC8" s="201">
        <f t="shared" si="22"/>
        <v>0</v>
      </c>
      <c r="BD8" s="261">
        <f t="shared" si="18"/>
        <v>0.4</v>
      </c>
      <c r="BE8" s="180">
        <v>2.5</v>
      </c>
      <c r="BF8" s="180">
        <v>-3.1</v>
      </c>
      <c r="BG8" s="49"/>
      <c r="BH8" s="172">
        <v>-3.1</v>
      </c>
      <c r="BI8" s="172">
        <f t="shared" si="19"/>
        <v>0</v>
      </c>
      <c r="BJ8" s="62">
        <f t="shared" si="20"/>
        <v>0</v>
      </c>
      <c r="BK8" s="62"/>
      <c r="BL8" s="62"/>
      <c r="BM8" s="62"/>
      <c r="BN8" s="62"/>
      <c r="BO8" s="179"/>
      <c r="BP8" s="274"/>
      <c r="BQ8" s="173"/>
      <c r="BW8" s="63"/>
      <c r="CS8" s="170"/>
      <c r="CT8" s="192"/>
      <c r="CU8" s="233"/>
      <c r="CV8" s="63"/>
      <c r="DC8" s="63"/>
      <c r="DD8" s="63"/>
      <c r="DI8" s="168"/>
      <c r="DT8" s="168"/>
      <c r="EE8" s="63"/>
      <c r="EO8" s="170"/>
      <c r="EZ8" s="170"/>
    </row>
    <row r="9" spans="1:177" x14ac:dyDescent="0.2">
      <c r="B9" s="172">
        <v>1933</v>
      </c>
      <c r="C9" s="143">
        <v>49</v>
      </c>
      <c r="D9" s="32">
        <v>-0.2</v>
      </c>
      <c r="E9" s="35">
        <f t="shared" si="0"/>
        <v>-4.0816326530612249E-3</v>
      </c>
      <c r="F9" s="173">
        <f t="shared" si="1"/>
        <v>0</v>
      </c>
      <c r="G9" s="174">
        <f t="shared" si="2"/>
        <v>-0.2</v>
      </c>
      <c r="H9" s="62">
        <f t="shared" si="3"/>
        <v>-4.0816326530612249E-3</v>
      </c>
      <c r="I9" s="175">
        <v>0</v>
      </c>
      <c r="J9" s="58">
        <f t="shared" si="4"/>
        <v>0</v>
      </c>
      <c r="K9" s="35">
        <f t="shared" si="5"/>
        <v>0</v>
      </c>
      <c r="L9" s="173">
        <f t="shared" ref="L9:L22" si="23">L10*I9/I10</f>
        <v>0</v>
      </c>
      <c r="M9" s="58">
        <f t="shared" si="7"/>
        <v>0</v>
      </c>
      <c r="N9" s="276">
        <f t="shared" ref="N9:N22" si="24">L9/D9</f>
        <v>0</v>
      </c>
      <c r="O9" s="32">
        <f t="shared" si="21"/>
        <v>-0.2</v>
      </c>
      <c r="P9" s="176">
        <f t="shared" si="9"/>
        <v>0</v>
      </c>
      <c r="Q9" s="177">
        <v>-0.9</v>
      </c>
      <c r="R9" s="391">
        <v>0.4</v>
      </c>
      <c r="S9" s="153">
        <f t="shared" si="10"/>
        <v>-2</v>
      </c>
      <c r="T9" s="175">
        <v>0</v>
      </c>
      <c r="U9" s="175">
        <v>-2</v>
      </c>
      <c r="V9" s="396">
        <v>-1.4</v>
      </c>
      <c r="W9" s="153">
        <f t="shared" si="11"/>
        <v>6.9999999999999991</v>
      </c>
      <c r="X9" s="176">
        <f t="shared" si="12"/>
        <v>0.90000000000000013</v>
      </c>
      <c r="Y9" s="301"/>
      <c r="Z9" s="176"/>
      <c r="AA9" s="176"/>
      <c r="AB9" s="176"/>
      <c r="AC9" s="176">
        <v>0</v>
      </c>
      <c r="AD9" s="62">
        <f t="shared" si="13"/>
        <v>0</v>
      </c>
      <c r="AE9" s="177"/>
      <c r="AF9" s="177"/>
      <c r="AG9" s="199">
        <v>0.5</v>
      </c>
      <c r="AH9" s="61">
        <f t="shared" si="14"/>
        <v>1.020408163265306E-2</v>
      </c>
      <c r="AI9" s="61">
        <f t="shared" si="15"/>
        <v>1.020408163265306E-2</v>
      </c>
      <c r="AJ9" s="201">
        <f t="shared" si="16"/>
        <v>-9.9999999999999978E-2</v>
      </c>
      <c r="AK9" s="172">
        <v>0.5</v>
      </c>
      <c r="AL9" s="172">
        <v>0.1</v>
      </c>
      <c r="AM9" s="400">
        <v>0</v>
      </c>
      <c r="AN9" s="172">
        <v>0</v>
      </c>
      <c r="AO9" s="396">
        <v>0</v>
      </c>
      <c r="AP9" s="175"/>
      <c r="AQ9" s="175"/>
      <c r="AR9" s="175"/>
      <c r="AS9" s="175"/>
      <c r="AT9" s="299">
        <v>0.13750000000000001</v>
      </c>
      <c r="AU9" s="62"/>
      <c r="AV9" s="447"/>
      <c r="AW9" s="62"/>
      <c r="AX9" s="244"/>
      <c r="AY9" s="447"/>
      <c r="AZ9" s="62"/>
      <c r="BA9" s="62"/>
      <c r="BB9" s="257">
        <f t="shared" si="17"/>
        <v>-0.2</v>
      </c>
      <c r="BC9" s="201">
        <f t="shared" si="22"/>
        <v>0</v>
      </c>
      <c r="BD9" s="261">
        <f t="shared" si="18"/>
        <v>0.5</v>
      </c>
      <c r="BE9" s="180">
        <v>2</v>
      </c>
      <c r="BF9" s="180">
        <v>-2.7</v>
      </c>
      <c r="BG9" s="49"/>
      <c r="BH9" s="172">
        <v>-2.7</v>
      </c>
      <c r="BI9" s="172">
        <f t="shared" si="19"/>
        <v>0</v>
      </c>
      <c r="BJ9" s="62">
        <f t="shared" si="20"/>
        <v>0</v>
      </c>
      <c r="BK9" s="62"/>
      <c r="BL9" s="62"/>
      <c r="BM9" s="62"/>
      <c r="BN9" s="62"/>
      <c r="BO9" s="179"/>
      <c r="BP9" s="274"/>
      <c r="BQ9" s="173"/>
      <c r="BW9" s="63"/>
      <c r="CS9" s="170"/>
      <c r="CT9" s="192"/>
      <c r="CU9" s="233"/>
      <c r="CV9" s="63"/>
      <c r="DC9" s="63"/>
      <c r="DD9" s="63"/>
      <c r="DI9" s="168"/>
      <c r="DT9" s="168"/>
      <c r="EE9" s="63"/>
      <c r="EO9" s="170"/>
      <c r="EZ9" s="170"/>
    </row>
    <row r="10" spans="1:177" x14ac:dyDescent="0.2">
      <c r="B10" s="172">
        <v>1934</v>
      </c>
      <c r="C10" s="143">
        <v>58.3</v>
      </c>
      <c r="D10" s="32">
        <v>2.5</v>
      </c>
      <c r="E10" s="35">
        <f t="shared" si="0"/>
        <v>4.2881646655231566E-2</v>
      </c>
      <c r="F10" s="173">
        <f t="shared" si="1"/>
        <v>0</v>
      </c>
      <c r="G10" s="174">
        <f t="shared" si="2"/>
        <v>2.4</v>
      </c>
      <c r="H10" s="62">
        <f t="shared" si="3"/>
        <v>4.1166380789022301E-2</v>
      </c>
      <c r="I10" s="175">
        <v>0.1</v>
      </c>
      <c r="J10" s="58">
        <f t="shared" si="4"/>
        <v>1.7152658662092626E-3</v>
      </c>
      <c r="K10" s="35">
        <f t="shared" si="5"/>
        <v>0.04</v>
      </c>
      <c r="L10" s="173">
        <f t="shared" si="23"/>
        <v>0.1307692307692308</v>
      </c>
      <c r="M10" s="58">
        <f t="shared" si="7"/>
        <v>2.2430399788890363E-3</v>
      </c>
      <c r="N10" s="276">
        <f t="shared" si="24"/>
        <v>5.2307692307692319E-2</v>
      </c>
      <c r="O10" s="32">
        <f t="shared" si="21"/>
        <v>2.5</v>
      </c>
      <c r="P10" s="176">
        <f t="shared" si="9"/>
        <v>0</v>
      </c>
      <c r="Q10" s="177">
        <v>3</v>
      </c>
      <c r="R10" s="391">
        <v>0.6</v>
      </c>
      <c r="S10" s="153">
        <f t="shared" si="10"/>
        <v>0.24</v>
      </c>
      <c r="T10" s="175">
        <v>0</v>
      </c>
      <c r="U10" s="175">
        <v>-0.7</v>
      </c>
      <c r="V10" s="396">
        <v>-0.1</v>
      </c>
      <c r="W10" s="153">
        <f t="shared" si="11"/>
        <v>-0.04</v>
      </c>
      <c r="X10" s="176">
        <f t="shared" si="12"/>
        <v>-0.50000000000000044</v>
      </c>
      <c r="Y10" s="301"/>
      <c r="Z10" s="176"/>
      <c r="AA10" s="176"/>
      <c r="AB10" s="176"/>
      <c r="AC10" s="176">
        <v>0</v>
      </c>
      <c r="AD10" s="62">
        <f t="shared" si="13"/>
        <v>0</v>
      </c>
      <c r="AE10" s="177"/>
      <c r="AF10" s="177"/>
      <c r="AG10" s="199">
        <v>0.7</v>
      </c>
      <c r="AH10" s="61">
        <f t="shared" si="14"/>
        <v>1.2006861063464836E-2</v>
      </c>
      <c r="AI10" s="61">
        <f t="shared" si="15"/>
        <v>1.2006861063464836E-2</v>
      </c>
      <c r="AJ10" s="201">
        <f t="shared" si="16"/>
        <v>-9.9999999999999978E-2</v>
      </c>
      <c r="AK10" s="172">
        <v>0.7</v>
      </c>
      <c r="AL10" s="172">
        <v>0.1</v>
      </c>
      <c r="AM10" s="400">
        <v>0</v>
      </c>
      <c r="AN10" s="172">
        <v>0</v>
      </c>
      <c r="AO10" s="396">
        <v>0</v>
      </c>
      <c r="AP10" s="173">
        <f>(0.5*FedReceipts!C5+0.5*FedReceipts!C6)/1000</f>
        <v>0.44650000000000001</v>
      </c>
      <c r="AQ10" s="173"/>
      <c r="AR10" s="173"/>
      <c r="AS10" s="173"/>
      <c r="AT10" s="299">
        <v>0.13750000000000001</v>
      </c>
      <c r="AU10" s="244">
        <f t="shared" ref="AU10:AU41" si="25">(AK10+AL10)/(G10+L10-T10)</f>
        <v>0.3161094224924012</v>
      </c>
      <c r="AV10" s="447"/>
      <c r="AW10" s="62">
        <f t="shared" ref="AW10:AW41" si="26">(AG10-AN10-AM10)/(G10+L10-T10+V10)</f>
        <v>0.28797468354430378</v>
      </c>
      <c r="AX10" s="244">
        <f t="shared" ref="AX10:AX41" si="27">(AG10-AN10-AM10+AO10)/(G10+L10-T10+AO10)</f>
        <v>0.27659574468085107</v>
      </c>
      <c r="AY10" s="447">
        <f t="shared" ref="AY10:AY41" si="28">(AG10-AN10-AM10+AO10)/(G10+L10-T10+AO10-AC10)</f>
        <v>0.27659574468085107</v>
      </c>
      <c r="AZ10" s="62">
        <f t="shared" ref="AZ10:AZ41" si="29">(AG10-AN10)/Q10</f>
        <v>0.23333333333333331</v>
      </c>
      <c r="BA10" s="62">
        <f t="shared" ref="BA10:BA41" si="30">(AG10-AN10)/(Q10+R10)</f>
        <v>0.19444444444444442</v>
      </c>
      <c r="BB10" s="257">
        <f t="shared" si="17"/>
        <v>2.5</v>
      </c>
      <c r="BC10" s="201">
        <f t="shared" si="22"/>
        <v>0</v>
      </c>
      <c r="BD10" s="261">
        <f t="shared" si="18"/>
        <v>0.7</v>
      </c>
      <c r="BE10" s="180">
        <v>2.6</v>
      </c>
      <c r="BF10" s="180">
        <v>-0.8</v>
      </c>
      <c r="BG10" s="49"/>
      <c r="BH10" s="172">
        <v>-0.8</v>
      </c>
      <c r="BI10" s="172">
        <f t="shared" si="19"/>
        <v>0</v>
      </c>
      <c r="BJ10" s="62">
        <f t="shared" si="20"/>
        <v>0</v>
      </c>
      <c r="BK10" s="62"/>
      <c r="BL10" s="62"/>
      <c r="BM10" s="62"/>
      <c r="BN10" s="62"/>
      <c r="BO10" s="179"/>
      <c r="BP10" s="274"/>
      <c r="BQ10" s="173"/>
      <c r="BW10" s="63"/>
      <c r="CS10" s="170"/>
      <c r="CT10" s="192"/>
      <c r="CU10" s="233"/>
      <c r="CV10" s="63"/>
      <c r="DC10" s="63"/>
      <c r="DD10" s="63"/>
      <c r="DI10" s="168"/>
      <c r="DT10" s="168"/>
      <c r="EE10" s="63"/>
      <c r="EO10" s="170"/>
      <c r="EZ10" s="170"/>
    </row>
    <row r="11" spans="1:177" x14ac:dyDescent="0.2">
      <c r="B11" s="172">
        <v>1935</v>
      </c>
      <c r="C11" s="143">
        <v>66.400000000000006</v>
      </c>
      <c r="D11" s="32">
        <v>4</v>
      </c>
      <c r="E11" s="35">
        <f t="shared" si="0"/>
        <v>6.0240963855421679E-2</v>
      </c>
      <c r="F11" s="173">
        <f t="shared" si="1"/>
        <v>0</v>
      </c>
      <c r="G11" s="174">
        <f t="shared" si="2"/>
        <v>3.8</v>
      </c>
      <c r="H11" s="62">
        <f t="shared" si="3"/>
        <v>5.7228915662650592E-2</v>
      </c>
      <c r="I11" s="175">
        <v>0.2</v>
      </c>
      <c r="J11" s="58">
        <f t="shared" si="4"/>
        <v>3.0120481927710841E-3</v>
      </c>
      <c r="K11" s="35">
        <f t="shared" si="5"/>
        <v>0.05</v>
      </c>
      <c r="L11" s="240">
        <f t="shared" si="23"/>
        <v>0.26153846153846161</v>
      </c>
      <c r="M11" s="58">
        <f t="shared" si="7"/>
        <v>3.9388322520852647E-3</v>
      </c>
      <c r="N11" s="276">
        <f t="shared" si="24"/>
        <v>6.5384615384615402E-2</v>
      </c>
      <c r="O11" s="32">
        <f t="shared" si="21"/>
        <v>4</v>
      </c>
      <c r="P11" s="176">
        <f t="shared" si="9"/>
        <v>0</v>
      </c>
      <c r="Q11" s="177">
        <v>5.4</v>
      </c>
      <c r="R11" s="391">
        <v>0.5</v>
      </c>
      <c r="S11" s="153">
        <f t="shared" si="10"/>
        <v>0.125</v>
      </c>
      <c r="T11" s="175">
        <v>0</v>
      </c>
      <c r="U11" s="175">
        <v>-0.30000000000000004</v>
      </c>
      <c r="V11" s="396">
        <v>0.2</v>
      </c>
      <c r="W11" s="153">
        <f t="shared" si="11"/>
        <v>0.05</v>
      </c>
      <c r="X11" s="176">
        <f t="shared" si="12"/>
        <v>-1.4000000000000004</v>
      </c>
      <c r="Y11" s="301"/>
      <c r="Z11" s="176"/>
      <c r="AA11" s="176"/>
      <c r="AB11" s="176"/>
      <c r="AC11" s="176">
        <v>0</v>
      </c>
      <c r="AD11" s="62">
        <f t="shared" si="13"/>
        <v>0</v>
      </c>
      <c r="AE11" s="177"/>
      <c r="AF11" s="177"/>
      <c r="AG11" s="199">
        <v>1</v>
      </c>
      <c r="AH11" s="61">
        <f t="shared" si="14"/>
        <v>1.506024096385542E-2</v>
      </c>
      <c r="AI11" s="61">
        <f t="shared" si="15"/>
        <v>1.506024096385542E-2</v>
      </c>
      <c r="AJ11" s="201">
        <f t="shared" si="16"/>
        <v>0</v>
      </c>
      <c r="AK11" s="172">
        <v>0.9</v>
      </c>
      <c r="AL11" s="172">
        <v>0.1</v>
      </c>
      <c r="AM11" s="400">
        <v>0</v>
      </c>
      <c r="AN11" s="172">
        <v>0</v>
      </c>
      <c r="AO11" s="396">
        <v>0</v>
      </c>
      <c r="AP11" s="173">
        <f>(0.5*FedReceipts!C6+0.5*FedReceipts!C7)/1000</f>
        <v>0.624</v>
      </c>
      <c r="AQ11" s="173"/>
      <c r="AR11" s="173"/>
      <c r="AS11" s="173"/>
      <c r="AT11" s="299">
        <v>0.13750000000000001</v>
      </c>
      <c r="AU11" s="244">
        <f t="shared" si="25"/>
        <v>0.24621212121212122</v>
      </c>
      <c r="AV11" s="447"/>
      <c r="AW11" s="62">
        <f t="shared" si="26"/>
        <v>0.23465703971119134</v>
      </c>
      <c r="AX11" s="244">
        <f t="shared" si="27"/>
        <v>0.24621212121212122</v>
      </c>
      <c r="AY11" s="447">
        <f t="shared" si="28"/>
        <v>0.24621212121212122</v>
      </c>
      <c r="AZ11" s="62">
        <f t="shared" si="29"/>
        <v>0.18518518518518517</v>
      </c>
      <c r="BA11" s="62">
        <f t="shared" si="30"/>
        <v>0.16949152542372881</v>
      </c>
      <c r="BB11" s="257">
        <f t="shared" si="17"/>
        <v>4</v>
      </c>
      <c r="BC11" s="201">
        <f t="shared" si="22"/>
        <v>0</v>
      </c>
      <c r="BD11" s="261">
        <f t="shared" si="18"/>
        <v>1</v>
      </c>
      <c r="BE11" s="180">
        <v>2.8</v>
      </c>
      <c r="BF11" s="180">
        <v>0.2</v>
      </c>
      <c r="BG11" s="62">
        <f t="shared" ref="BG11:BG42" si="31">BF11/D11</f>
        <v>0.05</v>
      </c>
      <c r="BH11" s="172">
        <v>0.2</v>
      </c>
      <c r="BI11" s="172">
        <f t="shared" si="19"/>
        <v>0</v>
      </c>
      <c r="BJ11" s="62">
        <f t="shared" si="20"/>
        <v>0</v>
      </c>
      <c r="BK11" s="62"/>
      <c r="BL11" s="62"/>
      <c r="BM11" s="62"/>
      <c r="BN11" s="62"/>
      <c r="BO11" s="179"/>
      <c r="BP11" s="274"/>
      <c r="BQ11" s="173"/>
      <c r="BW11" s="63"/>
      <c r="CS11" s="170"/>
      <c r="CT11" s="192"/>
      <c r="CU11" s="233"/>
      <c r="CV11" s="63"/>
      <c r="DC11" s="63"/>
      <c r="DD11" s="63"/>
      <c r="DI11" s="168"/>
      <c r="DT11" s="168"/>
      <c r="EE11" s="63"/>
      <c r="EO11" s="170"/>
      <c r="EZ11" s="170"/>
    </row>
    <row r="12" spans="1:177" x14ac:dyDescent="0.2">
      <c r="B12" s="172">
        <v>1936</v>
      </c>
      <c r="C12" s="143">
        <v>75.2</v>
      </c>
      <c r="D12" s="32">
        <v>6.2</v>
      </c>
      <c r="E12" s="35">
        <f t="shared" si="0"/>
        <v>8.2446808510638292E-2</v>
      </c>
      <c r="F12" s="173">
        <f t="shared" si="1"/>
        <v>0</v>
      </c>
      <c r="G12" s="174">
        <f t="shared" si="2"/>
        <v>6.1000000000000005</v>
      </c>
      <c r="H12" s="62">
        <f t="shared" si="3"/>
        <v>8.1117021276595744E-2</v>
      </c>
      <c r="I12" s="175">
        <v>0.1</v>
      </c>
      <c r="J12" s="58">
        <f t="shared" si="4"/>
        <v>1.3297872340425532E-3</v>
      </c>
      <c r="K12" s="35">
        <f t="shared" si="5"/>
        <v>1.6129032258064516E-2</v>
      </c>
      <c r="L12" s="240">
        <f t="shared" si="23"/>
        <v>0.1307692307692308</v>
      </c>
      <c r="M12" s="58">
        <f t="shared" si="7"/>
        <v>1.7389525368248777E-3</v>
      </c>
      <c r="N12" s="276">
        <f t="shared" si="24"/>
        <v>2.1091811414392064E-2</v>
      </c>
      <c r="O12" s="32">
        <f t="shared" si="21"/>
        <v>6.2</v>
      </c>
      <c r="P12" s="176">
        <f t="shared" si="9"/>
        <v>0</v>
      </c>
      <c r="Q12" s="177">
        <v>7.8</v>
      </c>
      <c r="R12" s="391">
        <v>0.6</v>
      </c>
      <c r="S12" s="153">
        <f t="shared" si="10"/>
        <v>9.6774193548387094E-2</v>
      </c>
      <c r="T12" s="175">
        <v>0</v>
      </c>
      <c r="U12" s="175">
        <v>-0.79999999999999993</v>
      </c>
      <c r="V12" s="396">
        <v>0.4</v>
      </c>
      <c r="W12" s="153">
        <f t="shared" si="11"/>
        <v>6.4516129032258063E-2</v>
      </c>
      <c r="X12" s="176">
        <f t="shared" si="12"/>
        <v>-1</v>
      </c>
      <c r="Y12" s="301"/>
      <c r="Z12" s="176"/>
      <c r="AA12" s="176"/>
      <c r="AB12" s="176"/>
      <c r="AC12" s="176">
        <v>0</v>
      </c>
      <c r="AD12" s="62">
        <f t="shared" si="13"/>
        <v>0</v>
      </c>
      <c r="AE12" s="177"/>
      <c r="AF12" s="177"/>
      <c r="AG12" s="199">
        <v>1.4</v>
      </c>
      <c r="AH12" s="61">
        <f t="shared" si="14"/>
        <v>1.8617021276595744E-2</v>
      </c>
      <c r="AI12" s="61">
        <f t="shared" si="15"/>
        <v>1.8617021276595744E-2</v>
      </c>
      <c r="AJ12" s="201">
        <f t="shared" si="16"/>
        <v>-0.10000000000000009</v>
      </c>
      <c r="AK12" s="172">
        <v>1.3</v>
      </c>
      <c r="AL12" s="172">
        <v>0.2</v>
      </c>
      <c r="AM12" s="400">
        <v>0</v>
      </c>
      <c r="AN12" s="172">
        <v>0</v>
      </c>
      <c r="AO12" s="396">
        <v>0</v>
      </c>
      <c r="AP12" s="173">
        <f>(0.5*FedReceipts!C7+0.5*FedReceipts!C8)/1000</f>
        <v>0.87849999999999995</v>
      </c>
      <c r="AQ12" s="173"/>
      <c r="AR12" s="173"/>
      <c r="AS12" s="173"/>
      <c r="AT12" s="299">
        <v>0.15</v>
      </c>
      <c r="AU12" s="244">
        <f t="shared" si="25"/>
        <v>0.2407407407407407</v>
      </c>
      <c r="AV12" s="447"/>
      <c r="AW12" s="62">
        <f t="shared" si="26"/>
        <v>0.21113689095127605</v>
      </c>
      <c r="AX12" s="244">
        <f t="shared" si="27"/>
        <v>0.22469135802469131</v>
      </c>
      <c r="AY12" s="447">
        <f t="shared" si="28"/>
        <v>0.22469135802469131</v>
      </c>
      <c r="AZ12" s="62">
        <f t="shared" si="29"/>
        <v>0.17948717948717949</v>
      </c>
      <c r="BA12" s="62">
        <f t="shared" si="30"/>
        <v>0.16666666666666666</v>
      </c>
      <c r="BB12" s="257">
        <f t="shared" si="17"/>
        <v>6.2</v>
      </c>
      <c r="BC12" s="201">
        <f t="shared" si="22"/>
        <v>0</v>
      </c>
      <c r="BD12" s="261">
        <f t="shared" si="18"/>
        <v>1.4</v>
      </c>
      <c r="BE12" s="180">
        <v>4.5</v>
      </c>
      <c r="BF12" s="180">
        <v>0.3</v>
      </c>
      <c r="BG12" s="62">
        <f t="shared" si="31"/>
        <v>4.8387096774193547E-2</v>
      </c>
      <c r="BH12" s="172">
        <v>0.3</v>
      </c>
      <c r="BI12" s="172">
        <f t="shared" si="19"/>
        <v>0</v>
      </c>
      <c r="BJ12" s="62">
        <f t="shared" si="20"/>
        <v>0</v>
      </c>
      <c r="BK12" s="62"/>
      <c r="BL12" s="62"/>
      <c r="BM12" s="62"/>
      <c r="BN12" s="62"/>
      <c r="BO12" s="179"/>
      <c r="BP12" s="274"/>
      <c r="BQ12" s="173"/>
      <c r="BW12" s="63"/>
      <c r="CS12" s="170"/>
      <c r="CT12" s="192"/>
      <c r="CU12" s="233"/>
      <c r="CV12" s="63"/>
      <c r="DC12" s="63"/>
      <c r="DD12" s="63"/>
      <c r="DI12" s="168"/>
      <c r="DT12" s="168"/>
      <c r="EE12" s="63"/>
      <c r="EO12" s="170"/>
      <c r="EZ12" s="170"/>
    </row>
    <row r="13" spans="1:177" x14ac:dyDescent="0.2">
      <c r="B13" s="172">
        <v>1937</v>
      </c>
      <c r="C13" s="143">
        <v>83.7</v>
      </c>
      <c r="D13" s="32">
        <v>7.1</v>
      </c>
      <c r="E13" s="35">
        <f t="shared" si="0"/>
        <v>8.4826762246117071E-2</v>
      </c>
      <c r="F13" s="173">
        <f t="shared" si="1"/>
        <v>0</v>
      </c>
      <c r="G13" s="174">
        <f t="shared" si="2"/>
        <v>6.8</v>
      </c>
      <c r="H13" s="62">
        <f t="shared" si="3"/>
        <v>8.1242532855436075E-2</v>
      </c>
      <c r="I13" s="175">
        <v>0.3</v>
      </c>
      <c r="J13" s="58">
        <f t="shared" si="4"/>
        <v>3.5842293906810031E-3</v>
      </c>
      <c r="K13" s="35">
        <f t="shared" si="5"/>
        <v>4.2253521126760563E-2</v>
      </c>
      <c r="L13" s="240">
        <f t="shared" si="23"/>
        <v>0.39230769230769241</v>
      </c>
      <c r="M13" s="58">
        <f t="shared" si="7"/>
        <v>4.6870692031982363E-3</v>
      </c>
      <c r="N13" s="276">
        <f t="shared" si="24"/>
        <v>5.5254604550379213E-2</v>
      </c>
      <c r="O13" s="32">
        <f t="shared" si="21"/>
        <v>7.1</v>
      </c>
      <c r="P13" s="176">
        <f t="shared" si="9"/>
        <v>0</v>
      </c>
      <c r="Q13" s="177">
        <v>7.8</v>
      </c>
      <c r="R13" s="391">
        <v>0.7</v>
      </c>
      <c r="S13" s="153">
        <f t="shared" si="10"/>
        <v>9.8591549295774641E-2</v>
      </c>
      <c r="T13" s="175">
        <v>0</v>
      </c>
      <c r="U13" s="175">
        <v>-0.5</v>
      </c>
      <c r="V13" s="396">
        <v>0.1</v>
      </c>
      <c r="W13" s="153">
        <f t="shared" si="11"/>
        <v>1.4084507042253523E-2</v>
      </c>
      <c r="X13" s="176">
        <f t="shared" si="12"/>
        <v>-0.80000000000000071</v>
      </c>
      <c r="Y13" s="301"/>
      <c r="Z13" s="176"/>
      <c r="AA13" s="176"/>
      <c r="AB13" s="176"/>
      <c r="AC13" s="176">
        <v>0</v>
      </c>
      <c r="AD13" s="62">
        <f t="shared" si="13"/>
        <v>0</v>
      </c>
      <c r="AE13" s="177"/>
      <c r="AF13" s="177"/>
      <c r="AG13" s="199">
        <v>1.5</v>
      </c>
      <c r="AH13" s="61">
        <f t="shared" si="14"/>
        <v>1.7921146953405017E-2</v>
      </c>
      <c r="AI13" s="61">
        <f t="shared" si="15"/>
        <v>1.7921146953405017E-2</v>
      </c>
      <c r="AJ13" s="201">
        <f t="shared" si="16"/>
        <v>-0.10000000000000009</v>
      </c>
      <c r="AK13" s="172">
        <v>1.4000000000000001</v>
      </c>
      <c r="AL13" s="172">
        <v>0.2</v>
      </c>
      <c r="AM13" s="400">
        <v>0</v>
      </c>
      <c r="AN13" s="172">
        <v>0</v>
      </c>
      <c r="AO13" s="396">
        <v>0</v>
      </c>
      <c r="AP13" s="173">
        <f>(0.5*FedReceipts!C8+0.5*FedReceipts!C9)/1000</f>
        <v>1.1625000000000001</v>
      </c>
      <c r="AQ13" s="173"/>
      <c r="AR13" s="173"/>
      <c r="AS13" s="173"/>
      <c r="AT13" s="299">
        <v>0.15</v>
      </c>
      <c r="AU13" s="244">
        <f t="shared" si="25"/>
        <v>0.22245989304812835</v>
      </c>
      <c r="AV13" s="447"/>
      <c r="AW13" s="62">
        <f t="shared" si="26"/>
        <v>0.20569620253164558</v>
      </c>
      <c r="AX13" s="244">
        <f t="shared" si="27"/>
        <v>0.20855614973262032</v>
      </c>
      <c r="AY13" s="447">
        <f t="shared" si="28"/>
        <v>0.20855614973262032</v>
      </c>
      <c r="AZ13" s="62">
        <f t="shared" si="29"/>
        <v>0.19230769230769232</v>
      </c>
      <c r="BA13" s="62">
        <f t="shared" si="30"/>
        <v>0.17647058823529413</v>
      </c>
      <c r="BB13" s="257">
        <f t="shared" si="17"/>
        <v>7.1</v>
      </c>
      <c r="BC13" s="201">
        <f t="shared" si="22"/>
        <v>0</v>
      </c>
      <c r="BD13" s="261">
        <f t="shared" si="18"/>
        <v>1.5</v>
      </c>
      <c r="BE13" s="180">
        <v>4.7</v>
      </c>
      <c r="BF13" s="180">
        <v>0.9</v>
      </c>
      <c r="BG13" s="62">
        <f t="shared" si="31"/>
        <v>0.12676056338028169</v>
      </c>
      <c r="BH13" s="172">
        <v>0.7</v>
      </c>
      <c r="BI13" s="172">
        <f t="shared" si="19"/>
        <v>0.20000000000000007</v>
      </c>
      <c r="BJ13" s="62">
        <f t="shared" si="20"/>
        <v>2.8169014084507053E-2</v>
      </c>
      <c r="BK13" s="62"/>
      <c r="BL13" s="62"/>
      <c r="BM13" s="62"/>
      <c r="BN13" s="62"/>
      <c r="BO13" s="179"/>
      <c r="BP13" s="274"/>
      <c r="BQ13" s="173"/>
      <c r="BW13" s="63"/>
      <c r="CS13" s="170"/>
      <c r="CT13" s="192"/>
      <c r="CU13" s="233"/>
      <c r="CV13" s="63"/>
      <c r="DC13" s="63"/>
      <c r="DD13" s="63"/>
      <c r="DI13" s="168"/>
      <c r="DT13" s="168"/>
      <c r="EE13" s="63"/>
      <c r="EO13" s="170"/>
      <c r="EZ13" s="170"/>
    </row>
    <row r="14" spans="1:177" x14ac:dyDescent="0.2">
      <c r="B14" s="172">
        <v>1938</v>
      </c>
      <c r="C14" s="143">
        <v>77.099999999999994</v>
      </c>
      <c r="D14" s="32">
        <v>5</v>
      </c>
      <c r="E14" s="35">
        <f t="shared" si="0"/>
        <v>6.4850843060959798E-2</v>
      </c>
      <c r="F14" s="173">
        <f t="shared" si="1"/>
        <v>0</v>
      </c>
      <c r="G14" s="174">
        <f t="shared" si="2"/>
        <v>4.7</v>
      </c>
      <c r="H14" s="62">
        <f t="shared" si="3"/>
        <v>6.095979247730221E-2</v>
      </c>
      <c r="I14" s="175">
        <v>0.3</v>
      </c>
      <c r="J14" s="58">
        <f t="shared" si="4"/>
        <v>3.8910505836575876E-3</v>
      </c>
      <c r="K14" s="35">
        <f t="shared" si="5"/>
        <v>0.06</v>
      </c>
      <c r="L14" s="240">
        <f t="shared" si="23"/>
        <v>0.39230769230769241</v>
      </c>
      <c r="M14" s="58">
        <f t="shared" si="7"/>
        <v>5.0882969170906933E-3</v>
      </c>
      <c r="N14" s="276">
        <f t="shared" si="24"/>
        <v>7.8461538461538485E-2</v>
      </c>
      <c r="O14" s="32">
        <f t="shared" si="21"/>
        <v>5</v>
      </c>
      <c r="P14" s="176">
        <f t="shared" si="9"/>
        <v>0</v>
      </c>
      <c r="Q14" s="177">
        <v>4.0999999999999996</v>
      </c>
      <c r="R14" s="391">
        <v>0.5</v>
      </c>
      <c r="S14" s="153">
        <f t="shared" si="10"/>
        <v>0.1</v>
      </c>
      <c r="T14" s="175">
        <v>0</v>
      </c>
      <c r="U14" s="175">
        <v>0.4</v>
      </c>
      <c r="V14" s="396">
        <v>0</v>
      </c>
      <c r="W14" s="153">
        <f t="shared" si="11"/>
        <v>0</v>
      </c>
      <c r="X14" s="176">
        <f t="shared" si="12"/>
        <v>0</v>
      </c>
      <c r="Y14" s="301"/>
      <c r="Z14" s="176"/>
      <c r="AA14" s="176"/>
      <c r="AB14" s="176"/>
      <c r="AC14" s="176">
        <v>0</v>
      </c>
      <c r="AD14" s="62">
        <f t="shared" si="13"/>
        <v>0</v>
      </c>
      <c r="AE14" s="177"/>
      <c r="AF14" s="177"/>
      <c r="AG14" s="199">
        <v>1</v>
      </c>
      <c r="AH14" s="61">
        <f t="shared" si="14"/>
        <v>1.2970168612191959E-2</v>
      </c>
      <c r="AI14" s="61">
        <f t="shared" si="15"/>
        <v>1.2970168612191959E-2</v>
      </c>
      <c r="AJ14" s="201">
        <f t="shared" si="16"/>
        <v>-0.10000000000000009</v>
      </c>
      <c r="AK14" s="172">
        <v>1</v>
      </c>
      <c r="AL14" s="172">
        <v>0.1</v>
      </c>
      <c r="AM14" s="400">
        <v>0</v>
      </c>
      <c r="AN14" s="172">
        <v>0</v>
      </c>
      <c r="AO14" s="396">
        <v>0</v>
      </c>
      <c r="AP14" s="173">
        <f>(0.5*FedReceipts!C9+0.5*FedReceipts!C10)/1000</f>
        <v>1.2070000000000001</v>
      </c>
      <c r="AQ14" s="173"/>
      <c r="AR14" s="173"/>
      <c r="AS14" s="173"/>
      <c r="AT14" s="299">
        <v>0.19</v>
      </c>
      <c r="AU14" s="244">
        <f t="shared" si="25"/>
        <v>0.21601208459214502</v>
      </c>
      <c r="AV14" s="447"/>
      <c r="AW14" s="62">
        <f t="shared" si="26"/>
        <v>0.19637462235649544</v>
      </c>
      <c r="AX14" s="244">
        <f t="shared" si="27"/>
        <v>0.19637462235649544</v>
      </c>
      <c r="AY14" s="447">
        <f t="shared" si="28"/>
        <v>0.19637462235649544</v>
      </c>
      <c r="AZ14" s="62">
        <f t="shared" si="29"/>
        <v>0.24390243902439027</v>
      </c>
      <c r="BA14" s="62">
        <f t="shared" si="30"/>
        <v>0.21739130434782611</v>
      </c>
      <c r="BB14" s="257">
        <f t="shared" si="17"/>
        <v>5</v>
      </c>
      <c r="BC14" s="201">
        <f t="shared" si="22"/>
        <v>0</v>
      </c>
      <c r="BD14" s="261">
        <f t="shared" si="18"/>
        <v>1</v>
      </c>
      <c r="BE14" s="180">
        <v>3.2</v>
      </c>
      <c r="BF14" s="180">
        <v>0.8</v>
      </c>
      <c r="BG14" s="62">
        <f t="shared" si="31"/>
        <v>0.16</v>
      </c>
      <c r="BH14" s="172">
        <v>0.8</v>
      </c>
      <c r="BI14" s="172">
        <f t="shared" si="19"/>
        <v>0</v>
      </c>
      <c r="BJ14" s="62">
        <f t="shared" si="20"/>
        <v>0</v>
      </c>
      <c r="BK14" s="62"/>
      <c r="BL14" s="62"/>
      <c r="BM14" s="62"/>
      <c r="BN14" s="62"/>
      <c r="BO14" s="179"/>
      <c r="BP14" s="274"/>
      <c r="BQ14" s="173"/>
      <c r="BW14" s="63"/>
      <c r="CS14" s="170"/>
      <c r="CT14" s="192"/>
      <c r="CU14" s="233"/>
      <c r="CV14" s="63"/>
      <c r="DC14" s="63"/>
      <c r="DD14" s="63"/>
      <c r="DI14" s="168"/>
      <c r="DT14" s="168"/>
      <c r="EE14" s="63"/>
      <c r="EO14" s="170"/>
      <c r="EZ14" s="170"/>
    </row>
    <row r="15" spans="1:177" s="215" customFormat="1" x14ac:dyDescent="0.2">
      <c r="B15" s="205">
        <v>1939</v>
      </c>
      <c r="C15" s="206">
        <v>82.5</v>
      </c>
      <c r="D15" s="45">
        <v>6.6</v>
      </c>
      <c r="E15" s="207">
        <f t="shared" si="0"/>
        <v>0.08</v>
      </c>
      <c r="F15" s="208">
        <f t="shared" si="1"/>
        <v>0</v>
      </c>
      <c r="G15" s="208">
        <f t="shared" si="2"/>
        <v>6.3</v>
      </c>
      <c r="H15" s="207">
        <f t="shared" si="3"/>
        <v>7.6363636363636356E-2</v>
      </c>
      <c r="I15" s="205">
        <v>0.3</v>
      </c>
      <c r="J15" s="209">
        <f t="shared" si="4"/>
        <v>3.6363636363636364E-3</v>
      </c>
      <c r="K15" s="207">
        <f t="shared" si="5"/>
        <v>4.5454545454545456E-2</v>
      </c>
      <c r="L15" s="237">
        <f t="shared" si="23"/>
        <v>0.39230769230769241</v>
      </c>
      <c r="M15" s="209">
        <f t="shared" si="7"/>
        <v>4.7552447552447561E-3</v>
      </c>
      <c r="N15" s="277">
        <f t="shared" si="24"/>
        <v>5.9440559440559461E-2</v>
      </c>
      <c r="O15" s="45">
        <f t="shared" si="21"/>
        <v>6.6</v>
      </c>
      <c r="P15" s="210">
        <f t="shared" si="9"/>
        <v>0</v>
      </c>
      <c r="Q15" s="210">
        <v>7.2</v>
      </c>
      <c r="R15" s="390">
        <v>0.6</v>
      </c>
      <c r="S15" s="211">
        <f t="shared" si="10"/>
        <v>9.0909090909090912E-2</v>
      </c>
      <c r="T15" s="205">
        <v>0</v>
      </c>
      <c r="U15" s="205">
        <v>-1.2</v>
      </c>
      <c r="V15" s="395">
        <v>0</v>
      </c>
      <c r="W15" s="211">
        <f t="shared" si="11"/>
        <v>0</v>
      </c>
      <c r="X15" s="210">
        <f t="shared" si="12"/>
        <v>0</v>
      </c>
      <c r="Y15" s="302"/>
      <c r="Z15" s="210"/>
      <c r="AA15" s="210"/>
      <c r="AB15" s="210"/>
      <c r="AC15" s="210">
        <v>0</v>
      </c>
      <c r="AD15" s="207">
        <f t="shared" si="13"/>
        <v>0</v>
      </c>
      <c r="AE15" s="210"/>
      <c r="AF15" s="210"/>
      <c r="AG15" s="212">
        <v>1.4</v>
      </c>
      <c r="AH15" s="209">
        <f t="shared" si="14"/>
        <v>1.6969696969696968E-2</v>
      </c>
      <c r="AI15" s="209">
        <f t="shared" si="15"/>
        <v>1.6969696969696968E-2</v>
      </c>
      <c r="AJ15" s="213">
        <f t="shared" si="16"/>
        <v>-0.10000000000000009</v>
      </c>
      <c r="AK15" s="205">
        <v>1.3</v>
      </c>
      <c r="AL15" s="205">
        <v>0.2</v>
      </c>
      <c r="AM15" s="395">
        <v>0</v>
      </c>
      <c r="AN15" s="205">
        <v>0</v>
      </c>
      <c r="AO15" s="395">
        <v>0</v>
      </c>
      <c r="AP15" s="208">
        <f>(0.5*FedReceipts!C10+0.5*FedReceipts!C11)/1000</f>
        <v>1.1619999999999999</v>
      </c>
      <c r="AQ15" s="208"/>
      <c r="AR15" s="208"/>
      <c r="AS15" s="208"/>
      <c r="AT15" s="425">
        <v>0.19</v>
      </c>
      <c r="AU15" s="245">
        <f t="shared" si="25"/>
        <v>0.22413793103448276</v>
      </c>
      <c r="AV15" s="446"/>
      <c r="AW15" s="207">
        <f t="shared" si="26"/>
        <v>0.20919540229885056</v>
      </c>
      <c r="AX15" s="245">
        <f t="shared" si="27"/>
        <v>0.20919540229885056</v>
      </c>
      <c r="AY15" s="446">
        <f t="shared" si="28"/>
        <v>0.20919540229885056</v>
      </c>
      <c r="AZ15" s="207">
        <f t="shared" si="29"/>
        <v>0.19444444444444442</v>
      </c>
      <c r="BA15" s="207">
        <f t="shared" si="30"/>
        <v>0.17948717948717949</v>
      </c>
      <c r="BB15" s="258">
        <f t="shared" si="17"/>
        <v>6.6</v>
      </c>
      <c r="BC15" s="213">
        <f t="shared" si="22"/>
        <v>0</v>
      </c>
      <c r="BD15" s="262">
        <f t="shared" si="18"/>
        <v>1.4</v>
      </c>
      <c r="BE15" s="237">
        <v>3.8</v>
      </c>
      <c r="BF15" s="237">
        <v>1.4</v>
      </c>
      <c r="BG15" s="207">
        <f t="shared" si="31"/>
        <v>0.21212121212121213</v>
      </c>
      <c r="BH15" s="205">
        <v>1.2</v>
      </c>
      <c r="BI15" s="205">
        <f t="shared" si="19"/>
        <v>0.19999999999999996</v>
      </c>
      <c r="BJ15" s="207">
        <f t="shared" si="20"/>
        <v>3.0303030303030297E-2</v>
      </c>
      <c r="BK15" s="207"/>
      <c r="BL15" s="207"/>
      <c r="BM15" s="207"/>
      <c r="BN15" s="207"/>
      <c r="BO15" s="216"/>
      <c r="BP15" s="273"/>
      <c r="BQ15" s="208"/>
      <c r="BW15" s="217"/>
      <c r="CS15" s="291"/>
      <c r="CU15" s="217"/>
      <c r="CV15" s="217"/>
      <c r="DC15" s="217"/>
      <c r="DD15" s="217"/>
      <c r="DI15" s="287"/>
      <c r="DT15" s="287"/>
      <c r="EE15" s="217"/>
      <c r="EO15" s="291"/>
      <c r="EZ15" s="291"/>
      <c r="FK15" s="217"/>
    </row>
    <row r="16" spans="1:177" x14ac:dyDescent="0.2">
      <c r="B16" s="172">
        <v>1940</v>
      </c>
      <c r="C16" s="143">
        <v>91.6</v>
      </c>
      <c r="D16" s="32">
        <v>9.9</v>
      </c>
      <c r="E16" s="35">
        <f t="shared" si="0"/>
        <v>0.10807860262008735</v>
      </c>
      <c r="F16" s="173">
        <f t="shared" si="1"/>
        <v>0</v>
      </c>
      <c r="G16" s="174">
        <f t="shared" si="2"/>
        <v>9.6</v>
      </c>
      <c r="H16" s="62">
        <f t="shared" si="3"/>
        <v>0.10480349344978167</v>
      </c>
      <c r="I16" s="175">
        <v>0.3</v>
      </c>
      <c r="J16" s="58">
        <f t="shared" si="4"/>
        <v>3.2751091703056771E-3</v>
      </c>
      <c r="K16" s="35">
        <f t="shared" si="5"/>
        <v>3.03030303030303E-2</v>
      </c>
      <c r="L16" s="240">
        <f t="shared" si="23"/>
        <v>0.39230769230769241</v>
      </c>
      <c r="M16" s="58">
        <f t="shared" si="7"/>
        <v>4.2828350688612713E-3</v>
      </c>
      <c r="N16" s="276">
        <f t="shared" si="24"/>
        <v>3.9627039627039638E-2</v>
      </c>
      <c r="O16" s="32">
        <f t="shared" si="21"/>
        <v>9.9</v>
      </c>
      <c r="P16" s="176">
        <f t="shared" si="9"/>
        <v>0</v>
      </c>
      <c r="Q16" s="177">
        <v>9.3000000000000007</v>
      </c>
      <c r="R16" s="391">
        <v>0.6</v>
      </c>
      <c r="S16" s="153">
        <f t="shared" si="10"/>
        <v>6.0606060606060601E-2</v>
      </c>
      <c r="T16" s="175">
        <v>0</v>
      </c>
      <c r="U16" s="175">
        <v>-0.8</v>
      </c>
      <c r="V16" s="396">
        <v>-0.7</v>
      </c>
      <c r="W16" s="153">
        <f t="shared" si="11"/>
        <v>-7.0707070707070704E-2</v>
      </c>
      <c r="X16" s="176">
        <f t="shared" si="12"/>
        <v>0.10000000000000142</v>
      </c>
      <c r="Y16" s="301"/>
      <c r="Z16" s="176"/>
      <c r="AA16" s="176"/>
      <c r="AB16" s="176"/>
      <c r="AC16" s="176">
        <v>0</v>
      </c>
      <c r="AD16" s="62">
        <f t="shared" si="13"/>
        <v>0</v>
      </c>
      <c r="AE16" s="177"/>
      <c r="AF16" s="177"/>
      <c r="AG16" s="199">
        <v>2.8</v>
      </c>
      <c r="AH16" s="61">
        <f t="shared" si="14"/>
        <v>3.0567685589519649E-2</v>
      </c>
      <c r="AI16" s="61">
        <f t="shared" si="15"/>
        <v>3.0567685589519649E-2</v>
      </c>
      <c r="AJ16" s="201">
        <f t="shared" si="16"/>
        <v>9.9999999999999645E-2</v>
      </c>
      <c r="AK16" s="172">
        <v>2.5</v>
      </c>
      <c r="AL16" s="172">
        <v>0.2</v>
      </c>
      <c r="AM16" s="400">
        <v>0</v>
      </c>
      <c r="AN16" s="172">
        <v>0</v>
      </c>
      <c r="AO16" s="396">
        <v>0.1</v>
      </c>
      <c r="AP16" s="173">
        <f>(0.5*FedReceipts!C11+0.5*FedReceipts!C12)/1000</f>
        <v>1.6605000000000001</v>
      </c>
      <c r="AQ16" s="173"/>
      <c r="AR16" s="173"/>
      <c r="AS16" s="173"/>
      <c r="AT16" s="299">
        <v>0.24</v>
      </c>
      <c r="AU16" s="244">
        <f t="shared" si="25"/>
        <v>0.2702078521939954</v>
      </c>
      <c r="AV16" s="447"/>
      <c r="AW16" s="62">
        <f t="shared" si="26"/>
        <v>0.30132450331125826</v>
      </c>
      <c r="AX16" s="244">
        <f t="shared" si="27"/>
        <v>0.28734756097560976</v>
      </c>
      <c r="AY16" s="447">
        <f t="shared" si="28"/>
        <v>0.28734756097560976</v>
      </c>
      <c r="AZ16" s="62">
        <f t="shared" si="29"/>
        <v>0.30107526881720426</v>
      </c>
      <c r="BA16" s="62">
        <f t="shared" si="30"/>
        <v>0.28282828282828282</v>
      </c>
      <c r="BB16" s="257">
        <f t="shared" si="17"/>
        <v>9.9</v>
      </c>
      <c r="BC16" s="201">
        <f t="shared" si="22"/>
        <v>9.9999999999999645E-2</v>
      </c>
      <c r="BD16" s="261">
        <f t="shared" si="18"/>
        <v>2.8</v>
      </c>
      <c r="BE16" s="180">
        <v>4</v>
      </c>
      <c r="BF16" s="180">
        <v>3</v>
      </c>
      <c r="BG16" s="62">
        <f t="shared" si="31"/>
        <v>0.30303030303030304</v>
      </c>
      <c r="BH16" s="172">
        <v>3</v>
      </c>
      <c r="BI16" s="172">
        <f t="shared" si="19"/>
        <v>0</v>
      </c>
      <c r="BJ16" s="62">
        <f t="shared" si="20"/>
        <v>0</v>
      </c>
      <c r="BK16" s="62"/>
      <c r="BL16" s="62"/>
      <c r="BM16" s="62"/>
      <c r="BN16" s="62"/>
      <c r="BO16" s="179"/>
      <c r="BP16" s="274"/>
      <c r="BQ16" s="173"/>
      <c r="BW16" s="63"/>
      <c r="CS16" s="170"/>
      <c r="CT16" s="192"/>
      <c r="CU16" s="233"/>
      <c r="CV16" s="63"/>
      <c r="DC16" s="63"/>
      <c r="DD16" s="63"/>
      <c r="DI16" s="168"/>
      <c r="DT16" s="168"/>
      <c r="EE16" s="63"/>
      <c r="EO16" s="170"/>
      <c r="EZ16" s="170"/>
    </row>
    <row r="17" spans="2:176" x14ac:dyDescent="0.2">
      <c r="B17" s="172">
        <v>1941</v>
      </c>
      <c r="C17" s="143">
        <v>117.4</v>
      </c>
      <c r="D17" s="32">
        <v>15.7</v>
      </c>
      <c r="E17" s="35">
        <f t="shared" si="0"/>
        <v>0.13373083475298125</v>
      </c>
      <c r="F17" s="173">
        <f t="shared" si="1"/>
        <v>0</v>
      </c>
      <c r="G17" s="174">
        <f t="shared" si="2"/>
        <v>15.299999999999999</v>
      </c>
      <c r="H17" s="62">
        <f t="shared" si="3"/>
        <v>0.13032367972742759</v>
      </c>
      <c r="I17" s="175">
        <v>0.4</v>
      </c>
      <c r="J17" s="58">
        <f t="shared" si="4"/>
        <v>3.4071550255536627E-3</v>
      </c>
      <c r="K17" s="35">
        <f t="shared" si="5"/>
        <v>2.5477707006369428E-2</v>
      </c>
      <c r="L17" s="240">
        <f t="shared" si="23"/>
        <v>0.52307692307692322</v>
      </c>
      <c r="M17" s="58">
        <f t="shared" si="7"/>
        <v>4.4555104180317136E-3</v>
      </c>
      <c r="N17" s="276">
        <f t="shared" si="24"/>
        <v>3.331700146986772E-2</v>
      </c>
      <c r="O17" s="32">
        <f t="shared" si="21"/>
        <v>15.7</v>
      </c>
      <c r="P17" s="176">
        <f t="shared" si="9"/>
        <v>0</v>
      </c>
      <c r="Q17" s="177">
        <v>16.7</v>
      </c>
      <c r="R17" s="391">
        <v>0.7</v>
      </c>
      <c r="S17" s="153">
        <f t="shared" si="10"/>
        <v>4.4585987261146494E-2</v>
      </c>
      <c r="T17" s="175">
        <v>0</v>
      </c>
      <c r="U17" s="175">
        <v>-3.1</v>
      </c>
      <c r="V17" s="396">
        <v>-1</v>
      </c>
      <c r="W17" s="153">
        <f t="shared" si="11"/>
        <v>-6.3694267515923567E-2</v>
      </c>
      <c r="X17" s="176">
        <f t="shared" si="12"/>
        <v>0.40000000000000036</v>
      </c>
      <c r="Y17" s="301"/>
      <c r="Z17" s="176"/>
      <c r="AA17" s="176"/>
      <c r="AB17" s="176"/>
      <c r="AC17" s="176">
        <v>0</v>
      </c>
      <c r="AD17" s="62">
        <f t="shared" si="13"/>
        <v>0</v>
      </c>
      <c r="AE17" s="177"/>
      <c r="AF17" s="177"/>
      <c r="AG17" s="199">
        <v>7.6</v>
      </c>
      <c r="AH17" s="61">
        <f t="shared" si="14"/>
        <v>6.4735945485519586E-2</v>
      </c>
      <c r="AI17" s="61">
        <f t="shared" si="15"/>
        <v>6.4735945485519586E-2</v>
      </c>
      <c r="AJ17" s="201">
        <f t="shared" si="16"/>
        <v>0</v>
      </c>
      <c r="AK17" s="172">
        <v>7.3000000000000007</v>
      </c>
      <c r="AL17" s="172">
        <v>0.3</v>
      </c>
      <c r="AM17" s="400">
        <v>0</v>
      </c>
      <c r="AN17" s="172">
        <v>0</v>
      </c>
      <c r="AO17" s="396">
        <v>0.1</v>
      </c>
      <c r="AP17" s="173">
        <f>(0.5*FedReceipts!C12+0.5*FedReceipts!C13)/1000</f>
        <v>3.4215</v>
      </c>
      <c r="AQ17" s="173"/>
      <c r="AR17" s="173"/>
      <c r="AS17" s="173"/>
      <c r="AT17" s="299">
        <v>0.31</v>
      </c>
      <c r="AU17" s="244">
        <f t="shared" si="25"/>
        <v>0.48031113271754988</v>
      </c>
      <c r="AV17" s="447"/>
      <c r="AW17" s="62">
        <f t="shared" si="26"/>
        <v>0.5127140633108459</v>
      </c>
      <c r="AX17" s="244">
        <f t="shared" si="27"/>
        <v>0.48357487922705317</v>
      </c>
      <c r="AY17" s="447">
        <f t="shared" si="28"/>
        <v>0.48357487922705317</v>
      </c>
      <c r="AZ17" s="62">
        <f t="shared" si="29"/>
        <v>0.45508982035928142</v>
      </c>
      <c r="BA17" s="62">
        <f t="shared" si="30"/>
        <v>0.43678160919540232</v>
      </c>
      <c r="BB17" s="257">
        <f t="shared" si="17"/>
        <v>15.7</v>
      </c>
      <c r="BC17" s="201">
        <f t="shared" si="22"/>
        <v>0</v>
      </c>
      <c r="BD17" s="261">
        <f t="shared" si="18"/>
        <v>7.6</v>
      </c>
      <c r="BE17" s="180">
        <v>4.4000000000000004</v>
      </c>
      <c r="BF17" s="180">
        <v>3.7</v>
      </c>
      <c r="BG17" s="62">
        <f t="shared" si="31"/>
        <v>0.23566878980891723</v>
      </c>
      <c r="BH17" s="172">
        <v>3.5</v>
      </c>
      <c r="BI17" s="172">
        <f t="shared" si="19"/>
        <v>0.20000000000000018</v>
      </c>
      <c r="BJ17" s="62">
        <f t="shared" si="20"/>
        <v>1.2738853503184724E-2</v>
      </c>
      <c r="BK17" s="62"/>
      <c r="BL17" s="62"/>
      <c r="BM17" s="62"/>
      <c r="BN17" s="62">
        <f t="shared" ref="BN17:BN48" si="32">BI17/I17</f>
        <v>0.50000000000000044</v>
      </c>
      <c r="BO17" s="179"/>
      <c r="BP17" s="274"/>
      <c r="BQ17" s="173"/>
      <c r="BW17" s="63"/>
      <c r="CS17" s="170"/>
      <c r="CT17" s="192"/>
      <c r="CU17" s="233"/>
      <c r="CV17" s="63"/>
      <c r="DC17" s="63"/>
      <c r="DD17" s="63"/>
      <c r="DI17" s="168"/>
      <c r="DT17" s="168"/>
      <c r="EE17" s="63"/>
      <c r="EO17" s="170"/>
      <c r="EZ17" s="170"/>
    </row>
    <row r="18" spans="2:176" x14ac:dyDescent="0.2">
      <c r="B18" s="172">
        <v>1942</v>
      </c>
      <c r="C18" s="143">
        <v>152.4</v>
      </c>
      <c r="D18" s="32">
        <v>20.8</v>
      </c>
      <c r="E18" s="35">
        <f t="shared" si="0"/>
        <v>0.13648293963254593</v>
      </c>
      <c r="F18" s="173">
        <f t="shared" si="1"/>
        <v>0</v>
      </c>
      <c r="G18" s="174">
        <f t="shared" si="2"/>
        <v>20.400000000000002</v>
      </c>
      <c r="H18" s="62">
        <f t="shared" si="3"/>
        <v>0.13385826771653545</v>
      </c>
      <c r="I18" s="175">
        <v>0.4</v>
      </c>
      <c r="J18" s="58">
        <f t="shared" si="4"/>
        <v>2.6246719160104987E-3</v>
      </c>
      <c r="K18" s="35">
        <f t="shared" si="5"/>
        <v>1.9230769230769232E-2</v>
      </c>
      <c r="L18" s="240">
        <f t="shared" si="23"/>
        <v>0.52307692307692322</v>
      </c>
      <c r="M18" s="58">
        <f t="shared" si="7"/>
        <v>3.4322632747829608E-3</v>
      </c>
      <c r="N18" s="276">
        <f t="shared" si="24"/>
        <v>2.5147928994082847E-2</v>
      </c>
      <c r="O18" s="32">
        <f t="shared" si="21"/>
        <v>20.8</v>
      </c>
      <c r="P18" s="176">
        <f t="shared" si="9"/>
        <v>0</v>
      </c>
      <c r="Q18" s="177">
        <v>23.4</v>
      </c>
      <c r="R18" s="391">
        <v>0.7</v>
      </c>
      <c r="S18" s="153">
        <f t="shared" si="10"/>
        <v>3.3653846153846152E-2</v>
      </c>
      <c r="T18" s="175">
        <v>0</v>
      </c>
      <c r="U18" s="175">
        <v>-1.7</v>
      </c>
      <c r="V18" s="396">
        <v>-0.2</v>
      </c>
      <c r="W18" s="153">
        <f t="shared" si="11"/>
        <v>-9.6153846153846159E-3</v>
      </c>
      <c r="X18" s="176">
        <f t="shared" si="12"/>
        <v>-1.7999999999999972</v>
      </c>
      <c r="Y18" s="301"/>
      <c r="Z18" s="176"/>
      <c r="AA18" s="176"/>
      <c r="AB18" s="176"/>
      <c r="AC18" s="176">
        <v>0</v>
      </c>
      <c r="AD18" s="62">
        <f t="shared" si="13"/>
        <v>0</v>
      </c>
      <c r="AE18" s="177"/>
      <c r="AF18" s="177"/>
      <c r="AG18" s="199">
        <v>11.4</v>
      </c>
      <c r="AH18" s="61">
        <f t="shared" si="14"/>
        <v>7.4803149606299218E-2</v>
      </c>
      <c r="AI18" s="61">
        <f t="shared" si="15"/>
        <v>7.4803149606299218E-2</v>
      </c>
      <c r="AJ18" s="201">
        <f t="shared" si="16"/>
        <v>-0.10000000000000142</v>
      </c>
      <c r="AK18" s="172">
        <v>11.100000000000001</v>
      </c>
      <c r="AL18" s="172">
        <v>0.4</v>
      </c>
      <c r="AM18" s="400">
        <v>0</v>
      </c>
      <c r="AN18" s="172">
        <v>0</v>
      </c>
      <c r="AO18" s="396">
        <v>0.1</v>
      </c>
      <c r="AP18" s="173">
        <f>(0.5*FedReceipts!C13+0.5*FedReceipts!C14)/1000</f>
        <v>7.1379999999999999</v>
      </c>
      <c r="AQ18" s="173"/>
      <c r="AR18" s="173"/>
      <c r="AS18" s="173"/>
      <c r="AT18" s="299">
        <v>0.4</v>
      </c>
      <c r="AU18" s="244">
        <f t="shared" si="25"/>
        <v>0.54963235294117641</v>
      </c>
      <c r="AV18" s="447"/>
      <c r="AW18" s="62">
        <f t="shared" si="26"/>
        <v>0.55011135857461013</v>
      </c>
      <c r="AX18" s="244">
        <f t="shared" si="27"/>
        <v>0.54701792901573354</v>
      </c>
      <c r="AY18" s="447">
        <f t="shared" si="28"/>
        <v>0.54701792901573354</v>
      </c>
      <c r="AZ18" s="62">
        <f t="shared" si="29"/>
        <v>0.48717948717948723</v>
      </c>
      <c r="BA18" s="62">
        <f t="shared" si="30"/>
        <v>0.47302904564315357</v>
      </c>
      <c r="BB18" s="257">
        <f t="shared" si="17"/>
        <v>20.8</v>
      </c>
      <c r="BC18" s="201">
        <f t="shared" si="22"/>
        <v>0</v>
      </c>
      <c r="BD18" s="261">
        <f t="shared" si="18"/>
        <v>11.4</v>
      </c>
      <c r="BE18" s="180">
        <v>4.3</v>
      </c>
      <c r="BF18" s="180">
        <v>5.0999999999999996</v>
      </c>
      <c r="BG18" s="62">
        <f t="shared" si="31"/>
        <v>0.24519230769230765</v>
      </c>
      <c r="BH18" s="172">
        <v>5</v>
      </c>
      <c r="BI18" s="172">
        <f t="shared" si="19"/>
        <v>9.9999999999999645E-2</v>
      </c>
      <c r="BJ18" s="62">
        <f t="shared" si="20"/>
        <v>4.8076923076922906E-3</v>
      </c>
      <c r="BK18" s="62"/>
      <c r="BL18" s="62"/>
      <c r="BM18" s="62"/>
      <c r="BN18" s="62">
        <f t="shared" si="32"/>
        <v>0.24999999999999911</v>
      </c>
      <c r="BO18" s="179"/>
      <c r="BP18" s="274"/>
      <c r="BQ18" s="173"/>
      <c r="BW18" s="63"/>
      <c r="CS18" s="170"/>
      <c r="CT18" s="192"/>
      <c r="CU18" s="233"/>
      <c r="CV18" s="63"/>
      <c r="DC18" s="63"/>
      <c r="DD18" s="63"/>
      <c r="DI18" s="168"/>
      <c r="DT18" s="168"/>
      <c r="EE18" s="63"/>
      <c r="EO18" s="170"/>
      <c r="EZ18" s="170"/>
    </row>
    <row r="19" spans="2:176" x14ac:dyDescent="0.2">
      <c r="B19" s="172">
        <v>1943</v>
      </c>
      <c r="C19" s="143">
        <v>187.3</v>
      </c>
      <c r="D19" s="32">
        <v>24.9</v>
      </c>
      <c r="E19" s="35">
        <f t="shared" si="0"/>
        <v>0.13294180459156432</v>
      </c>
      <c r="F19" s="173">
        <f t="shared" si="1"/>
        <v>0</v>
      </c>
      <c r="G19" s="174">
        <f t="shared" si="2"/>
        <v>24.5</v>
      </c>
      <c r="H19" s="62">
        <f t="shared" si="3"/>
        <v>0.13080619327282433</v>
      </c>
      <c r="I19" s="175">
        <v>0.4</v>
      </c>
      <c r="J19" s="58">
        <f t="shared" si="4"/>
        <v>2.1356113187399892E-3</v>
      </c>
      <c r="K19" s="35">
        <f t="shared" si="5"/>
        <v>1.6064257028112452E-2</v>
      </c>
      <c r="L19" s="240">
        <f t="shared" si="23"/>
        <v>0.52307692307692322</v>
      </c>
      <c r="M19" s="58">
        <f t="shared" si="7"/>
        <v>2.7927224937369095E-3</v>
      </c>
      <c r="N19" s="276">
        <f t="shared" si="24"/>
        <v>2.1007105344454748E-2</v>
      </c>
      <c r="O19" s="32">
        <f t="shared" si="21"/>
        <v>24.9</v>
      </c>
      <c r="P19" s="176">
        <f t="shared" si="9"/>
        <v>0</v>
      </c>
      <c r="Q19" s="177">
        <v>28.1</v>
      </c>
      <c r="R19" s="391">
        <v>0.8</v>
      </c>
      <c r="S19" s="153">
        <f t="shared" si="10"/>
        <v>3.2128514056224904E-2</v>
      </c>
      <c r="T19" s="175">
        <v>0</v>
      </c>
      <c r="U19" s="175">
        <v>-1</v>
      </c>
      <c r="V19" s="396">
        <v>-0.2</v>
      </c>
      <c r="W19" s="153">
        <f t="shared" si="11"/>
        <v>-8.0321285140562259E-3</v>
      </c>
      <c r="X19" s="176">
        <f t="shared" si="12"/>
        <v>-3.2000000000000028</v>
      </c>
      <c r="Y19" s="301"/>
      <c r="Z19" s="176"/>
      <c r="AA19" s="176"/>
      <c r="AB19" s="176"/>
      <c r="AC19" s="176">
        <v>0</v>
      </c>
      <c r="AD19" s="62">
        <f t="shared" si="13"/>
        <v>0</v>
      </c>
      <c r="AE19" s="177"/>
      <c r="AF19" s="177"/>
      <c r="AG19" s="199">
        <v>14.1</v>
      </c>
      <c r="AH19" s="61">
        <f t="shared" si="14"/>
        <v>7.5280298985584623E-2</v>
      </c>
      <c r="AI19" s="61">
        <f t="shared" si="15"/>
        <v>7.5280298985584623E-2</v>
      </c>
      <c r="AJ19" s="201">
        <f t="shared" si="16"/>
        <v>0</v>
      </c>
      <c r="AK19" s="172">
        <v>13.6</v>
      </c>
      <c r="AL19" s="172">
        <v>0.5</v>
      </c>
      <c r="AM19" s="400">
        <v>0</v>
      </c>
      <c r="AN19" s="172">
        <v>0</v>
      </c>
      <c r="AO19" s="396">
        <v>0.1</v>
      </c>
      <c r="AP19" s="173">
        <f>(0.5*FedReceipts!C14+0.5*FedReceipts!C15)/1000</f>
        <v>12.1975</v>
      </c>
      <c r="AQ19" s="173"/>
      <c r="AR19" s="173"/>
      <c r="AS19" s="173"/>
      <c r="AT19" s="299">
        <v>0.4</v>
      </c>
      <c r="AU19" s="244">
        <f t="shared" si="25"/>
        <v>0.5634798647402397</v>
      </c>
      <c r="AV19" s="447"/>
      <c r="AW19" s="62">
        <f t="shared" si="26"/>
        <v>0.56801983266191503</v>
      </c>
      <c r="AX19" s="244">
        <f t="shared" si="27"/>
        <v>0.56521739130434778</v>
      </c>
      <c r="AY19" s="447">
        <f t="shared" si="28"/>
        <v>0.56521739130434778</v>
      </c>
      <c r="AZ19" s="62">
        <f t="shared" si="29"/>
        <v>0.50177935943060492</v>
      </c>
      <c r="BA19" s="62">
        <f t="shared" si="30"/>
        <v>0.48788927335640131</v>
      </c>
      <c r="BB19" s="257">
        <f t="shared" si="17"/>
        <v>24.9</v>
      </c>
      <c r="BC19" s="201">
        <f t="shared" si="22"/>
        <v>0</v>
      </c>
      <c r="BD19" s="261">
        <f t="shared" si="18"/>
        <v>14.1</v>
      </c>
      <c r="BE19" s="180">
        <v>4.4000000000000004</v>
      </c>
      <c r="BF19" s="180">
        <v>6.4</v>
      </c>
      <c r="BG19" s="62">
        <f t="shared" si="31"/>
        <v>0.25702811244979923</v>
      </c>
      <c r="BH19" s="172">
        <v>6.2</v>
      </c>
      <c r="BI19" s="172">
        <f t="shared" si="19"/>
        <v>0.20000000000000018</v>
      </c>
      <c r="BJ19" s="62">
        <f t="shared" si="20"/>
        <v>8.0321285140562328E-3</v>
      </c>
      <c r="BK19" s="62"/>
      <c r="BL19" s="62"/>
      <c r="BM19" s="62"/>
      <c r="BN19" s="62">
        <f t="shared" si="32"/>
        <v>0.50000000000000044</v>
      </c>
      <c r="BO19" s="179"/>
      <c r="BP19" s="274"/>
      <c r="BQ19" s="173"/>
      <c r="BW19" s="63"/>
      <c r="CS19" s="170"/>
      <c r="CT19" s="192"/>
      <c r="CU19" s="233"/>
      <c r="CV19" s="63"/>
      <c r="DC19" s="63"/>
      <c r="DD19" s="63"/>
      <c r="DI19" s="168"/>
      <c r="DT19" s="168"/>
      <c r="EE19" s="63"/>
      <c r="EO19" s="170"/>
      <c r="EZ19" s="170"/>
    </row>
    <row r="20" spans="2:176" x14ac:dyDescent="0.2">
      <c r="B20" s="172">
        <v>1944</v>
      </c>
      <c r="C20" s="143">
        <v>201</v>
      </c>
      <c r="D20" s="32">
        <v>25</v>
      </c>
      <c r="E20" s="35">
        <f t="shared" si="0"/>
        <v>0.12437810945273632</v>
      </c>
      <c r="F20" s="173">
        <f t="shared" si="1"/>
        <v>0</v>
      </c>
      <c r="G20" s="174">
        <f t="shared" si="2"/>
        <v>24.6</v>
      </c>
      <c r="H20" s="62">
        <f t="shared" si="3"/>
        <v>0.12238805970149254</v>
      </c>
      <c r="I20" s="175">
        <v>0.4</v>
      </c>
      <c r="J20" s="58">
        <f t="shared" si="4"/>
        <v>1.9900497512437814E-3</v>
      </c>
      <c r="K20" s="35">
        <f t="shared" si="5"/>
        <v>1.6E-2</v>
      </c>
      <c r="L20" s="240">
        <f t="shared" si="23"/>
        <v>0.52307692307692322</v>
      </c>
      <c r="M20" s="58">
        <f t="shared" si="7"/>
        <v>2.6023727516264836E-3</v>
      </c>
      <c r="N20" s="276">
        <f t="shared" si="24"/>
        <v>2.092307692307693E-2</v>
      </c>
      <c r="O20" s="32">
        <f t="shared" si="21"/>
        <v>25</v>
      </c>
      <c r="P20" s="176">
        <f t="shared" si="9"/>
        <v>0</v>
      </c>
      <c r="Q20" s="177">
        <v>26.5</v>
      </c>
      <c r="R20" s="391">
        <v>0.5</v>
      </c>
      <c r="S20" s="153">
        <f t="shared" si="10"/>
        <v>0.02</v>
      </c>
      <c r="T20" s="175">
        <v>0.1</v>
      </c>
      <c r="U20" s="175">
        <v>0.2</v>
      </c>
      <c r="V20" s="396">
        <v>0</v>
      </c>
      <c r="W20" s="153">
        <f t="shared" si="11"/>
        <v>0</v>
      </c>
      <c r="X20" s="176">
        <f t="shared" si="12"/>
        <v>-2.3000000000000007</v>
      </c>
      <c r="Y20" s="301"/>
      <c r="Z20" s="176"/>
      <c r="AA20" s="176"/>
      <c r="AB20" s="176"/>
      <c r="AC20" s="176">
        <v>0</v>
      </c>
      <c r="AD20" s="62">
        <f t="shared" si="13"/>
        <v>0</v>
      </c>
      <c r="AE20" s="177"/>
      <c r="AF20" s="177"/>
      <c r="AG20" s="199">
        <v>12.9</v>
      </c>
      <c r="AH20" s="61">
        <f t="shared" si="14"/>
        <v>6.4179104477611937E-2</v>
      </c>
      <c r="AI20" s="61">
        <f t="shared" si="15"/>
        <v>6.4179104477611937E-2</v>
      </c>
      <c r="AJ20" s="201">
        <f t="shared" si="16"/>
        <v>-0.10000000000000142</v>
      </c>
      <c r="AK20" s="172">
        <v>12.500000000000002</v>
      </c>
      <c r="AL20" s="172">
        <v>0.5</v>
      </c>
      <c r="AM20" s="400">
        <v>0</v>
      </c>
      <c r="AN20" s="172">
        <v>0</v>
      </c>
      <c r="AO20" s="396">
        <v>0.1</v>
      </c>
      <c r="AP20" s="173">
        <f>(0.5*FedReceipts!C15+0.5*FedReceipts!C16)/1000</f>
        <v>15.413</v>
      </c>
      <c r="AQ20" s="173"/>
      <c r="AR20" s="173"/>
      <c r="AS20" s="173"/>
      <c r="AT20" s="299">
        <v>0.4</v>
      </c>
      <c r="AU20" s="244">
        <f t="shared" si="25"/>
        <v>0.51952044266830621</v>
      </c>
      <c r="AV20" s="447"/>
      <c r="AW20" s="62">
        <f t="shared" si="26"/>
        <v>0.51552413157085764</v>
      </c>
      <c r="AX20" s="244">
        <f t="shared" si="27"/>
        <v>0.51745254133496621</v>
      </c>
      <c r="AY20" s="447">
        <f t="shared" si="28"/>
        <v>0.51745254133496621</v>
      </c>
      <c r="AZ20" s="62">
        <f t="shared" si="29"/>
        <v>0.48679245283018868</v>
      </c>
      <c r="BA20" s="62">
        <f t="shared" si="30"/>
        <v>0.4777777777777778</v>
      </c>
      <c r="BB20" s="257">
        <f t="shared" si="17"/>
        <v>25</v>
      </c>
      <c r="BC20" s="201">
        <f t="shared" si="22"/>
        <v>0.10000000000000142</v>
      </c>
      <c r="BD20" s="261">
        <f t="shared" si="18"/>
        <v>12.9</v>
      </c>
      <c r="BE20" s="180">
        <v>4.5999999999999996</v>
      </c>
      <c r="BF20" s="180">
        <v>7.4</v>
      </c>
      <c r="BG20" s="62">
        <f t="shared" si="31"/>
        <v>0.29600000000000004</v>
      </c>
      <c r="BH20" s="172">
        <v>7.3</v>
      </c>
      <c r="BI20" s="172">
        <f t="shared" si="19"/>
        <v>0.10000000000000053</v>
      </c>
      <c r="BJ20" s="62">
        <f t="shared" si="20"/>
        <v>4.0000000000000209E-3</v>
      </c>
      <c r="BK20" s="62"/>
      <c r="BL20" s="62"/>
      <c r="BM20" s="62"/>
      <c r="BN20" s="62">
        <f t="shared" si="32"/>
        <v>0.25000000000000133</v>
      </c>
      <c r="BO20" s="179"/>
      <c r="BP20" s="274"/>
      <c r="BQ20" s="173"/>
      <c r="BW20" s="63"/>
      <c r="CS20" s="170"/>
      <c r="CT20" s="192"/>
      <c r="CU20" s="233"/>
      <c r="CV20" s="63"/>
      <c r="DC20" s="63"/>
      <c r="DD20" s="63"/>
      <c r="DI20" s="168"/>
      <c r="DT20" s="168"/>
      <c r="EE20" s="63"/>
      <c r="EO20" s="170"/>
      <c r="EZ20" s="170"/>
    </row>
    <row r="21" spans="2:176" x14ac:dyDescent="0.2">
      <c r="B21" s="172">
        <v>1945</v>
      </c>
      <c r="C21" s="143">
        <v>201.4</v>
      </c>
      <c r="D21" s="32">
        <v>20.5</v>
      </c>
      <c r="E21" s="35">
        <f t="shared" si="0"/>
        <v>0.10178748758689175</v>
      </c>
      <c r="F21" s="173">
        <f t="shared" si="1"/>
        <v>0</v>
      </c>
      <c r="G21" s="174">
        <f t="shared" si="2"/>
        <v>20.2</v>
      </c>
      <c r="H21" s="62">
        <f t="shared" si="3"/>
        <v>0.10029791459781529</v>
      </c>
      <c r="I21" s="175">
        <v>0.3</v>
      </c>
      <c r="J21" s="58">
        <f t="shared" si="4"/>
        <v>1.4895729890764646E-3</v>
      </c>
      <c r="K21" s="35">
        <f t="shared" si="5"/>
        <v>1.4634146341463414E-2</v>
      </c>
      <c r="L21" s="240">
        <f t="shared" si="23"/>
        <v>0.3923076923076923</v>
      </c>
      <c r="M21" s="58">
        <f t="shared" si="7"/>
        <v>1.9479031395615307E-3</v>
      </c>
      <c r="N21" s="276">
        <f t="shared" si="24"/>
        <v>1.9136960600375234E-2</v>
      </c>
      <c r="O21" s="32">
        <f t="shared" si="21"/>
        <v>20.5</v>
      </c>
      <c r="P21" s="176">
        <f t="shared" si="9"/>
        <v>0</v>
      </c>
      <c r="Q21" s="177">
        <v>21.3</v>
      </c>
      <c r="R21" s="391">
        <v>0.4</v>
      </c>
      <c r="S21" s="153">
        <f t="shared" si="10"/>
        <v>1.9512195121951219E-2</v>
      </c>
      <c r="T21" s="175">
        <v>0.1</v>
      </c>
      <c r="U21" s="175">
        <v>0</v>
      </c>
      <c r="V21" s="396">
        <v>0.6</v>
      </c>
      <c r="W21" s="153">
        <f t="shared" si="11"/>
        <v>2.9268292682926828E-2</v>
      </c>
      <c r="X21" s="176">
        <f t="shared" si="12"/>
        <v>-0.69999999999999929</v>
      </c>
      <c r="Y21" s="301"/>
      <c r="Z21" s="176"/>
      <c r="AA21" s="176"/>
      <c r="AB21" s="176"/>
      <c r="AC21" s="176">
        <v>0</v>
      </c>
      <c r="AD21" s="62">
        <f t="shared" si="13"/>
        <v>0</v>
      </c>
      <c r="AE21" s="177"/>
      <c r="AF21" s="177"/>
      <c r="AG21" s="199">
        <v>10.7</v>
      </c>
      <c r="AH21" s="61">
        <f t="shared" si="14"/>
        <v>5.3128103277060572E-2</v>
      </c>
      <c r="AI21" s="61">
        <f t="shared" si="15"/>
        <v>5.3128103277060572E-2</v>
      </c>
      <c r="AJ21" s="201">
        <f t="shared" si="16"/>
        <v>0</v>
      </c>
      <c r="AK21" s="172">
        <v>10.200000000000001</v>
      </c>
      <c r="AL21" s="172">
        <v>0.5</v>
      </c>
      <c r="AM21" s="400">
        <v>0</v>
      </c>
      <c r="AN21" s="172">
        <v>0</v>
      </c>
      <c r="AO21" s="396">
        <v>0.1</v>
      </c>
      <c r="AP21" s="173">
        <f>(0.5*FedReceipts!C16+0.5*FedReceipts!C17)/1000</f>
        <v>13.935499999999999</v>
      </c>
      <c r="AQ21" s="173"/>
      <c r="AR21" s="173"/>
      <c r="AS21" s="173"/>
      <c r="AT21" s="299">
        <v>0.4</v>
      </c>
      <c r="AU21" s="244">
        <f t="shared" si="25"/>
        <v>0.52214714714714727</v>
      </c>
      <c r="AV21" s="447"/>
      <c r="AW21" s="62">
        <f t="shared" si="26"/>
        <v>0.50729394602479938</v>
      </c>
      <c r="AX21" s="244">
        <f t="shared" si="27"/>
        <v>0.5244676877101232</v>
      </c>
      <c r="AY21" s="447">
        <f t="shared" si="28"/>
        <v>0.5244676877101232</v>
      </c>
      <c r="AZ21" s="62">
        <f t="shared" si="29"/>
        <v>0.50234741784037551</v>
      </c>
      <c r="BA21" s="62">
        <f t="shared" si="30"/>
        <v>0.49308755760368661</v>
      </c>
      <c r="BB21" s="257">
        <f t="shared" si="17"/>
        <v>20.5</v>
      </c>
      <c r="BC21" s="201">
        <f t="shared" si="22"/>
        <v>0</v>
      </c>
      <c r="BD21" s="261">
        <f t="shared" si="18"/>
        <v>10.7</v>
      </c>
      <c r="BE21" s="180">
        <v>4.5999999999999996</v>
      </c>
      <c r="BF21" s="180">
        <v>5.2</v>
      </c>
      <c r="BG21" s="62">
        <f t="shared" si="31"/>
        <v>0.25365853658536586</v>
      </c>
      <c r="BH21" s="172">
        <v>5</v>
      </c>
      <c r="BI21" s="172">
        <f t="shared" si="19"/>
        <v>0.20000000000000018</v>
      </c>
      <c r="BJ21" s="62">
        <f t="shared" si="20"/>
        <v>9.7560975609756184E-3</v>
      </c>
      <c r="BK21" s="62"/>
      <c r="BL21" s="62"/>
      <c r="BM21" s="62"/>
      <c r="BN21" s="62">
        <f t="shared" si="32"/>
        <v>0.6666666666666673</v>
      </c>
      <c r="BO21" s="179"/>
      <c r="BP21" s="274"/>
      <c r="BQ21" s="173"/>
      <c r="BW21" s="63"/>
      <c r="CS21" s="170"/>
      <c r="CT21" s="192"/>
      <c r="CU21" s="233"/>
      <c r="CV21" s="63"/>
      <c r="DC21" s="63"/>
      <c r="DD21" s="63"/>
      <c r="DI21" s="168"/>
      <c r="DT21" s="168"/>
      <c r="EE21" s="63"/>
      <c r="EO21" s="170"/>
      <c r="EZ21" s="170"/>
    </row>
    <row r="22" spans="2:176" x14ac:dyDescent="0.2">
      <c r="B22" s="172">
        <v>1946</v>
      </c>
      <c r="C22" s="143">
        <v>201.5</v>
      </c>
      <c r="D22" s="32">
        <v>18.2</v>
      </c>
      <c r="E22" s="35">
        <f t="shared" si="0"/>
        <v>9.0322580645161285E-2</v>
      </c>
      <c r="F22" s="173">
        <f t="shared" si="1"/>
        <v>0</v>
      </c>
      <c r="G22" s="174">
        <f t="shared" si="2"/>
        <v>17.5</v>
      </c>
      <c r="H22" s="62">
        <f t="shared" si="3"/>
        <v>8.6848635235732011E-2</v>
      </c>
      <c r="I22" s="175">
        <v>0.7</v>
      </c>
      <c r="J22" s="58">
        <f t="shared" si="4"/>
        <v>3.47394540942928E-3</v>
      </c>
      <c r="K22" s="35">
        <f t="shared" si="5"/>
        <v>3.8461538461538464E-2</v>
      </c>
      <c r="L22" s="240">
        <f t="shared" si="23"/>
        <v>0.91538461538461535</v>
      </c>
      <c r="M22" s="58">
        <f t="shared" si="7"/>
        <v>4.5428516892536746E-3</v>
      </c>
      <c r="N22" s="276">
        <f t="shared" si="24"/>
        <v>5.0295857988165681E-2</v>
      </c>
      <c r="O22" s="32">
        <f t="shared" si="21"/>
        <v>18.2</v>
      </c>
      <c r="P22" s="176">
        <f t="shared" si="9"/>
        <v>0</v>
      </c>
      <c r="Q22" s="177">
        <v>25.4</v>
      </c>
      <c r="R22" s="391">
        <v>1.1000000000000001</v>
      </c>
      <c r="S22" s="153">
        <f t="shared" si="10"/>
        <v>6.0439560439560447E-2</v>
      </c>
      <c r="T22" s="175">
        <v>0.1</v>
      </c>
      <c r="U22" s="175">
        <v>-7.4</v>
      </c>
      <c r="V22" s="396">
        <v>1.1000000000000001</v>
      </c>
      <c r="W22" s="153">
        <f t="shared" si="11"/>
        <v>6.0439560439560447E-2</v>
      </c>
      <c r="X22" s="176">
        <f t="shared" si="12"/>
        <v>9.9999999999997868E-2</v>
      </c>
      <c r="Y22" s="301"/>
      <c r="Z22" s="176"/>
      <c r="AA22" s="176"/>
      <c r="AB22" s="176"/>
      <c r="AC22" s="176">
        <v>0</v>
      </c>
      <c r="AD22" s="62">
        <f t="shared" si="13"/>
        <v>0</v>
      </c>
      <c r="AE22" s="177"/>
      <c r="AF22" s="177"/>
      <c r="AG22" s="199">
        <v>9.1</v>
      </c>
      <c r="AH22" s="61">
        <f t="shared" si="14"/>
        <v>4.5161290322580643E-2</v>
      </c>
      <c r="AI22" s="61">
        <f t="shared" si="15"/>
        <v>4.5161290322580643E-2</v>
      </c>
      <c r="AJ22" s="201">
        <f t="shared" si="16"/>
        <v>0</v>
      </c>
      <c r="AK22" s="172">
        <v>8.6000000000000014</v>
      </c>
      <c r="AL22" s="172">
        <v>0.5</v>
      </c>
      <c r="AM22" s="400">
        <v>0</v>
      </c>
      <c r="AN22" s="172">
        <v>0</v>
      </c>
      <c r="AO22" s="396">
        <v>0.2</v>
      </c>
      <c r="AP22" s="173">
        <f>(0.5*FedReceipts!C17+0.5*FedReceipts!C18)/1000</f>
        <v>10.249000000000001</v>
      </c>
      <c r="AQ22" s="173"/>
      <c r="AR22" s="173"/>
      <c r="AS22" s="173"/>
      <c r="AT22" s="299">
        <v>0.38</v>
      </c>
      <c r="AU22" s="244">
        <f t="shared" si="25"/>
        <v>0.49685006299874018</v>
      </c>
      <c r="AV22" s="447"/>
      <c r="AW22" s="62">
        <f t="shared" si="26"/>
        <v>0.46870047543581617</v>
      </c>
      <c r="AX22" s="244">
        <f t="shared" si="27"/>
        <v>0.50228500207727467</v>
      </c>
      <c r="AY22" s="447">
        <f t="shared" si="28"/>
        <v>0.50228500207727467</v>
      </c>
      <c r="AZ22" s="62">
        <f t="shared" si="29"/>
        <v>0.3582677165354331</v>
      </c>
      <c r="BA22" s="62">
        <f t="shared" si="30"/>
        <v>0.34339622641509432</v>
      </c>
      <c r="BB22" s="257">
        <f t="shared" si="17"/>
        <v>18.2</v>
      </c>
      <c r="BC22" s="201">
        <f t="shared" si="22"/>
        <v>-0.10000000000000142</v>
      </c>
      <c r="BD22" s="261">
        <f t="shared" si="18"/>
        <v>9.1</v>
      </c>
      <c r="BE22" s="180">
        <v>5.6</v>
      </c>
      <c r="BF22" s="180">
        <v>3.6</v>
      </c>
      <c r="BG22" s="62">
        <f t="shared" si="31"/>
        <v>0.19780219780219782</v>
      </c>
      <c r="BH22" s="172">
        <v>3.3</v>
      </c>
      <c r="BI22" s="172">
        <f t="shared" si="19"/>
        <v>0.30000000000000027</v>
      </c>
      <c r="BJ22" s="62">
        <f t="shared" si="20"/>
        <v>1.6483516483516498E-2</v>
      </c>
      <c r="BK22" s="62"/>
      <c r="BL22" s="62"/>
      <c r="BM22" s="62"/>
      <c r="BN22" s="62">
        <f t="shared" si="32"/>
        <v>0.42857142857142899</v>
      </c>
      <c r="BO22" s="179"/>
      <c r="BP22" s="274"/>
      <c r="BQ22" s="173"/>
      <c r="BW22" s="63"/>
      <c r="CS22" s="170"/>
      <c r="CT22" s="192"/>
      <c r="CU22" s="233"/>
      <c r="CV22" s="63"/>
      <c r="DC22" s="63"/>
      <c r="DD22" s="63"/>
      <c r="DI22" s="168"/>
      <c r="DT22" s="168"/>
      <c r="EE22" s="63"/>
      <c r="EO22" s="170"/>
      <c r="EZ22" s="170"/>
    </row>
    <row r="23" spans="2:176" x14ac:dyDescent="0.2">
      <c r="B23" s="172">
        <v>1947</v>
      </c>
      <c r="C23" s="143">
        <v>219</v>
      </c>
      <c r="D23" s="32">
        <v>24.2</v>
      </c>
      <c r="E23" s="35">
        <f t="shared" si="0"/>
        <v>0.11050228310502283</v>
      </c>
      <c r="F23" s="173">
        <f t="shared" si="1"/>
        <v>0</v>
      </c>
      <c r="G23" s="174">
        <f t="shared" si="2"/>
        <v>23.2</v>
      </c>
      <c r="H23" s="62">
        <f t="shared" si="3"/>
        <v>0.10593607305936073</v>
      </c>
      <c r="I23" s="173">
        <v>1</v>
      </c>
      <c r="J23" s="58">
        <f t="shared" si="4"/>
        <v>4.5662100456621002E-3</v>
      </c>
      <c r="K23" s="163">
        <f t="shared" si="5"/>
        <v>4.1322314049586778E-2</v>
      </c>
      <c r="L23" s="240">
        <f>L24*I23/I24</f>
        <v>1.3076923076923077</v>
      </c>
      <c r="M23" s="58">
        <f t="shared" si="7"/>
        <v>5.9711977520196698E-3</v>
      </c>
      <c r="N23" s="164">
        <f t="shared" ref="N23:N55" si="33">L23/D23</f>
        <v>5.4036872218690406E-2</v>
      </c>
      <c r="O23" s="32">
        <f t="shared" si="21"/>
        <v>24.2</v>
      </c>
      <c r="P23" s="176">
        <f t="shared" si="9"/>
        <v>0</v>
      </c>
      <c r="Q23" s="177">
        <v>31.6</v>
      </c>
      <c r="R23" s="391">
        <v>1.1000000000000001</v>
      </c>
      <c r="S23" s="153">
        <f t="shared" si="10"/>
        <v>4.5454545454545463E-2</v>
      </c>
      <c r="T23" s="175">
        <v>0.1</v>
      </c>
      <c r="U23" s="175">
        <v>-8.5</v>
      </c>
      <c r="V23" s="396">
        <v>0.7</v>
      </c>
      <c r="W23" s="153">
        <f t="shared" si="11"/>
        <v>2.8925619834710741E-2</v>
      </c>
      <c r="X23" s="176">
        <f t="shared" si="12"/>
        <v>0.59999999999999432</v>
      </c>
      <c r="Y23" s="301"/>
      <c r="Z23" s="176"/>
      <c r="AA23" s="176"/>
      <c r="AB23" s="176"/>
      <c r="AC23" s="176">
        <v>0</v>
      </c>
      <c r="AD23" s="62">
        <f t="shared" si="13"/>
        <v>0</v>
      </c>
      <c r="AE23" s="177"/>
      <c r="AF23" s="177"/>
      <c r="AG23" s="199">
        <v>11.3</v>
      </c>
      <c r="AH23" s="61">
        <f t="shared" si="14"/>
        <v>5.1598173515981741E-2</v>
      </c>
      <c r="AI23" s="61">
        <f t="shared" si="15"/>
        <v>5.1141552511415528E-2</v>
      </c>
      <c r="AJ23" s="201">
        <f t="shared" si="16"/>
        <v>0</v>
      </c>
      <c r="AK23" s="172">
        <v>10.600000000000001</v>
      </c>
      <c r="AL23" s="172">
        <v>0.6</v>
      </c>
      <c r="AM23" s="400">
        <v>0</v>
      </c>
      <c r="AN23" s="172">
        <v>0.1</v>
      </c>
      <c r="AO23" s="396">
        <v>0.2</v>
      </c>
      <c r="AP23" s="173">
        <f>(0.5*FedReceipts!C18+0.5*FedReceipts!C19)/1000</f>
        <v>9.1464999999999996</v>
      </c>
      <c r="AQ23" s="173"/>
      <c r="AR23" s="173"/>
      <c r="AS23" s="173"/>
      <c r="AT23" s="299">
        <v>0.38</v>
      </c>
      <c r="AU23" s="244">
        <f t="shared" si="25"/>
        <v>0.4588717302237631</v>
      </c>
      <c r="AV23" s="447"/>
      <c r="AW23" s="62">
        <f t="shared" si="26"/>
        <v>0.44607843137254916</v>
      </c>
      <c r="AX23" s="244">
        <f t="shared" si="27"/>
        <v>0.46326977180368872</v>
      </c>
      <c r="AY23" s="447">
        <f t="shared" si="28"/>
        <v>0.46326977180368872</v>
      </c>
      <c r="AZ23" s="62">
        <f t="shared" si="29"/>
        <v>0.35443037974683544</v>
      </c>
      <c r="BA23" s="62">
        <f t="shared" si="30"/>
        <v>0.34250764525993882</v>
      </c>
      <c r="BB23" s="257">
        <f t="shared" si="17"/>
        <v>24.2</v>
      </c>
      <c r="BC23" s="201">
        <f t="shared" si="22"/>
        <v>0</v>
      </c>
      <c r="BD23" s="261">
        <f t="shared" si="18"/>
        <v>11.3</v>
      </c>
      <c r="BE23" s="180">
        <v>6.3</v>
      </c>
      <c r="BF23" s="180">
        <v>6.6</v>
      </c>
      <c r="BG23" s="62">
        <f t="shared" si="31"/>
        <v>0.27272727272727271</v>
      </c>
      <c r="BH23" s="172">
        <v>6.3</v>
      </c>
      <c r="BI23" s="172">
        <f t="shared" si="19"/>
        <v>0.29999999999999982</v>
      </c>
      <c r="BJ23" s="62">
        <f t="shared" si="20"/>
        <v>1.2396694214876026E-2</v>
      </c>
      <c r="BK23" s="62"/>
      <c r="BL23" s="62"/>
      <c r="BM23" s="62"/>
      <c r="BN23" s="62">
        <f t="shared" si="32"/>
        <v>0.29999999999999982</v>
      </c>
      <c r="BO23" s="179"/>
      <c r="BP23" s="274"/>
      <c r="BQ23" s="173"/>
      <c r="BW23" s="63"/>
      <c r="CS23" s="170"/>
      <c r="CT23" s="192"/>
      <c r="CU23" s="233"/>
      <c r="CV23" s="63"/>
      <c r="DC23" s="63"/>
      <c r="DD23" s="63"/>
      <c r="DI23" s="168"/>
      <c r="DT23" s="168"/>
      <c r="EE23" s="63"/>
      <c r="EO23" s="170"/>
      <c r="EZ23" s="170"/>
    </row>
    <row r="24" spans="2:176" x14ac:dyDescent="0.2">
      <c r="B24" s="172">
        <v>1948</v>
      </c>
      <c r="C24" s="143">
        <v>245.1</v>
      </c>
      <c r="D24" s="32">
        <v>31.4</v>
      </c>
      <c r="E24" s="35">
        <f t="shared" si="0"/>
        <v>0.1281109751121991</v>
      </c>
      <c r="F24" s="173">
        <f t="shared" si="1"/>
        <v>0</v>
      </c>
      <c r="G24" s="174">
        <f t="shared" si="2"/>
        <v>30.099999999999998</v>
      </c>
      <c r="H24" s="62">
        <f t="shared" si="3"/>
        <v>0.12280701754385964</v>
      </c>
      <c r="I24" s="175">
        <v>1.3</v>
      </c>
      <c r="J24" s="58">
        <f t="shared" si="4"/>
        <v>5.3039575683394534E-3</v>
      </c>
      <c r="K24" s="35">
        <f t="shared" si="5"/>
        <v>4.1401273885350323E-2</v>
      </c>
      <c r="L24" s="240">
        <f t="array" ref="L24:L89">TRANSPOSE(NIPA_4.1!V17:CI17)+TRANSPOSE(NIPA_4.1!V18:CI18)</f>
        <v>1.7000000000000002</v>
      </c>
      <c r="M24" s="58">
        <f t="shared" ref="M24:M55" si="34">L24/C24</f>
        <v>6.935944512443901E-3</v>
      </c>
      <c r="N24" s="164">
        <f t="shared" si="33"/>
        <v>5.4140127388535041E-2</v>
      </c>
      <c r="O24" s="32">
        <f t="shared" si="21"/>
        <v>31.4</v>
      </c>
      <c r="P24" s="176">
        <f t="shared" si="9"/>
        <v>0</v>
      </c>
      <c r="Q24" s="177">
        <v>34.6</v>
      </c>
      <c r="R24" s="391">
        <v>1.2</v>
      </c>
      <c r="S24" s="153">
        <f t="shared" si="10"/>
        <v>3.8216560509554139E-2</v>
      </c>
      <c r="T24" s="175">
        <v>0.2</v>
      </c>
      <c r="U24" s="175">
        <v>-5.2</v>
      </c>
      <c r="V24" s="396">
        <v>0.7</v>
      </c>
      <c r="W24" s="153">
        <f t="shared" si="11"/>
        <v>2.2292993630573247E-2</v>
      </c>
      <c r="X24" s="176">
        <f t="shared" si="12"/>
        <v>1.2999999999999901</v>
      </c>
      <c r="Y24" s="301"/>
      <c r="Z24" s="176"/>
      <c r="AA24" s="176"/>
      <c r="AB24" s="176"/>
      <c r="AC24" s="176">
        <v>0</v>
      </c>
      <c r="AD24" s="62">
        <f t="shared" si="13"/>
        <v>0</v>
      </c>
      <c r="AE24" s="177"/>
      <c r="AF24" s="177"/>
      <c r="AG24" s="199">
        <v>12.4</v>
      </c>
      <c r="AH24" s="61">
        <f t="shared" si="14"/>
        <v>5.0591595267237867E-2</v>
      </c>
      <c r="AI24" s="61">
        <f t="shared" si="15"/>
        <v>4.9775601795185642E-2</v>
      </c>
      <c r="AJ24" s="201">
        <f t="shared" si="16"/>
        <v>0</v>
      </c>
      <c r="AK24" s="172">
        <v>11.5</v>
      </c>
      <c r="AL24" s="172">
        <v>0.7</v>
      </c>
      <c r="AM24" s="400">
        <v>0</v>
      </c>
      <c r="AN24" s="172">
        <v>0.2</v>
      </c>
      <c r="AO24" s="396">
        <v>0.3</v>
      </c>
      <c r="AP24" s="173">
        <f>(0.5*FedReceipts!C19+0.5*FedReceipts!C20)/1000</f>
        <v>10.435</v>
      </c>
      <c r="AQ24" s="173"/>
      <c r="AR24" s="173"/>
      <c r="AS24" s="173"/>
      <c r="AT24" s="299">
        <v>0.38</v>
      </c>
      <c r="AU24" s="244">
        <f t="shared" si="25"/>
        <v>0.38607594936708861</v>
      </c>
      <c r="AV24" s="447"/>
      <c r="AW24" s="62">
        <f t="shared" si="26"/>
        <v>0.37770897832817346</v>
      </c>
      <c r="AX24" s="244">
        <f t="shared" si="27"/>
        <v>0.39184952978056431</v>
      </c>
      <c r="AY24" s="447">
        <f t="shared" si="28"/>
        <v>0.39184952978056431</v>
      </c>
      <c r="AZ24" s="62">
        <f t="shared" si="29"/>
        <v>0.35260115606936415</v>
      </c>
      <c r="BA24" s="62">
        <f t="shared" si="30"/>
        <v>0.34078212290502791</v>
      </c>
      <c r="BB24" s="257">
        <f t="shared" si="17"/>
        <v>31.4</v>
      </c>
      <c r="BC24" s="201">
        <f t="shared" si="22"/>
        <v>0.10000000000000142</v>
      </c>
      <c r="BD24" s="261">
        <f t="shared" si="18"/>
        <v>12.4</v>
      </c>
      <c r="BE24" s="180">
        <v>7</v>
      </c>
      <c r="BF24" s="180">
        <v>11.9</v>
      </c>
      <c r="BG24" s="62">
        <f t="shared" si="31"/>
        <v>0.37898089171974525</v>
      </c>
      <c r="BH24" s="172">
        <v>11.5</v>
      </c>
      <c r="BI24" s="172">
        <f t="shared" si="19"/>
        <v>0.40000000000000036</v>
      </c>
      <c r="BJ24" s="62">
        <f t="shared" si="20"/>
        <v>1.2738853503184724E-2</v>
      </c>
      <c r="BK24" s="62"/>
      <c r="BL24" s="62"/>
      <c r="BM24" s="62"/>
      <c r="BN24" s="62">
        <f t="shared" si="32"/>
        <v>0.30769230769230793</v>
      </c>
      <c r="BO24" s="179"/>
      <c r="BP24" s="278">
        <f t="shared" ref="BP24:BP55" si="35">L24</f>
        <v>1.7000000000000002</v>
      </c>
      <c r="BQ24" s="283"/>
      <c r="BW24" s="63"/>
      <c r="CS24" s="170"/>
      <c r="CT24" s="192"/>
      <c r="CU24" s="233"/>
      <c r="CV24" s="63"/>
      <c r="DC24" s="63"/>
      <c r="DD24" s="63"/>
      <c r="DI24" s="168"/>
      <c r="DT24" s="168"/>
      <c r="EE24" s="63"/>
      <c r="EO24" s="170"/>
      <c r="EZ24" s="170"/>
    </row>
    <row r="25" spans="2:176" s="215" customFormat="1" x14ac:dyDescent="0.2">
      <c r="B25" s="205">
        <v>1949</v>
      </c>
      <c r="C25" s="206">
        <v>240</v>
      </c>
      <c r="D25" s="45">
        <v>29.1</v>
      </c>
      <c r="E25" s="207">
        <f t="shared" si="0"/>
        <v>0.12125000000000001</v>
      </c>
      <c r="F25" s="208">
        <f t="shared" si="1"/>
        <v>0</v>
      </c>
      <c r="G25" s="208">
        <f t="shared" si="2"/>
        <v>28</v>
      </c>
      <c r="H25" s="207">
        <f t="shared" si="3"/>
        <v>0.11666666666666667</v>
      </c>
      <c r="I25" s="205">
        <v>1.1000000000000001</v>
      </c>
      <c r="J25" s="209">
        <f t="shared" si="4"/>
        <v>4.5833333333333334E-3</v>
      </c>
      <c r="K25" s="207">
        <f t="shared" si="5"/>
        <v>3.7800687285223372E-2</v>
      </c>
      <c r="L25" s="237">
        <v>1.5</v>
      </c>
      <c r="M25" s="209">
        <f t="shared" si="34"/>
        <v>6.2500000000000003E-3</v>
      </c>
      <c r="N25" s="218">
        <f t="shared" si="33"/>
        <v>5.1546391752577317E-2</v>
      </c>
      <c r="O25" s="45">
        <f t="shared" si="21"/>
        <v>29.1</v>
      </c>
      <c r="P25" s="210">
        <f t="shared" si="9"/>
        <v>0</v>
      </c>
      <c r="Q25" s="210">
        <v>28.4</v>
      </c>
      <c r="R25" s="390">
        <v>1.3</v>
      </c>
      <c r="S25" s="211">
        <f t="shared" si="10"/>
        <v>4.4673539518900345E-2</v>
      </c>
      <c r="T25" s="205">
        <v>0.2</v>
      </c>
      <c r="U25" s="205">
        <v>-0.89999999999999991</v>
      </c>
      <c r="V25" s="395">
        <v>0.6</v>
      </c>
      <c r="W25" s="211">
        <f t="shared" si="11"/>
        <v>2.0618556701030927E-2</v>
      </c>
      <c r="X25" s="210">
        <f t="shared" si="12"/>
        <v>0.70000000000000284</v>
      </c>
      <c r="Y25" s="302"/>
      <c r="Z25" s="210"/>
      <c r="AA25" s="210"/>
      <c r="AB25" s="210"/>
      <c r="AC25" s="210">
        <v>0</v>
      </c>
      <c r="AD25" s="207">
        <f t="shared" si="13"/>
        <v>0</v>
      </c>
      <c r="AE25" s="210"/>
      <c r="AF25" s="210"/>
      <c r="AG25" s="212">
        <v>10.199999999999999</v>
      </c>
      <c r="AH25" s="209">
        <f t="shared" si="14"/>
        <v>4.2499999999999996E-2</v>
      </c>
      <c r="AI25" s="209">
        <f t="shared" si="15"/>
        <v>4.1666666666666664E-2</v>
      </c>
      <c r="AJ25" s="213">
        <f t="shared" si="16"/>
        <v>0</v>
      </c>
      <c r="AK25" s="205">
        <v>9.4</v>
      </c>
      <c r="AL25" s="205">
        <v>0.6</v>
      </c>
      <c r="AM25" s="395">
        <v>0</v>
      </c>
      <c r="AN25" s="205">
        <v>0.2</v>
      </c>
      <c r="AO25" s="395">
        <v>0.3</v>
      </c>
      <c r="AP25" s="208">
        <f>(0.5*FedReceipts!C20+0.5*FedReceipts!C21)/1000</f>
        <v>10.820499999999999</v>
      </c>
      <c r="AQ25" s="208"/>
      <c r="AR25" s="208"/>
      <c r="AS25" s="208"/>
      <c r="AT25" s="425">
        <v>0.38</v>
      </c>
      <c r="AU25" s="245">
        <f t="shared" si="25"/>
        <v>0.34129692832764502</v>
      </c>
      <c r="AV25" s="446"/>
      <c r="AW25" s="207">
        <f t="shared" si="26"/>
        <v>0.33444816053511706</v>
      </c>
      <c r="AX25" s="245">
        <f t="shared" si="27"/>
        <v>0.34797297297297297</v>
      </c>
      <c r="AY25" s="446">
        <f t="shared" si="28"/>
        <v>0.34797297297297297</v>
      </c>
      <c r="AZ25" s="207">
        <f t="shared" si="29"/>
        <v>0.35211267605633806</v>
      </c>
      <c r="BA25" s="207">
        <f t="shared" si="30"/>
        <v>0.33670033670033672</v>
      </c>
      <c r="BB25" s="258">
        <f t="shared" si="17"/>
        <v>29.1</v>
      </c>
      <c r="BC25" s="213">
        <f t="shared" si="22"/>
        <v>0.10000000000000142</v>
      </c>
      <c r="BD25" s="262">
        <f t="shared" si="18"/>
        <v>10.199999999999999</v>
      </c>
      <c r="BE25" s="237">
        <v>7.2</v>
      </c>
      <c r="BF25" s="237">
        <v>11.6</v>
      </c>
      <c r="BG25" s="207">
        <f t="shared" si="31"/>
        <v>0.39862542955326458</v>
      </c>
      <c r="BH25" s="205">
        <v>11.3</v>
      </c>
      <c r="BI25" s="205">
        <f t="shared" si="19"/>
        <v>0.29999999999999893</v>
      </c>
      <c r="BJ25" s="207">
        <f t="shared" si="20"/>
        <v>1.0309278350515427E-2</v>
      </c>
      <c r="BK25" s="207"/>
      <c r="BL25" s="207"/>
      <c r="BM25" s="207"/>
      <c r="BN25" s="207">
        <f t="shared" si="32"/>
        <v>0.27272727272727176</v>
      </c>
      <c r="BO25" s="216"/>
      <c r="BP25" s="279">
        <f t="shared" si="35"/>
        <v>1.5</v>
      </c>
      <c r="BQ25" s="284"/>
      <c r="BW25" s="217"/>
      <c r="CS25" s="291"/>
      <c r="CU25" s="217"/>
      <c r="CV25" s="217"/>
      <c r="DC25" s="217"/>
      <c r="DD25" s="217"/>
      <c r="DI25" s="287"/>
      <c r="DT25" s="287"/>
      <c r="EE25" s="217"/>
      <c r="EO25" s="291"/>
      <c r="EZ25" s="291"/>
      <c r="FK25" s="217"/>
    </row>
    <row r="26" spans="2:176" x14ac:dyDescent="0.2">
      <c r="B26" s="172">
        <v>1950</v>
      </c>
      <c r="C26" s="143">
        <v>267</v>
      </c>
      <c r="D26" s="32">
        <v>36.1</v>
      </c>
      <c r="E26" s="35">
        <f t="shared" si="0"/>
        <v>0.1352059925093633</v>
      </c>
      <c r="F26" s="173">
        <f t="shared" si="1"/>
        <v>0</v>
      </c>
      <c r="G26" s="174">
        <f t="shared" si="2"/>
        <v>34.800000000000004</v>
      </c>
      <c r="H26" s="62">
        <f t="shared" si="3"/>
        <v>0.13033707865168542</v>
      </c>
      <c r="I26" s="175">
        <v>1.3</v>
      </c>
      <c r="J26" s="58">
        <f t="shared" si="4"/>
        <v>4.8689138576779025E-3</v>
      </c>
      <c r="K26" s="35">
        <f t="shared" si="5"/>
        <v>3.6011080332409975E-2</v>
      </c>
      <c r="L26" s="240">
        <v>1.8</v>
      </c>
      <c r="M26" s="58">
        <f t="shared" si="34"/>
        <v>6.7415730337078653E-3</v>
      </c>
      <c r="N26" s="164">
        <f t="shared" si="33"/>
        <v>4.9861495844875349E-2</v>
      </c>
      <c r="O26" s="32">
        <f t="shared" si="21"/>
        <v>36.1</v>
      </c>
      <c r="P26" s="176">
        <f t="shared" si="9"/>
        <v>0</v>
      </c>
      <c r="Q26" s="177">
        <v>42.8</v>
      </c>
      <c r="R26" s="391">
        <v>1.2</v>
      </c>
      <c r="S26" s="153">
        <f t="shared" si="10"/>
        <v>3.3240997229916892E-2</v>
      </c>
      <c r="T26" s="175">
        <v>0.2</v>
      </c>
      <c r="U26" s="175">
        <v>-7.8</v>
      </c>
      <c r="V26" s="396">
        <v>1</v>
      </c>
      <c r="W26" s="153">
        <f t="shared" si="11"/>
        <v>2.7700831024930747E-2</v>
      </c>
      <c r="X26" s="176">
        <f t="shared" si="12"/>
        <v>0.69999999999999574</v>
      </c>
      <c r="Y26" s="301"/>
      <c r="Z26" s="176"/>
      <c r="AA26" s="176"/>
      <c r="AB26" s="176"/>
      <c r="AC26" s="176">
        <v>0</v>
      </c>
      <c r="AD26" s="62">
        <f t="shared" si="13"/>
        <v>0</v>
      </c>
      <c r="AE26" s="177"/>
      <c r="AF26" s="177"/>
      <c r="AG26" s="199">
        <v>17.899999999999999</v>
      </c>
      <c r="AH26" s="61">
        <f t="shared" si="14"/>
        <v>6.7041198501872651E-2</v>
      </c>
      <c r="AI26" s="61">
        <f t="shared" si="15"/>
        <v>6.6292134831460667E-2</v>
      </c>
      <c r="AJ26" s="201">
        <f t="shared" si="16"/>
        <v>0</v>
      </c>
      <c r="AK26" s="172">
        <v>16.900000000000002</v>
      </c>
      <c r="AL26" s="172">
        <v>0.8</v>
      </c>
      <c r="AM26" s="400">
        <v>0</v>
      </c>
      <c r="AN26" s="172">
        <v>0.2</v>
      </c>
      <c r="AO26" s="396">
        <v>0.5</v>
      </c>
      <c r="AP26" s="173">
        <f>(0.5*FedReceipts!C21+0.5*FedReceipts!C22)/1000</f>
        <v>12.275</v>
      </c>
      <c r="AQ26" s="173"/>
      <c r="AR26" s="173"/>
      <c r="AS26" s="173"/>
      <c r="AT26" s="299">
        <v>0.42</v>
      </c>
      <c r="AU26" s="244">
        <f t="shared" si="25"/>
        <v>0.48626373626373637</v>
      </c>
      <c r="AV26" s="447"/>
      <c r="AW26" s="62">
        <f t="shared" si="26"/>
        <v>0.4732620320855615</v>
      </c>
      <c r="AX26" s="244">
        <f t="shared" si="27"/>
        <v>0.49322493224932251</v>
      </c>
      <c r="AY26" s="447">
        <f t="shared" si="28"/>
        <v>0.49322493224932251</v>
      </c>
      <c r="AZ26" s="62">
        <f t="shared" si="29"/>
        <v>0.4135514018691589</v>
      </c>
      <c r="BA26" s="62">
        <f t="shared" si="30"/>
        <v>0.40227272727272728</v>
      </c>
      <c r="BB26" s="257">
        <f t="shared" si="17"/>
        <v>36.1</v>
      </c>
      <c r="BC26" s="201">
        <f t="shared" si="22"/>
        <v>0.10000000000000142</v>
      </c>
      <c r="BD26" s="261">
        <f t="shared" si="18"/>
        <v>17.899999999999999</v>
      </c>
      <c r="BE26" s="180">
        <v>8.8000000000000007</v>
      </c>
      <c r="BF26" s="180">
        <v>9.3000000000000007</v>
      </c>
      <c r="BG26" s="62">
        <f t="shared" si="31"/>
        <v>0.25761772853185594</v>
      </c>
      <c r="BH26" s="172">
        <v>9</v>
      </c>
      <c r="BI26" s="172">
        <f t="shared" si="19"/>
        <v>0.30000000000000071</v>
      </c>
      <c r="BJ26" s="62">
        <f t="shared" si="20"/>
        <v>8.3102493074792439E-3</v>
      </c>
      <c r="BK26" s="62"/>
      <c r="BL26" s="62"/>
      <c r="BM26" s="62"/>
      <c r="BN26" s="62">
        <f t="shared" si="32"/>
        <v>0.23076923076923131</v>
      </c>
      <c r="BO26" s="179"/>
      <c r="BP26" s="278">
        <f t="shared" si="35"/>
        <v>1.8</v>
      </c>
      <c r="BQ26" s="283"/>
      <c r="BW26" s="63"/>
      <c r="CS26" s="170"/>
      <c r="CT26" s="192"/>
      <c r="CU26" s="233"/>
      <c r="CV26" s="63"/>
      <c r="DC26" s="63"/>
      <c r="DD26" s="63"/>
      <c r="DI26" s="168"/>
      <c r="DT26" s="168"/>
      <c r="EE26" s="63"/>
      <c r="EO26" s="170"/>
      <c r="EZ26" s="170"/>
    </row>
    <row r="27" spans="2:176" x14ac:dyDescent="0.2">
      <c r="B27" s="172">
        <v>1951</v>
      </c>
      <c r="C27" s="143">
        <v>308</v>
      </c>
      <c r="D27" s="32">
        <v>41.2</v>
      </c>
      <c r="E27" s="35">
        <f t="shared" si="0"/>
        <v>0.13376623376623378</v>
      </c>
      <c r="F27" s="173">
        <f t="shared" si="1"/>
        <v>0</v>
      </c>
      <c r="G27" s="174">
        <f t="shared" si="2"/>
        <v>39.5</v>
      </c>
      <c r="H27" s="62">
        <f t="shared" si="3"/>
        <v>0.12824675324675325</v>
      </c>
      <c r="I27" s="175">
        <v>1.7</v>
      </c>
      <c r="J27" s="58">
        <f t="shared" si="4"/>
        <v>5.5194805194805196E-3</v>
      </c>
      <c r="K27" s="35">
        <f t="shared" si="5"/>
        <v>4.1262135922330093E-2</v>
      </c>
      <c r="L27" s="240">
        <v>2.2999999999999998</v>
      </c>
      <c r="M27" s="58">
        <f t="shared" si="34"/>
        <v>7.4675324675324666E-3</v>
      </c>
      <c r="N27" s="164">
        <f t="shared" si="33"/>
        <v>5.5825242718446591E-2</v>
      </c>
      <c r="O27" s="32">
        <f t="shared" si="21"/>
        <v>41.2</v>
      </c>
      <c r="P27" s="176">
        <f t="shared" si="9"/>
        <v>0</v>
      </c>
      <c r="Q27" s="177">
        <v>43.8</v>
      </c>
      <c r="R27" s="391">
        <v>1.3</v>
      </c>
      <c r="S27" s="153">
        <f t="shared" si="10"/>
        <v>3.1553398058252427E-2</v>
      </c>
      <c r="T27" s="175">
        <v>0.3</v>
      </c>
      <c r="U27" s="175">
        <v>-4.2</v>
      </c>
      <c r="V27" s="396">
        <v>1.1000000000000001</v>
      </c>
      <c r="W27" s="153">
        <f t="shared" si="11"/>
        <v>2.6699029126213594E-2</v>
      </c>
      <c r="X27" s="176">
        <f t="shared" si="12"/>
        <v>1.1000000000000156</v>
      </c>
      <c r="Y27" s="301"/>
      <c r="Z27" s="176"/>
      <c r="AA27" s="176"/>
      <c r="AB27" s="176"/>
      <c r="AC27" s="176">
        <v>0</v>
      </c>
      <c r="AD27" s="62">
        <f t="shared" si="13"/>
        <v>0</v>
      </c>
      <c r="AE27" s="177"/>
      <c r="AF27" s="177"/>
      <c r="AG27" s="199">
        <v>22.6</v>
      </c>
      <c r="AH27" s="61">
        <f t="shared" si="14"/>
        <v>7.3376623376623387E-2</v>
      </c>
      <c r="AI27" s="61">
        <f t="shared" si="15"/>
        <v>7.2402597402597399E-2</v>
      </c>
      <c r="AJ27" s="201">
        <f t="shared" si="16"/>
        <v>-9.9999999999997868E-2</v>
      </c>
      <c r="AK27" s="172">
        <v>21.5</v>
      </c>
      <c r="AL27" s="172">
        <v>0.9</v>
      </c>
      <c r="AM27" s="400">
        <v>0</v>
      </c>
      <c r="AN27" s="172">
        <v>0.3</v>
      </c>
      <c r="AO27" s="396">
        <v>0.6</v>
      </c>
      <c r="AP27" s="173">
        <f>(0.5*FedReceipts!C22+0.5*FedReceipts!C23)/1000</f>
        <v>17.663499999999999</v>
      </c>
      <c r="AQ27" s="173"/>
      <c r="AR27" s="173"/>
      <c r="AS27" s="173"/>
      <c r="AT27" s="299">
        <v>0.51</v>
      </c>
      <c r="AU27" s="244">
        <f t="shared" si="25"/>
        <v>0.53975903614457832</v>
      </c>
      <c r="AV27" s="447"/>
      <c r="AW27" s="62">
        <f t="shared" si="26"/>
        <v>0.52347417840375587</v>
      </c>
      <c r="AX27" s="244">
        <f t="shared" si="27"/>
        <v>0.5439429928741093</v>
      </c>
      <c r="AY27" s="447">
        <f t="shared" si="28"/>
        <v>0.5439429928741093</v>
      </c>
      <c r="AZ27" s="62">
        <f t="shared" si="29"/>
        <v>0.5091324200913242</v>
      </c>
      <c r="BA27" s="62">
        <f t="shared" si="30"/>
        <v>0.49445676274944578</v>
      </c>
      <c r="BB27" s="257">
        <f t="shared" si="17"/>
        <v>41.2</v>
      </c>
      <c r="BC27" s="201">
        <f t="shared" si="22"/>
        <v>-0.10000000000000142</v>
      </c>
      <c r="BD27" s="261">
        <f t="shared" si="18"/>
        <v>22.6</v>
      </c>
      <c r="BE27" s="180">
        <v>8.6</v>
      </c>
      <c r="BF27" s="180">
        <v>10.1</v>
      </c>
      <c r="BG27" s="62">
        <f t="shared" si="31"/>
        <v>0.24514563106796114</v>
      </c>
      <c r="BH27" s="172">
        <v>9.5</v>
      </c>
      <c r="BI27" s="172">
        <f t="shared" si="19"/>
        <v>0.59999999999999964</v>
      </c>
      <c r="BJ27" s="62">
        <f t="shared" si="20"/>
        <v>1.4563106796116495E-2</v>
      </c>
      <c r="BK27" s="62"/>
      <c r="BL27" s="62"/>
      <c r="BM27" s="62"/>
      <c r="BN27" s="62">
        <f t="shared" si="32"/>
        <v>0.35294117647058804</v>
      </c>
      <c r="BO27" s="179"/>
      <c r="BP27" s="278">
        <f t="shared" si="35"/>
        <v>2.2999999999999998</v>
      </c>
      <c r="BQ27" s="283"/>
      <c r="BW27" s="63"/>
      <c r="CS27" s="170"/>
      <c r="CT27" s="192"/>
      <c r="CU27" s="233"/>
      <c r="CV27" s="63"/>
      <c r="DC27" s="63"/>
      <c r="DD27" s="63"/>
      <c r="DI27" s="168"/>
      <c r="DT27" s="168"/>
      <c r="EE27" s="63"/>
      <c r="EO27" s="170"/>
      <c r="EZ27" s="170"/>
    </row>
    <row r="28" spans="2:176" x14ac:dyDescent="0.2">
      <c r="B28" s="172">
        <v>1952</v>
      </c>
      <c r="C28" s="143">
        <v>326.5</v>
      </c>
      <c r="D28" s="32">
        <v>39.700000000000003</v>
      </c>
      <c r="E28" s="35">
        <f t="shared" si="0"/>
        <v>0.12159264931087291</v>
      </c>
      <c r="F28" s="173">
        <f t="shared" si="1"/>
        <v>0</v>
      </c>
      <c r="G28" s="174">
        <f t="shared" si="2"/>
        <v>37.800000000000004</v>
      </c>
      <c r="H28" s="62">
        <f t="shared" si="3"/>
        <v>0.11577335375191425</v>
      </c>
      <c r="I28" s="175">
        <v>1.9</v>
      </c>
      <c r="J28" s="58">
        <f t="shared" si="4"/>
        <v>5.8192955589586523E-3</v>
      </c>
      <c r="K28" s="35">
        <f t="shared" si="5"/>
        <v>4.7858942065491177E-2</v>
      </c>
      <c r="L28" s="240">
        <v>2.2999999999999998</v>
      </c>
      <c r="M28" s="58">
        <f t="shared" si="34"/>
        <v>7.0444104134762629E-3</v>
      </c>
      <c r="N28" s="164">
        <f t="shared" si="33"/>
        <v>5.7934508816120896E-2</v>
      </c>
      <c r="O28" s="32">
        <f t="shared" si="21"/>
        <v>39.700000000000003</v>
      </c>
      <c r="P28" s="176">
        <f t="shared" si="9"/>
        <v>0</v>
      </c>
      <c r="Q28" s="177">
        <v>38.700000000000003</v>
      </c>
      <c r="R28" s="391">
        <v>1.4</v>
      </c>
      <c r="S28" s="153">
        <f t="shared" si="10"/>
        <v>3.5264483627204024E-2</v>
      </c>
      <c r="T28" s="175">
        <v>0.3</v>
      </c>
      <c r="U28" s="175">
        <v>-1.6</v>
      </c>
      <c r="V28" s="396">
        <v>1.1000000000000001</v>
      </c>
      <c r="W28" s="153">
        <f t="shared" si="11"/>
        <v>2.7707808564231738E-2</v>
      </c>
      <c r="X28" s="176">
        <f t="shared" si="12"/>
        <v>2.0000000000000071</v>
      </c>
      <c r="Y28" s="301"/>
      <c r="Z28" s="176"/>
      <c r="AA28" s="176"/>
      <c r="AB28" s="176"/>
      <c r="AC28" s="176">
        <v>0</v>
      </c>
      <c r="AD28" s="62">
        <f t="shared" si="13"/>
        <v>0</v>
      </c>
      <c r="AE28" s="177"/>
      <c r="AF28" s="177"/>
      <c r="AG28" s="199">
        <v>19.399999999999999</v>
      </c>
      <c r="AH28" s="61">
        <f t="shared" si="14"/>
        <v>5.9418070444104132E-2</v>
      </c>
      <c r="AI28" s="61">
        <f t="shared" si="15"/>
        <v>5.8499234303215922E-2</v>
      </c>
      <c r="AJ28" s="201">
        <f t="shared" si="16"/>
        <v>9.9999999999997868E-2</v>
      </c>
      <c r="AK28" s="172">
        <v>18.2</v>
      </c>
      <c r="AL28" s="172">
        <v>0.8</v>
      </c>
      <c r="AM28" s="400">
        <v>0</v>
      </c>
      <c r="AN28" s="172">
        <v>0.3</v>
      </c>
      <c r="AO28" s="396">
        <v>0.6</v>
      </c>
      <c r="AP28" s="173">
        <f>(0.5*FedReceipts!C23+0.5*FedReceipts!C24)/1000</f>
        <v>21.231999999999999</v>
      </c>
      <c r="AQ28" s="173"/>
      <c r="AR28" s="173"/>
      <c r="AS28" s="173"/>
      <c r="AT28" s="299">
        <v>0.52</v>
      </c>
      <c r="AU28" s="244">
        <f t="shared" si="25"/>
        <v>0.47738693467336679</v>
      </c>
      <c r="AV28" s="447"/>
      <c r="AW28" s="62">
        <f t="shared" si="26"/>
        <v>0.46699266503667469</v>
      </c>
      <c r="AX28" s="244">
        <f t="shared" si="27"/>
        <v>0.48762376237623756</v>
      </c>
      <c r="AY28" s="447">
        <f t="shared" si="28"/>
        <v>0.48762376237623756</v>
      </c>
      <c r="AZ28" s="62">
        <f t="shared" si="29"/>
        <v>0.49354005167958648</v>
      </c>
      <c r="BA28" s="62">
        <f t="shared" si="30"/>
        <v>0.47630922693266825</v>
      </c>
      <c r="BB28" s="257">
        <f t="shared" si="17"/>
        <v>39.700000000000003</v>
      </c>
      <c r="BC28" s="201">
        <f t="shared" si="22"/>
        <v>0</v>
      </c>
      <c r="BD28" s="261">
        <f t="shared" si="18"/>
        <v>19.399999999999999</v>
      </c>
      <c r="BE28" s="180">
        <v>8.6</v>
      </c>
      <c r="BF28" s="180">
        <v>11.7</v>
      </c>
      <c r="BG28" s="62">
        <f t="shared" si="31"/>
        <v>0.29471032745591935</v>
      </c>
      <c r="BH28" s="172">
        <v>10.9</v>
      </c>
      <c r="BI28" s="172">
        <f t="shared" si="19"/>
        <v>0.79999999999999893</v>
      </c>
      <c r="BJ28" s="62">
        <f t="shared" si="20"/>
        <v>2.0151133501259418E-2</v>
      </c>
      <c r="BK28" s="62"/>
      <c r="BL28" s="62"/>
      <c r="BM28" s="62"/>
      <c r="BN28" s="62">
        <f t="shared" si="32"/>
        <v>0.42105263157894685</v>
      </c>
      <c r="BO28" s="179"/>
      <c r="BP28" s="278">
        <f t="shared" si="35"/>
        <v>2.2999999999999998</v>
      </c>
      <c r="BQ28" s="283"/>
      <c r="BW28" s="63"/>
      <c r="CS28" s="170"/>
      <c r="CT28" s="192"/>
      <c r="CU28" s="233"/>
      <c r="CV28" s="63"/>
      <c r="DC28" s="63"/>
      <c r="DD28" s="63"/>
      <c r="DI28" s="168"/>
      <c r="DT28" s="168"/>
      <c r="EE28" s="63"/>
      <c r="EO28" s="170"/>
      <c r="EZ28" s="170"/>
    </row>
    <row r="29" spans="2:176" x14ac:dyDescent="0.2">
      <c r="B29" s="172">
        <v>1953</v>
      </c>
      <c r="C29" s="143">
        <v>344.4</v>
      </c>
      <c r="D29" s="32">
        <v>40.299999999999997</v>
      </c>
      <c r="E29" s="35">
        <f t="shared" si="0"/>
        <v>0.11701509872241579</v>
      </c>
      <c r="F29" s="173">
        <f t="shared" si="1"/>
        <v>0</v>
      </c>
      <c r="G29" s="174">
        <f t="shared" si="2"/>
        <v>38.5</v>
      </c>
      <c r="H29" s="62">
        <f t="shared" si="3"/>
        <v>0.11178861788617887</v>
      </c>
      <c r="I29" s="175">
        <v>1.8</v>
      </c>
      <c r="J29" s="58">
        <f t="shared" si="4"/>
        <v>5.2264808362369342E-3</v>
      </c>
      <c r="K29" s="35">
        <f t="shared" si="5"/>
        <v>4.4665012406947896E-2</v>
      </c>
      <c r="L29" s="240">
        <v>2.2999999999999998</v>
      </c>
      <c r="M29" s="58">
        <f t="shared" si="34"/>
        <v>6.6782810685249707E-3</v>
      </c>
      <c r="N29" s="164">
        <f t="shared" si="33"/>
        <v>5.7071960297766747E-2</v>
      </c>
      <c r="O29" s="32">
        <f t="shared" si="21"/>
        <v>40.299999999999997</v>
      </c>
      <c r="P29" s="176">
        <f t="shared" si="9"/>
        <v>0</v>
      </c>
      <c r="Q29" s="177">
        <v>39.799999999999997</v>
      </c>
      <c r="R29" s="391">
        <v>1.5</v>
      </c>
      <c r="S29" s="153">
        <f t="shared" si="10"/>
        <v>3.722084367245658E-2</v>
      </c>
      <c r="T29" s="175">
        <v>0.4</v>
      </c>
      <c r="U29" s="175">
        <v>-2.9</v>
      </c>
      <c r="V29" s="396">
        <v>0.8</v>
      </c>
      <c r="W29" s="153">
        <f t="shared" si="11"/>
        <v>1.9851116625310177E-2</v>
      </c>
      <c r="X29" s="176">
        <f t="shared" si="12"/>
        <v>2.2999999999999972</v>
      </c>
      <c r="Y29" s="301"/>
      <c r="Z29" s="176"/>
      <c r="AA29" s="176"/>
      <c r="AB29" s="176"/>
      <c r="AC29" s="176">
        <v>0</v>
      </c>
      <c r="AD29" s="62">
        <f t="shared" si="13"/>
        <v>0</v>
      </c>
      <c r="AE29" s="177"/>
      <c r="AF29" s="177"/>
      <c r="AG29" s="199">
        <v>20.3</v>
      </c>
      <c r="AH29" s="61">
        <f t="shared" si="14"/>
        <v>5.8943089430894317E-2</v>
      </c>
      <c r="AI29" s="61">
        <f t="shared" si="15"/>
        <v>5.8072009291521488E-2</v>
      </c>
      <c r="AJ29" s="201">
        <f t="shared" si="16"/>
        <v>0</v>
      </c>
      <c r="AK29" s="172">
        <v>19.199999999999996</v>
      </c>
      <c r="AL29" s="172">
        <v>0.8</v>
      </c>
      <c r="AM29" s="400">
        <v>0</v>
      </c>
      <c r="AN29" s="172">
        <v>0.3</v>
      </c>
      <c r="AO29" s="396">
        <v>0.6</v>
      </c>
      <c r="AP29" s="173">
        <f>(0.5*FedReceipts!C24+0.5*FedReceipts!C25)/1000</f>
        <v>21.169499999999999</v>
      </c>
      <c r="AQ29" s="173"/>
      <c r="AR29" s="173"/>
      <c r="AS29" s="173"/>
      <c r="AT29" s="299">
        <v>0.52</v>
      </c>
      <c r="AU29" s="244">
        <f t="shared" si="25"/>
        <v>0.49504950495049499</v>
      </c>
      <c r="AV29" s="447"/>
      <c r="AW29" s="62">
        <f t="shared" si="26"/>
        <v>0.48543689320388356</v>
      </c>
      <c r="AX29" s="244">
        <f t="shared" si="27"/>
        <v>0.5024390243902439</v>
      </c>
      <c r="AY29" s="447">
        <f t="shared" si="28"/>
        <v>0.5024390243902439</v>
      </c>
      <c r="AZ29" s="62">
        <f t="shared" si="29"/>
        <v>0.50251256281407042</v>
      </c>
      <c r="BA29" s="62">
        <f t="shared" si="30"/>
        <v>0.48426150121065381</v>
      </c>
      <c r="BB29" s="257">
        <f t="shared" si="17"/>
        <v>40.299999999999997</v>
      </c>
      <c r="BC29" s="201">
        <f t="shared" si="22"/>
        <v>0</v>
      </c>
      <c r="BD29" s="261">
        <f t="shared" si="18"/>
        <v>20.3</v>
      </c>
      <c r="BE29" s="180">
        <v>8.9</v>
      </c>
      <c r="BF29" s="180">
        <v>11.1</v>
      </c>
      <c r="BG29" s="62">
        <f t="shared" si="31"/>
        <v>0.27543424317617865</v>
      </c>
      <c r="BH29" s="172">
        <v>10.5</v>
      </c>
      <c r="BI29" s="172">
        <f t="shared" si="19"/>
        <v>0.59999999999999964</v>
      </c>
      <c r="BJ29" s="62">
        <f t="shared" si="20"/>
        <v>1.4888337468982623E-2</v>
      </c>
      <c r="BK29" s="62"/>
      <c r="BL29" s="62"/>
      <c r="BM29" s="62"/>
      <c r="BN29" s="62">
        <f t="shared" si="32"/>
        <v>0.33333333333333315</v>
      </c>
      <c r="BO29" s="179"/>
      <c r="BP29" s="278">
        <f t="shared" si="35"/>
        <v>2.2999999999999998</v>
      </c>
      <c r="BQ29" s="283"/>
      <c r="BW29" s="63"/>
      <c r="CS29" s="170"/>
      <c r="CT29" s="192"/>
      <c r="CU29" s="233"/>
      <c r="CV29" s="63"/>
      <c r="DC29" s="63"/>
      <c r="DD29" s="63"/>
      <c r="DI29" s="168"/>
      <c r="DT29" s="168"/>
      <c r="EE29" s="63"/>
      <c r="EO29" s="170"/>
      <c r="EZ29" s="255"/>
      <c r="FA29" s="172"/>
      <c r="FB29" s="172"/>
      <c r="FC29" s="172"/>
      <c r="FD29" s="172"/>
      <c r="FE29" s="172"/>
      <c r="FF29" s="172"/>
      <c r="FG29" s="172"/>
      <c r="FH29" s="172"/>
      <c r="FI29" s="172"/>
      <c r="FJ29" s="172"/>
      <c r="FK29" s="69"/>
      <c r="FL29" s="172"/>
      <c r="FM29" s="172"/>
      <c r="FN29" s="172"/>
      <c r="FO29" s="172"/>
      <c r="FP29" s="172"/>
      <c r="FQ29" s="172"/>
      <c r="FR29" s="172"/>
      <c r="FS29" s="172"/>
      <c r="FT29" s="172"/>
    </row>
    <row r="30" spans="2:176" x14ac:dyDescent="0.2">
      <c r="B30" s="172">
        <v>1954</v>
      </c>
      <c r="C30" s="143">
        <v>344.4</v>
      </c>
      <c r="D30" s="32">
        <v>39.5</v>
      </c>
      <c r="E30" s="35">
        <f t="shared" si="0"/>
        <v>0.11469221835075494</v>
      </c>
      <c r="F30" s="173">
        <f t="shared" si="1"/>
        <v>0</v>
      </c>
      <c r="G30" s="174">
        <f t="shared" si="2"/>
        <v>37.5</v>
      </c>
      <c r="H30" s="62">
        <f t="shared" si="3"/>
        <v>0.10888501742160279</v>
      </c>
      <c r="I30" s="175">
        <v>2</v>
      </c>
      <c r="J30" s="58">
        <f t="shared" si="4"/>
        <v>5.8072009291521487E-3</v>
      </c>
      <c r="K30" s="35">
        <f t="shared" si="5"/>
        <v>5.0632911392405063E-2</v>
      </c>
      <c r="L30" s="240">
        <v>2.4</v>
      </c>
      <c r="M30" s="58">
        <f t="shared" si="34"/>
        <v>6.9686411149825784E-3</v>
      </c>
      <c r="N30" s="164">
        <f t="shared" si="33"/>
        <v>6.0759493670886074E-2</v>
      </c>
      <c r="O30" s="32">
        <f t="shared" si="21"/>
        <v>39.5</v>
      </c>
      <c r="P30" s="176">
        <f t="shared" si="9"/>
        <v>0</v>
      </c>
      <c r="Q30" s="177">
        <v>36.700000000000003</v>
      </c>
      <c r="R30" s="391">
        <v>1.7</v>
      </c>
      <c r="S30" s="153">
        <f t="shared" si="10"/>
        <v>4.3037974683544304E-2</v>
      </c>
      <c r="T30" s="175">
        <v>0.3</v>
      </c>
      <c r="U30" s="175">
        <v>-1.3</v>
      </c>
      <c r="V30" s="396">
        <v>1.8</v>
      </c>
      <c r="W30" s="153">
        <f t="shared" si="11"/>
        <v>4.5569620253164557E-2</v>
      </c>
      <c r="X30" s="176">
        <f t="shared" si="12"/>
        <v>3.8999999999999915</v>
      </c>
      <c r="Y30" s="301"/>
      <c r="Z30" s="176"/>
      <c r="AA30" s="176"/>
      <c r="AB30" s="176"/>
      <c r="AC30" s="176">
        <v>0</v>
      </c>
      <c r="AD30" s="62">
        <f t="shared" si="13"/>
        <v>0</v>
      </c>
      <c r="AE30" s="177"/>
      <c r="AF30" s="177"/>
      <c r="AG30" s="199">
        <v>17.600000000000001</v>
      </c>
      <c r="AH30" s="61">
        <f t="shared" si="14"/>
        <v>5.1103368176538919E-2</v>
      </c>
      <c r="AI30" s="61">
        <f t="shared" si="15"/>
        <v>5.023228803716609E-2</v>
      </c>
      <c r="AJ30" s="201">
        <f t="shared" si="16"/>
        <v>-9.9999999999997868E-2</v>
      </c>
      <c r="AK30" s="172">
        <v>16.599999999999998</v>
      </c>
      <c r="AL30" s="172">
        <v>0.8</v>
      </c>
      <c r="AM30" s="400">
        <v>0</v>
      </c>
      <c r="AN30" s="172">
        <v>0.3</v>
      </c>
      <c r="AO30" s="396">
        <v>0.7</v>
      </c>
      <c r="AP30" s="173">
        <f>(0.5*FedReceipts!C25+0.5*FedReceipts!C26)/1000</f>
        <v>19.481000000000002</v>
      </c>
      <c r="AQ30" s="173"/>
      <c r="AR30" s="173"/>
      <c r="AS30" s="173"/>
      <c r="AT30" s="299">
        <v>0.52</v>
      </c>
      <c r="AU30" s="244">
        <f t="shared" si="25"/>
        <v>0.43939393939393934</v>
      </c>
      <c r="AV30" s="447"/>
      <c r="AW30" s="62">
        <f t="shared" si="26"/>
        <v>0.41787439613526572</v>
      </c>
      <c r="AX30" s="244">
        <f t="shared" si="27"/>
        <v>0.44665012406947885</v>
      </c>
      <c r="AY30" s="447">
        <f t="shared" si="28"/>
        <v>0.44665012406947885</v>
      </c>
      <c r="AZ30" s="62">
        <f t="shared" si="29"/>
        <v>0.47138964577656672</v>
      </c>
      <c r="BA30" s="62">
        <f t="shared" si="30"/>
        <v>0.45052083333333326</v>
      </c>
      <c r="BB30" s="257">
        <f t="shared" si="17"/>
        <v>39.5</v>
      </c>
      <c r="BC30" s="201">
        <f t="shared" si="22"/>
        <v>0</v>
      </c>
      <c r="BD30" s="261">
        <f t="shared" si="18"/>
        <v>17.600000000000001</v>
      </c>
      <c r="BE30" s="180">
        <v>9.3000000000000007</v>
      </c>
      <c r="BF30" s="180">
        <v>12.6</v>
      </c>
      <c r="BG30" s="62">
        <f t="shared" si="31"/>
        <v>0.31898734177215188</v>
      </c>
      <c r="BH30" s="172">
        <v>12</v>
      </c>
      <c r="BI30" s="172">
        <f t="shared" si="19"/>
        <v>0.59999999999999964</v>
      </c>
      <c r="BJ30" s="62">
        <f t="shared" si="20"/>
        <v>1.518987341772151E-2</v>
      </c>
      <c r="BK30" s="62"/>
      <c r="BL30" s="62"/>
      <c r="BM30" s="62"/>
      <c r="BN30" s="62">
        <f t="shared" si="32"/>
        <v>0.29999999999999982</v>
      </c>
      <c r="BO30" s="267"/>
      <c r="BP30" s="278">
        <f t="shared" si="35"/>
        <v>2.4</v>
      </c>
      <c r="BQ30" s="283"/>
      <c r="BW30" s="63"/>
      <c r="CS30" s="170"/>
      <c r="CT30" s="192"/>
      <c r="CU30" s="233"/>
      <c r="CV30" s="63"/>
      <c r="DC30" s="63"/>
      <c r="DD30" s="63"/>
      <c r="DI30" s="168"/>
      <c r="DT30" s="168"/>
      <c r="EE30" s="63"/>
      <c r="EO30" s="170"/>
      <c r="EZ30" s="255"/>
      <c r="FA30" s="172"/>
      <c r="FB30" s="172"/>
      <c r="FC30" s="172"/>
      <c r="FD30" s="172"/>
      <c r="FE30" s="172"/>
      <c r="FF30" s="172"/>
      <c r="FG30" s="172"/>
      <c r="FH30" s="172"/>
      <c r="FI30" s="172"/>
      <c r="FJ30" s="172"/>
      <c r="FK30" s="69"/>
      <c r="FL30" s="172"/>
      <c r="FM30" s="172"/>
      <c r="FN30" s="172"/>
      <c r="FO30" s="172"/>
      <c r="FP30" s="172"/>
      <c r="FQ30" s="172"/>
      <c r="FR30" s="172"/>
      <c r="FS30" s="172"/>
      <c r="FT30" s="172"/>
    </row>
    <row r="31" spans="2:176" x14ac:dyDescent="0.2">
      <c r="B31" s="172">
        <v>1955</v>
      </c>
      <c r="C31" s="143">
        <v>377.6</v>
      </c>
      <c r="D31" s="32">
        <v>50.2</v>
      </c>
      <c r="E31" s="35">
        <f t="shared" si="0"/>
        <v>0.13294491525423729</v>
      </c>
      <c r="F31" s="173">
        <f t="shared" si="1"/>
        <v>0</v>
      </c>
      <c r="G31" s="174">
        <f t="shared" si="2"/>
        <v>47.800000000000004</v>
      </c>
      <c r="H31" s="62">
        <f t="shared" si="3"/>
        <v>0.12658898305084745</v>
      </c>
      <c r="I31" s="175">
        <v>2.4</v>
      </c>
      <c r="J31" s="58">
        <f t="shared" si="4"/>
        <v>6.3559322033898301E-3</v>
      </c>
      <c r="K31" s="35">
        <f t="shared" si="5"/>
        <v>4.7808764940239036E-2</v>
      </c>
      <c r="L31" s="240">
        <v>2.9</v>
      </c>
      <c r="M31" s="58">
        <f t="shared" si="34"/>
        <v>7.6800847457627113E-3</v>
      </c>
      <c r="N31" s="164">
        <f t="shared" si="33"/>
        <v>5.7768924302788842E-2</v>
      </c>
      <c r="O31" s="32">
        <f t="shared" si="21"/>
        <v>50.2</v>
      </c>
      <c r="P31" s="176">
        <f t="shared" si="9"/>
        <v>0</v>
      </c>
      <c r="Q31" s="177">
        <v>47.9</v>
      </c>
      <c r="R31" s="391">
        <v>2</v>
      </c>
      <c r="S31" s="153">
        <f t="shared" si="10"/>
        <v>3.9840637450199202E-2</v>
      </c>
      <c r="T31" s="175">
        <v>0.3</v>
      </c>
      <c r="U31" s="175">
        <v>-1.2</v>
      </c>
      <c r="V31" s="396">
        <v>1.7</v>
      </c>
      <c r="W31" s="153">
        <f t="shared" si="11"/>
        <v>3.386454183266932E-2</v>
      </c>
      <c r="X31" s="176">
        <f t="shared" si="12"/>
        <v>2.9000000000000128</v>
      </c>
      <c r="Y31" s="301"/>
      <c r="Z31" s="176"/>
      <c r="AA31" s="176"/>
      <c r="AB31" s="176"/>
      <c r="AC31" s="176">
        <v>0</v>
      </c>
      <c r="AD31" s="62">
        <f t="shared" si="13"/>
        <v>0</v>
      </c>
      <c r="AE31" s="177"/>
      <c r="AF31" s="177"/>
      <c r="AG31" s="199">
        <v>22</v>
      </c>
      <c r="AH31" s="61">
        <f t="shared" si="14"/>
        <v>5.8262711864406777E-2</v>
      </c>
      <c r="AI31" s="61">
        <f t="shared" si="15"/>
        <v>5.7468220338983043E-2</v>
      </c>
      <c r="AJ31" s="201">
        <f t="shared" si="16"/>
        <v>0</v>
      </c>
      <c r="AK31" s="172">
        <v>20.7</v>
      </c>
      <c r="AL31" s="172">
        <v>1</v>
      </c>
      <c r="AM31" s="400">
        <v>0</v>
      </c>
      <c r="AN31" s="172">
        <v>0.3</v>
      </c>
      <c r="AO31" s="396">
        <v>1</v>
      </c>
      <c r="AP31" s="173">
        <f>(0.5*FedReceipts!C26+0.5*FedReceipts!C27)/1000</f>
        <v>19.3705</v>
      </c>
      <c r="AQ31" s="173"/>
      <c r="AR31" s="173"/>
      <c r="AS31" s="173"/>
      <c r="AT31" s="299">
        <v>0.52</v>
      </c>
      <c r="AU31" s="244">
        <f t="shared" si="25"/>
        <v>0.43055555555555547</v>
      </c>
      <c r="AV31" s="447"/>
      <c r="AW31" s="62">
        <f t="shared" si="26"/>
        <v>0.41650671785028781</v>
      </c>
      <c r="AX31" s="244">
        <f t="shared" si="27"/>
        <v>0.44163424124513612</v>
      </c>
      <c r="AY31" s="447">
        <f t="shared" si="28"/>
        <v>0.44163424124513612</v>
      </c>
      <c r="AZ31" s="62">
        <f t="shared" si="29"/>
        <v>0.45302713987473903</v>
      </c>
      <c r="BA31" s="62">
        <f t="shared" si="30"/>
        <v>0.43486973947895791</v>
      </c>
      <c r="BB31" s="257">
        <f t="shared" si="17"/>
        <v>50.2</v>
      </c>
      <c r="BC31" s="201">
        <f t="shared" si="22"/>
        <v>0.10000000000000142</v>
      </c>
      <c r="BD31" s="261">
        <f t="shared" si="18"/>
        <v>22</v>
      </c>
      <c r="BE31" s="180">
        <v>10.5</v>
      </c>
      <c r="BF31" s="180">
        <v>17.600000000000001</v>
      </c>
      <c r="BG31" s="62">
        <f t="shared" si="31"/>
        <v>0.35059760956175301</v>
      </c>
      <c r="BH31" s="172">
        <v>16.899999999999999</v>
      </c>
      <c r="BI31" s="172">
        <f t="shared" si="19"/>
        <v>0.70000000000000284</v>
      </c>
      <c r="BJ31" s="62">
        <f t="shared" si="20"/>
        <v>1.3944223107569776E-2</v>
      </c>
      <c r="BK31" s="62"/>
      <c r="BL31" s="62"/>
      <c r="BM31" s="62"/>
      <c r="BN31" s="62">
        <f t="shared" si="32"/>
        <v>0.29166666666666785</v>
      </c>
      <c r="BO31" s="267"/>
      <c r="BP31" s="278">
        <f t="shared" si="35"/>
        <v>2.9</v>
      </c>
      <c r="BQ31" s="283"/>
      <c r="BW31" s="63"/>
      <c r="CS31" s="170"/>
      <c r="CT31" s="192"/>
      <c r="CU31" s="233"/>
      <c r="CV31" s="63"/>
      <c r="DC31" s="63"/>
      <c r="DD31" s="63"/>
      <c r="DI31" s="168"/>
      <c r="DT31" s="168"/>
      <c r="EE31" s="63"/>
      <c r="EO31" s="170"/>
      <c r="EZ31" s="255"/>
      <c r="FA31" s="172"/>
      <c r="FB31" s="172"/>
      <c r="FC31" s="172"/>
      <c r="FD31" s="172"/>
      <c r="FE31" s="172"/>
      <c r="FF31" s="172"/>
      <c r="FG31" s="172"/>
      <c r="FH31" s="172"/>
      <c r="FI31" s="172"/>
      <c r="FJ31" s="172"/>
      <c r="FK31" s="69"/>
      <c r="FL31" s="172"/>
      <c r="FM31" s="172"/>
      <c r="FN31" s="172"/>
      <c r="FO31" s="172"/>
      <c r="FP31" s="172"/>
      <c r="FQ31" s="172"/>
      <c r="FR31" s="172"/>
      <c r="FS31" s="172"/>
      <c r="FT31" s="172"/>
    </row>
    <row r="32" spans="2:176" x14ac:dyDescent="0.2">
      <c r="B32" s="172">
        <v>1956</v>
      </c>
      <c r="C32" s="143">
        <v>400.9</v>
      </c>
      <c r="D32" s="32">
        <v>49.6</v>
      </c>
      <c r="E32" s="35">
        <f t="shared" si="0"/>
        <v>0.12372162634073336</v>
      </c>
      <c r="F32" s="173">
        <f t="shared" si="1"/>
        <v>0</v>
      </c>
      <c r="G32" s="174">
        <f t="shared" si="2"/>
        <v>46.800000000000004</v>
      </c>
      <c r="H32" s="62">
        <f t="shared" si="3"/>
        <v>0.11673734098278875</v>
      </c>
      <c r="I32" s="175">
        <v>2.8</v>
      </c>
      <c r="J32" s="58">
        <f t="shared" si="4"/>
        <v>6.9842853579446243E-3</v>
      </c>
      <c r="K32" s="35">
        <f t="shared" si="5"/>
        <v>5.6451612903225798E-2</v>
      </c>
      <c r="L32" s="240">
        <v>3.4000000000000004</v>
      </c>
      <c r="M32" s="58">
        <f t="shared" si="34"/>
        <v>8.4809179346470448E-3</v>
      </c>
      <c r="N32" s="164">
        <f t="shared" si="33"/>
        <v>6.8548387096774202E-2</v>
      </c>
      <c r="O32" s="32">
        <f t="shared" si="21"/>
        <v>49.6</v>
      </c>
      <c r="P32" s="176">
        <f t="shared" si="9"/>
        <v>0</v>
      </c>
      <c r="Q32" s="177">
        <v>47.4</v>
      </c>
      <c r="R32" s="391">
        <v>2.2999999999999998</v>
      </c>
      <c r="S32" s="153">
        <f t="shared" si="10"/>
        <v>4.6370967741935477E-2</v>
      </c>
      <c r="T32" s="175">
        <v>0.5</v>
      </c>
      <c r="U32" s="175">
        <v>-3</v>
      </c>
      <c r="V32" s="396">
        <v>1.7</v>
      </c>
      <c r="W32" s="153">
        <f t="shared" si="11"/>
        <v>3.4274193548387094E-2</v>
      </c>
      <c r="X32" s="176">
        <f t="shared" si="12"/>
        <v>4.1000000000000085</v>
      </c>
      <c r="Y32" s="301"/>
      <c r="Z32" s="176"/>
      <c r="AA32" s="176"/>
      <c r="AB32" s="176"/>
      <c r="AC32" s="176">
        <v>0</v>
      </c>
      <c r="AD32" s="62">
        <f t="shared" si="13"/>
        <v>0</v>
      </c>
      <c r="AE32" s="177"/>
      <c r="AF32" s="177"/>
      <c r="AG32" s="199">
        <v>22</v>
      </c>
      <c r="AH32" s="61">
        <f t="shared" si="14"/>
        <v>5.4876527812422055E-2</v>
      </c>
      <c r="AI32" s="61">
        <f t="shared" si="15"/>
        <v>5.3878772761287108E-2</v>
      </c>
      <c r="AJ32" s="201">
        <f t="shared" si="16"/>
        <v>0</v>
      </c>
      <c r="AK32" s="172">
        <v>20.599999999999998</v>
      </c>
      <c r="AL32" s="172">
        <v>1</v>
      </c>
      <c r="AM32" s="400">
        <v>0</v>
      </c>
      <c r="AN32" s="172">
        <v>0.4</v>
      </c>
      <c r="AO32" s="396">
        <v>1</v>
      </c>
      <c r="AP32" s="173">
        <f>(0.5*FedReceipts!C27+0.5*FedReceipts!C28)/1000</f>
        <v>21.023499999999999</v>
      </c>
      <c r="AQ32" s="173"/>
      <c r="AR32" s="173"/>
      <c r="AS32" s="173"/>
      <c r="AT32" s="299">
        <v>0.52</v>
      </c>
      <c r="AU32" s="244">
        <f t="shared" si="25"/>
        <v>0.43460764587525141</v>
      </c>
      <c r="AV32" s="447"/>
      <c r="AW32" s="62">
        <f t="shared" si="26"/>
        <v>0.42023346303501946</v>
      </c>
      <c r="AX32" s="244">
        <f t="shared" si="27"/>
        <v>0.44575936883629191</v>
      </c>
      <c r="AY32" s="447">
        <f t="shared" si="28"/>
        <v>0.44575936883629191</v>
      </c>
      <c r="AZ32" s="62">
        <f t="shared" si="29"/>
        <v>0.45569620253164561</v>
      </c>
      <c r="BA32" s="62">
        <f t="shared" si="30"/>
        <v>0.43460764587525158</v>
      </c>
      <c r="BB32" s="257">
        <f t="shared" si="17"/>
        <v>49.6</v>
      </c>
      <c r="BC32" s="201">
        <f t="shared" si="22"/>
        <v>-9.9999999999994316E-2</v>
      </c>
      <c r="BD32" s="261">
        <f t="shared" si="18"/>
        <v>22</v>
      </c>
      <c r="BE32" s="180">
        <v>11.3</v>
      </c>
      <c r="BF32" s="180">
        <v>16.399999999999999</v>
      </c>
      <c r="BG32" s="62">
        <f t="shared" si="31"/>
        <v>0.33064516129032256</v>
      </c>
      <c r="BH32" s="172">
        <v>15.4</v>
      </c>
      <c r="BI32" s="172">
        <f t="shared" si="19"/>
        <v>0.99999999999999822</v>
      </c>
      <c r="BJ32" s="62">
        <f t="shared" si="20"/>
        <v>2.016129032258061E-2</v>
      </c>
      <c r="BK32" s="62"/>
      <c r="BL32" s="62"/>
      <c r="BM32" s="62"/>
      <c r="BN32" s="62">
        <f t="shared" si="32"/>
        <v>0.35714285714285654</v>
      </c>
      <c r="BO32" s="267"/>
      <c r="BP32" s="278">
        <f t="shared" si="35"/>
        <v>3.4000000000000004</v>
      </c>
      <c r="BQ32" s="283"/>
      <c r="BW32" s="63"/>
      <c r="CS32" s="170"/>
      <c r="CT32" s="192"/>
      <c r="CU32" s="233"/>
      <c r="CV32" s="63"/>
      <c r="DC32" s="63"/>
      <c r="DD32" s="63"/>
      <c r="DI32" s="168"/>
      <c r="DT32" s="168"/>
      <c r="EE32" s="63"/>
      <c r="EO32" s="170"/>
      <c r="EZ32" s="255"/>
      <c r="FA32" s="172"/>
      <c r="FB32" s="172"/>
      <c r="FC32" s="172"/>
      <c r="FD32" s="172"/>
      <c r="FE32" s="172"/>
      <c r="FF32" s="172"/>
      <c r="FG32" s="172"/>
      <c r="FH32" s="172"/>
      <c r="FI32" s="172"/>
      <c r="FJ32" s="172"/>
      <c r="FK32" s="69"/>
      <c r="FL32" s="172"/>
      <c r="FM32" s="172"/>
      <c r="FN32" s="172"/>
      <c r="FO32" s="172"/>
      <c r="FP32" s="172"/>
      <c r="FQ32" s="172"/>
      <c r="FR32" s="172"/>
      <c r="FS32" s="172"/>
      <c r="FT32" s="172"/>
    </row>
    <row r="33" spans="2:176" x14ac:dyDescent="0.2">
      <c r="B33" s="172">
        <v>1957</v>
      </c>
      <c r="C33" s="143">
        <v>419.4</v>
      </c>
      <c r="D33" s="32">
        <v>49.1</v>
      </c>
      <c r="E33" s="35">
        <f t="shared" si="0"/>
        <v>0.11707200762994756</v>
      </c>
      <c r="F33" s="173">
        <f t="shared" si="1"/>
        <v>0</v>
      </c>
      <c r="G33" s="174">
        <f t="shared" si="2"/>
        <v>46</v>
      </c>
      <c r="H33" s="62">
        <f t="shared" si="3"/>
        <v>0.10968049594659038</v>
      </c>
      <c r="I33" s="175">
        <v>3.1</v>
      </c>
      <c r="J33" s="58">
        <f t="shared" si="4"/>
        <v>7.3915116833571772E-3</v>
      </c>
      <c r="K33" s="35">
        <f t="shared" si="5"/>
        <v>6.313645621181263E-2</v>
      </c>
      <c r="L33" s="240">
        <v>3.6999999999999997</v>
      </c>
      <c r="M33" s="58">
        <f t="shared" si="34"/>
        <v>8.8221268478779202E-3</v>
      </c>
      <c r="N33" s="164">
        <f t="shared" si="33"/>
        <v>7.535641547861506E-2</v>
      </c>
      <c r="O33" s="32">
        <f t="shared" si="21"/>
        <v>49.1</v>
      </c>
      <c r="P33" s="176">
        <f t="shared" si="9"/>
        <v>0</v>
      </c>
      <c r="Q33" s="177">
        <v>45.1</v>
      </c>
      <c r="R33" s="391">
        <v>2.9</v>
      </c>
      <c r="S33" s="153">
        <f t="shared" si="10"/>
        <v>5.9063136456211807E-2</v>
      </c>
      <c r="T33" s="175">
        <v>0.6</v>
      </c>
      <c r="U33" s="175">
        <v>-2</v>
      </c>
      <c r="V33" s="396">
        <v>1.6</v>
      </c>
      <c r="W33" s="153">
        <f t="shared" si="11"/>
        <v>3.2586558044806521E-2</v>
      </c>
      <c r="X33" s="176">
        <f t="shared" si="12"/>
        <v>4.1000000000000014</v>
      </c>
      <c r="Y33" s="301"/>
      <c r="Z33" s="176"/>
      <c r="AA33" s="176"/>
      <c r="AB33" s="176"/>
      <c r="AC33" s="176">
        <v>0</v>
      </c>
      <c r="AD33" s="62">
        <f t="shared" si="13"/>
        <v>0</v>
      </c>
      <c r="AE33" s="177"/>
      <c r="AF33" s="177"/>
      <c r="AG33" s="199">
        <v>21.4</v>
      </c>
      <c r="AH33" s="61">
        <f t="shared" si="14"/>
        <v>5.1025274201239867E-2</v>
      </c>
      <c r="AI33" s="61">
        <f t="shared" si="15"/>
        <v>4.9833094897472577E-2</v>
      </c>
      <c r="AJ33" s="201">
        <f t="shared" si="16"/>
        <v>9.9999999999997868E-2</v>
      </c>
      <c r="AK33" s="172">
        <v>19.8</v>
      </c>
      <c r="AL33" s="172">
        <v>1</v>
      </c>
      <c r="AM33" s="400">
        <v>0</v>
      </c>
      <c r="AN33" s="172">
        <v>0.5</v>
      </c>
      <c r="AO33" s="396">
        <v>1.1000000000000001</v>
      </c>
      <c r="AP33" s="173">
        <f>(0.5*FedReceipts!C28+0.5*FedReceipts!C29)/1000</f>
        <v>20.6205</v>
      </c>
      <c r="AQ33" s="173"/>
      <c r="AR33" s="173"/>
      <c r="AS33" s="173"/>
      <c r="AT33" s="299">
        <v>0.52</v>
      </c>
      <c r="AU33" s="244">
        <f t="shared" si="25"/>
        <v>0.42362525458248473</v>
      </c>
      <c r="AV33" s="447"/>
      <c r="AW33" s="62">
        <f t="shared" si="26"/>
        <v>0.4122287968441814</v>
      </c>
      <c r="AX33" s="244">
        <f t="shared" si="27"/>
        <v>0.43824701195219123</v>
      </c>
      <c r="AY33" s="447">
        <f t="shared" si="28"/>
        <v>0.43824701195219123</v>
      </c>
      <c r="AZ33" s="62">
        <f t="shared" si="29"/>
        <v>0.46341463414634143</v>
      </c>
      <c r="BA33" s="62">
        <f t="shared" si="30"/>
        <v>0.43541666666666662</v>
      </c>
      <c r="BB33" s="257">
        <f t="shared" si="17"/>
        <v>49.1</v>
      </c>
      <c r="BC33" s="201">
        <f t="shared" si="22"/>
        <v>0</v>
      </c>
      <c r="BD33" s="261">
        <f t="shared" si="18"/>
        <v>21.4</v>
      </c>
      <c r="BE33" s="180">
        <v>11.7</v>
      </c>
      <c r="BF33" s="180">
        <v>16</v>
      </c>
      <c r="BG33" s="62">
        <f t="shared" si="31"/>
        <v>0.32586558044806518</v>
      </c>
      <c r="BH33" s="172">
        <v>14.8</v>
      </c>
      <c r="BI33" s="172">
        <f t="shared" si="19"/>
        <v>1.1999999999999993</v>
      </c>
      <c r="BJ33" s="62">
        <f t="shared" si="20"/>
        <v>2.4439918533604874E-2</v>
      </c>
      <c r="BK33" s="62"/>
      <c r="BL33" s="62"/>
      <c r="BM33" s="62"/>
      <c r="BN33" s="62">
        <f t="shared" si="32"/>
        <v>0.38709677419354815</v>
      </c>
      <c r="BO33" s="267"/>
      <c r="BP33" s="278">
        <f t="shared" si="35"/>
        <v>3.6999999999999997</v>
      </c>
      <c r="BQ33" s="283"/>
      <c r="BW33" s="63"/>
      <c r="CS33" s="170"/>
      <c r="CT33" s="192"/>
      <c r="CU33" s="233"/>
      <c r="CV33" s="63"/>
      <c r="DC33" s="63"/>
      <c r="DD33" s="63"/>
      <c r="DI33" s="168"/>
      <c r="DT33" s="168"/>
      <c r="EE33" s="63"/>
      <c r="EO33" s="170"/>
      <c r="EZ33" s="255"/>
      <c r="FA33" s="172"/>
      <c r="FB33" s="172"/>
      <c r="FC33" s="172"/>
      <c r="FD33" s="172"/>
      <c r="FE33" s="172"/>
      <c r="FF33" s="172"/>
      <c r="FG33" s="172"/>
      <c r="FH33" s="172"/>
      <c r="FI33" s="172"/>
      <c r="FJ33" s="172"/>
      <c r="FK33" s="69"/>
      <c r="FL33" s="172"/>
      <c r="FM33" s="172"/>
      <c r="FN33" s="172"/>
      <c r="FO33" s="172"/>
      <c r="FP33" s="172"/>
      <c r="FQ33" s="172"/>
      <c r="FR33" s="172"/>
      <c r="FS33" s="172"/>
      <c r="FT33" s="172"/>
    </row>
    <row r="34" spans="2:176" x14ac:dyDescent="0.2">
      <c r="B34" s="172">
        <v>1958</v>
      </c>
      <c r="C34" s="143">
        <v>421.6</v>
      </c>
      <c r="D34" s="32">
        <v>43.9</v>
      </c>
      <c r="E34" s="35">
        <f t="shared" si="0"/>
        <v>0.10412713472485767</v>
      </c>
      <c r="F34" s="173">
        <f t="shared" si="1"/>
        <v>0</v>
      </c>
      <c r="G34" s="174">
        <f t="shared" si="2"/>
        <v>41.4</v>
      </c>
      <c r="H34" s="62">
        <f t="shared" si="3"/>
        <v>9.819734345351043E-2</v>
      </c>
      <c r="I34" s="175">
        <v>2.5</v>
      </c>
      <c r="J34" s="58">
        <f t="shared" si="4"/>
        <v>5.9297912713472479E-3</v>
      </c>
      <c r="K34" s="35">
        <f t="shared" si="5"/>
        <v>5.6947608200455579E-2</v>
      </c>
      <c r="L34" s="240">
        <v>3</v>
      </c>
      <c r="M34" s="58">
        <f t="shared" si="34"/>
        <v>7.1157495256166979E-3</v>
      </c>
      <c r="N34" s="164">
        <f t="shared" si="33"/>
        <v>6.8337129840546698E-2</v>
      </c>
      <c r="O34" s="32">
        <f t="shared" si="21"/>
        <v>43.9</v>
      </c>
      <c r="P34" s="176">
        <f t="shared" si="9"/>
        <v>0</v>
      </c>
      <c r="Q34" s="177">
        <v>39.200000000000003</v>
      </c>
      <c r="R34" s="391">
        <v>3</v>
      </c>
      <c r="S34" s="153">
        <f t="shared" si="10"/>
        <v>6.8337129840546698E-2</v>
      </c>
      <c r="T34" s="175">
        <v>0.6</v>
      </c>
      <c r="U34" s="175">
        <v>-1.2</v>
      </c>
      <c r="V34" s="396">
        <v>2.8</v>
      </c>
      <c r="W34" s="153">
        <f t="shared" si="11"/>
        <v>6.3781321184510242E-2</v>
      </c>
      <c r="X34" s="176">
        <f t="shared" si="12"/>
        <v>5.0999999999999943</v>
      </c>
      <c r="Y34" s="301"/>
      <c r="Z34" s="176"/>
      <c r="AA34" s="176"/>
      <c r="AB34" s="176"/>
      <c r="AC34" s="176">
        <v>0</v>
      </c>
      <c r="AD34" s="62">
        <f t="shared" si="13"/>
        <v>0</v>
      </c>
      <c r="AE34" s="177"/>
      <c r="AF34" s="177"/>
      <c r="AG34" s="199">
        <v>19</v>
      </c>
      <c r="AH34" s="61">
        <f t="shared" si="14"/>
        <v>4.506641366223909E-2</v>
      </c>
      <c r="AI34" s="61">
        <f t="shared" si="15"/>
        <v>4.3880455407969636E-2</v>
      </c>
      <c r="AJ34" s="201">
        <f t="shared" si="16"/>
        <v>0.10000000000000142</v>
      </c>
      <c r="AK34" s="172">
        <v>17.399999999999999</v>
      </c>
      <c r="AL34" s="172">
        <v>1</v>
      </c>
      <c r="AM34" s="400">
        <v>0</v>
      </c>
      <c r="AN34" s="172">
        <v>0.5</v>
      </c>
      <c r="AO34" s="396">
        <v>1.1000000000000001</v>
      </c>
      <c r="AP34" s="173">
        <f>(0.5*FedReceipts!C29+0.5*FedReceipts!C30)/1000</f>
        <v>18.691500000000001</v>
      </c>
      <c r="AQ34" s="173"/>
      <c r="AR34" s="173"/>
      <c r="AS34" s="173"/>
      <c r="AT34" s="299">
        <v>0.52</v>
      </c>
      <c r="AU34" s="244">
        <f t="shared" si="25"/>
        <v>0.42009132420091322</v>
      </c>
      <c r="AV34" s="447">
        <f t="shared" ref="AV34:AV65" si="36">(AK34+AL34)/(G34+L34-T34-AE34)</f>
        <v>0.42009132420091322</v>
      </c>
      <c r="AW34" s="62">
        <f t="shared" si="26"/>
        <v>0.39699570815450647</v>
      </c>
      <c r="AX34" s="244">
        <f t="shared" si="27"/>
        <v>0.43652561247216043</v>
      </c>
      <c r="AY34" s="447">
        <f t="shared" si="28"/>
        <v>0.43652561247216043</v>
      </c>
      <c r="AZ34" s="62">
        <f t="shared" si="29"/>
        <v>0.47193877551020402</v>
      </c>
      <c r="BA34" s="62">
        <f t="shared" si="30"/>
        <v>0.43838862559241704</v>
      </c>
      <c r="BB34" s="257">
        <f t="shared" si="17"/>
        <v>43.9</v>
      </c>
      <c r="BC34" s="201">
        <f t="shared" si="22"/>
        <v>0</v>
      </c>
      <c r="BD34" s="261">
        <f t="shared" si="18"/>
        <v>19</v>
      </c>
      <c r="BE34" s="180">
        <v>11.6</v>
      </c>
      <c r="BF34" s="180">
        <v>13.3</v>
      </c>
      <c r="BG34" s="62">
        <f t="shared" si="31"/>
        <v>0.30296127562642372</v>
      </c>
      <c r="BH34" s="172">
        <v>12.5</v>
      </c>
      <c r="BI34" s="172">
        <f t="shared" si="19"/>
        <v>0.80000000000000071</v>
      </c>
      <c r="BJ34" s="62">
        <f t="shared" si="20"/>
        <v>1.8223234624145802E-2</v>
      </c>
      <c r="BK34" s="62"/>
      <c r="BL34" s="62"/>
      <c r="BM34" s="62"/>
      <c r="BN34" s="62">
        <f t="shared" si="32"/>
        <v>0.32000000000000028</v>
      </c>
      <c r="BO34" s="267"/>
      <c r="BP34" s="278">
        <f t="shared" si="35"/>
        <v>3</v>
      </c>
      <c r="BQ34" s="283"/>
      <c r="BW34" s="63"/>
      <c r="CS34" s="170"/>
      <c r="CT34" s="192"/>
      <c r="CU34" s="233"/>
      <c r="CV34" s="63"/>
      <c r="DC34" s="63"/>
      <c r="DD34" s="63"/>
      <c r="DI34" s="168"/>
      <c r="DT34" s="168"/>
      <c r="EE34" s="63"/>
      <c r="EO34" s="170"/>
      <c r="EZ34" s="255"/>
      <c r="FA34" s="172"/>
      <c r="FB34" s="172"/>
      <c r="FC34" s="172"/>
      <c r="FD34" s="172"/>
      <c r="FE34" s="172"/>
      <c r="FF34" s="172"/>
      <c r="FG34" s="172"/>
      <c r="FH34" s="172"/>
      <c r="FI34" s="172"/>
      <c r="FJ34" s="172"/>
      <c r="FK34" s="69"/>
      <c r="FL34" s="172"/>
      <c r="FM34" s="172"/>
      <c r="FN34" s="172"/>
      <c r="FO34" s="172"/>
      <c r="FP34" s="172"/>
      <c r="FQ34" s="172"/>
      <c r="FR34" s="172"/>
      <c r="FS34" s="172"/>
      <c r="FT34" s="172"/>
    </row>
    <row r="35" spans="2:176" s="215" customFormat="1" x14ac:dyDescent="0.2">
      <c r="B35" s="205">
        <v>1959</v>
      </c>
      <c r="C35" s="206">
        <v>459.6</v>
      </c>
      <c r="D35" s="45">
        <v>55.5</v>
      </c>
      <c r="E35" s="207">
        <f t="shared" si="0"/>
        <v>0.12075718015665796</v>
      </c>
      <c r="F35" s="208">
        <f t="shared" si="1"/>
        <v>0</v>
      </c>
      <c r="G35" s="208">
        <f t="shared" si="2"/>
        <v>52.8</v>
      </c>
      <c r="H35" s="207">
        <f t="shared" si="3"/>
        <v>0.11488250652741513</v>
      </c>
      <c r="I35" s="205">
        <v>2.7</v>
      </c>
      <c r="J35" s="209">
        <f t="shared" si="4"/>
        <v>5.8746736292428197E-3</v>
      </c>
      <c r="K35" s="207">
        <f t="shared" si="5"/>
        <v>4.8648648648648651E-2</v>
      </c>
      <c r="L35" s="237">
        <v>3.4</v>
      </c>
      <c r="M35" s="209">
        <f t="shared" si="34"/>
        <v>7.3977371627502167E-3</v>
      </c>
      <c r="N35" s="218">
        <f t="shared" si="33"/>
        <v>6.126126126126126E-2</v>
      </c>
      <c r="O35" s="45">
        <f t="shared" si="21"/>
        <v>55.5</v>
      </c>
      <c r="P35" s="210">
        <f t="shared" si="9"/>
        <v>0</v>
      </c>
      <c r="Q35" s="210">
        <v>47.7</v>
      </c>
      <c r="R35" s="390">
        <v>2.9</v>
      </c>
      <c r="S35" s="211">
        <f t="shared" si="10"/>
        <v>5.2252252252252253E-2</v>
      </c>
      <c r="T35" s="205">
        <v>0.7</v>
      </c>
      <c r="U35" s="205">
        <v>-0.5</v>
      </c>
      <c r="V35" s="395">
        <v>1.8</v>
      </c>
      <c r="W35" s="211">
        <f t="shared" si="11"/>
        <v>3.2432432432432434E-2</v>
      </c>
      <c r="X35" s="210">
        <f t="shared" si="12"/>
        <v>6.4999999999999929</v>
      </c>
      <c r="Y35" s="302"/>
      <c r="Z35" s="210"/>
      <c r="AA35" s="210"/>
      <c r="AB35" s="210"/>
      <c r="AC35" s="210">
        <v>0</v>
      </c>
      <c r="AD35" s="207">
        <f t="shared" si="13"/>
        <v>0</v>
      </c>
      <c r="AE35" s="210"/>
      <c r="AF35" s="210"/>
      <c r="AG35" s="212">
        <v>23.7</v>
      </c>
      <c r="AH35" s="209">
        <f t="shared" si="14"/>
        <v>5.1566579634464746E-2</v>
      </c>
      <c r="AI35" s="209">
        <f t="shared" si="15"/>
        <v>4.960835509138381E-2</v>
      </c>
      <c r="AJ35" s="213">
        <f t="shared" si="16"/>
        <v>0</v>
      </c>
      <c r="AK35" s="205">
        <v>21.5</v>
      </c>
      <c r="AL35" s="205">
        <v>1.2</v>
      </c>
      <c r="AM35" s="395">
        <v>0.1</v>
      </c>
      <c r="AN35" s="205">
        <v>0.9</v>
      </c>
      <c r="AO35" s="395">
        <v>1.2</v>
      </c>
      <c r="AP35" s="208">
        <f>(0.5*FedReceipts!C30+0.5*FedReceipts!C31)/1000</f>
        <v>19.401499999999999</v>
      </c>
      <c r="AQ35" s="208"/>
      <c r="AR35" s="208"/>
      <c r="AS35" s="208"/>
      <c r="AT35" s="425">
        <v>0.52</v>
      </c>
      <c r="AU35" s="245">
        <f t="shared" si="25"/>
        <v>0.40900900900900905</v>
      </c>
      <c r="AV35" s="446">
        <f t="shared" si="36"/>
        <v>0.40900900900900905</v>
      </c>
      <c r="AW35" s="207">
        <f t="shared" si="26"/>
        <v>0.39616055846422343</v>
      </c>
      <c r="AX35" s="245">
        <f t="shared" si="27"/>
        <v>0.42151675485008822</v>
      </c>
      <c r="AY35" s="446">
        <f t="shared" si="28"/>
        <v>0.42151675485008822</v>
      </c>
      <c r="AZ35" s="207">
        <f t="shared" si="29"/>
        <v>0.4779874213836478</v>
      </c>
      <c r="BA35" s="207">
        <f t="shared" si="30"/>
        <v>0.45059288537549408</v>
      </c>
      <c r="BB35" s="258">
        <f t="shared" si="17"/>
        <v>55.5</v>
      </c>
      <c r="BC35" s="213">
        <f t="shared" si="22"/>
        <v>0</v>
      </c>
      <c r="BD35" s="262">
        <f t="shared" si="18"/>
        <v>23.7</v>
      </c>
      <c r="BE35" s="237">
        <v>12.6</v>
      </c>
      <c r="BF35" s="237">
        <v>19.2</v>
      </c>
      <c r="BG35" s="207">
        <f t="shared" si="31"/>
        <v>0.34594594594594591</v>
      </c>
      <c r="BH35" s="205">
        <v>18.399999999999999</v>
      </c>
      <c r="BI35" s="205">
        <f t="shared" si="19"/>
        <v>0.80000000000000071</v>
      </c>
      <c r="BJ35" s="207">
        <f t="shared" si="20"/>
        <v>1.4414414414414427E-2</v>
      </c>
      <c r="BK35" s="207"/>
      <c r="BL35" s="207"/>
      <c r="BM35" s="207"/>
      <c r="BN35" s="207">
        <f t="shared" si="32"/>
        <v>0.29629629629629656</v>
      </c>
      <c r="BO35" s="268"/>
      <c r="BP35" s="279">
        <f t="shared" si="35"/>
        <v>3.4</v>
      </c>
      <c r="BQ35" s="284"/>
      <c r="BW35" s="217"/>
      <c r="CS35" s="291"/>
      <c r="CU35" s="217"/>
      <c r="CV35" s="217"/>
      <c r="DC35" s="217"/>
      <c r="DD35" s="217"/>
      <c r="DI35" s="287"/>
      <c r="DT35" s="287"/>
      <c r="EE35" s="217"/>
      <c r="EO35" s="291"/>
      <c r="EZ35" s="256"/>
      <c r="FA35" s="205"/>
      <c r="FB35" s="205"/>
      <c r="FC35" s="205"/>
      <c r="FD35" s="205"/>
      <c r="FE35" s="205"/>
      <c r="FF35" s="205"/>
      <c r="FG35" s="205"/>
      <c r="FH35" s="205"/>
      <c r="FI35" s="205"/>
      <c r="FJ35" s="205"/>
      <c r="FK35" s="234"/>
      <c r="FL35" s="205"/>
      <c r="FM35" s="205"/>
      <c r="FN35" s="205"/>
      <c r="FO35" s="205"/>
      <c r="FP35" s="205"/>
      <c r="FQ35" s="205"/>
      <c r="FR35" s="205"/>
      <c r="FS35" s="205"/>
      <c r="FT35" s="205"/>
    </row>
    <row r="36" spans="2:176" x14ac:dyDescent="0.2">
      <c r="B36" s="172">
        <v>1960</v>
      </c>
      <c r="C36" s="143">
        <v>479.9</v>
      </c>
      <c r="D36" s="32">
        <v>54.7</v>
      </c>
      <c r="E36" s="35">
        <f t="shared" si="0"/>
        <v>0.11398207959991666</v>
      </c>
      <c r="F36" s="173">
        <f t="shared" si="1"/>
        <v>0</v>
      </c>
      <c r="G36" s="174">
        <f t="shared" si="2"/>
        <v>51.6</v>
      </c>
      <c r="H36" s="62">
        <f t="shared" si="3"/>
        <v>0.1075224005001042</v>
      </c>
      <c r="I36" s="175">
        <v>3.1</v>
      </c>
      <c r="J36" s="58">
        <f t="shared" si="4"/>
        <v>6.4596790998124615E-3</v>
      </c>
      <c r="K36" s="35">
        <f t="shared" si="5"/>
        <v>5.6672760511882997E-2</v>
      </c>
      <c r="L36" s="240">
        <v>3.8</v>
      </c>
      <c r="M36" s="58">
        <f t="shared" si="34"/>
        <v>7.9183163158991453E-3</v>
      </c>
      <c r="N36" s="164">
        <f t="shared" si="33"/>
        <v>6.9469835466179158E-2</v>
      </c>
      <c r="O36" s="32">
        <f t="shared" si="21"/>
        <v>54.7</v>
      </c>
      <c r="P36" s="176">
        <f t="shared" si="9"/>
        <v>0</v>
      </c>
      <c r="Q36" s="177">
        <v>44.5</v>
      </c>
      <c r="R36" s="391">
        <v>3</v>
      </c>
      <c r="S36" s="153">
        <f t="shared" si="10"/>
        <v>5.4844606946983544E-2</v>
      </c>
      <c r="T36" s="175">
        <v>0.9</v>
      </c>
      <c r="U36" s="175">
        <v>0.8</v>
      </c>
      <c r="V36" s="396">
        <v>2.6</v>
      </c>
      <c r="W36" s="153">
        <f t="shared" si="11"/>
        <v>4.7531992687385741E-2</v>
      </c>
      <c r="X36" s="176">
        <f t="shared" si="12"/>
        <v>8.1000000000000085</v>
      </c>
      <c r="Y36" s="301"/>
      <c r="Z36" s="176"/>
      <c r="AA36" s="176"/>
      <c r="AB36" s="176"/>
      <c r="AC36" s="176">
        <v>0</v>
      </c>
      <c r="AD36" s="62">
        <f t="shared" si="13"/>
        <v>0</v>
      </c>
      <c r="AE36" s="177"/>
      <c r="AF36" s="177"/>
      <c r="AG36" s="199">
        <v>22.8</v>
      </c>
      <c r="AH36" s="61">
        <f t="shared" si="14"/>
        <v>4.7509897895394879E-2</v>
      </c>
      <c r="AI36" s="61">
        <f t="shared" si="15"/>
        <v>4.5634507188997711E-2</v>
      </c>
      <c r="AJ36" s="201">
        <f t="shared" si="16"/>
        <v>0</v>
      </c>
      <c r="AK36" s="172">
        <v>20.599999999999998</v>
      </c>
      <c r="AL36" s="172">
        <v>1.2</v>
      </c>
      <c r="AM36" s="400">
        <v>0.1</v>
      </c>
      <c r="AN36" s="172">
        <v>0.9</v>
      </c>
      <c r="AO36" s="396">
        <v>1.2</v>
      </c>
      <c r="AP36" s="173">
        <f>(0.5*FedReceipts!C31+0.5*FedReceipts!C32)/1000</f>
        <v>21.224</v>
      </c>
      <c r="AQ36" s="173"/>
      <c r="AR36" s="173"/>
      <c r="AS36" s="173"/>
      <c r="AT36" s="299">
        <v>0.52</v>
      </c>
      <c r="AU36" s="244">
        <f t="shared" si="25"/>
        <v>0.39999999999999997</v>
      </c>
      <c r="AV36" s="447">
        <f t="shared" si="36"/>
        <v>0.39999999999999997</v>
      </c>
      <c r="AW36" s="62">
        <f t="shared" si="26"/>
        <v>0.38178633975481613</v>
      </c>
      <c r="AX36" s="244">
        <f t="shared" si="27"/>
        <v>0.41292639138240572</v>
      </c>
      <c r="AY36" s="447">
        <f t="shared" si="28"/>
        <v>0.41292639138240572</v>
      </c>
      <c r="AZ36" s="62">
        <f t="shared" si="29"/>
        <v>0.49213483146067422</v>
      </c>
      <c r="BA36" s="62">
        <f t="shared" si="30"/>
        <v>0.46105263157894744</v>
      </c>
      <c r="BB36" s="257">
        <f t="shared" si="17"/>
        <v>54.7</v>
      </c>
      <c r="BC36" s="201">
        <f t="shared" si="22"/>
        <v>0</v>
      </c>
      <c r="BD36" s="261">
        <f t="shared" si="18"/>
        <v>22.8</v>
      </c>
      <c r="BE36" s="180">
        <v>13.4</v>
      </c>
      <c r="BF36" s="180">
        <v>18.5</v>
      </c>
      <c r="BG36" s="62">
        <f t="shared" si="31"/>
        <v>0.33820840950639852</v>
      </c>
      <c r="BH36" s="172">
        <v>17.399999999999999</v>
      </c>
      <c r="BI36" s="172">
        <f t="shared" si="19"/>
        <v>1.1000000000000014</v>
      </c>
      <c r="BJ36" s="62">
        <f t="shared" si="20"/>
        <v>2.0109689213893993E-2</v>
      </c>
      <c r="BK36" s="62"/>
      <c r="BL36" s="62"/>
      <c r="BM36" s="62"/>
      <c r="BN36" s="62">
        <f t="shared" si="32"/>
        <v>0.35483870967741982</v>
      </c>
      <c r="BO36" s="267"/>
      <c r="BP36" s="278">
        <f t="shared" si="35"/>
        <v>3.8</v>
      </c>
      <c r="BQ36" s="283"/>
      <c r="BW36" s="63"/>
      <c r="CS36" s="170"/>
      <c r="CT36" s="192"/>
      <c r="CU36" s="233"/>
      <c r="CV36" s="63"/>
      <c r="DC36" s="63"/>
      <c r="DD36" s="63"/>
      <c r="DI36" s="168"/>
      <c r="DT36" s="168"/>
      <c r="EE36" s="63"/>
      <c r="EO36" s="170"/>
      <c r="EZ36" s="255"/>
      <c r="FA36" s="172"/>
      <c r="FB36" s="172"/>
      <c r="FC36" s="172"/>
      <c r="FD36" s="172"/>
      <c r="FE36" s="172"/>
      <c r="FF36" s="172"/>
      <c r="FG36" s="172"/>
      <c r="FH36" s="172"/>
      <c r="FI36" s="172"/>
      <c r="FJ36" s="172"/>
      <c r="FK36" s="69"/>
      <c r="FL36" s="172"/>
      <c r="FM36" s="172"/>
      <c r="FN36" s="172"/>
      <c r="FO36" s="172"/>
      <c r="FP36" s="172"/>
      <c r="FQ36" s="172"/>
      <c r="FR36" s="172"/>
      <c r="FS36" s="172"/>
      <c r="FT36" s="172"/>
    </row>
    <row r="37" spans="2:176" x14ac:dyDescent="0.2">
      <c r="B37" s="172">
        <v>1961</v>
      </c>
      <c r="C37" s="143">
        <v>497.2</v>
      </c>
      <c r="D37" s="32">
        <v>55.9</v>
      </c>
      <c r="E37" s="35">
        <f t="shared" ref="E37:E68" si="37">D37/C37</f>
        <v>0.11242960579243765</v>
      </c>
      <c r="F37" s="173">
        <f t="shared" ref="F37:F68" si="38">D37-(G37+I37)</f>
        <v>0</v>
      </c>
      <c r="G37" s="174">
        <f t="shared" ref="G37:G68" si="39">D37-I37</f>
        <v>52.6</v>
      </c>
      <c r="H37" s="62">
        <f t="shared" ref="H37:H68" si="40">G37/C37</f>
        <v>0.10579243765084474</v>
      </c>
      <c r="I37" s="175">
        <v>3.3</v>
      </c>
      <c r="J37" s="58">
        <f t="shared" ref="J37:J68" si="41">I37/C37</f>
        <v>6.6371681415929203E-3</v>
      </c>
      <c r="K37" s="35">
        <f t="shared" ref="K37:K68" si="42">I37/D37</f>
        <v>5.9033989266547404E-2</v>
      </c>
      <c r="L37" s="240">
        <v>4.0999999999999996</v>
      </c>
      <c r="M37" s="58">
        <f t="shared" si="34"/>
        <v>8.2461786001609E-3</v>
      </c>
      <c r="N37" s="164">
        <f t="shared" si="33"/>
        <v>7.3345259391771014E-2</v>
      </c>
      <c r="O37" s="32">
        <f t="shared" si="21"/>
        <v>55.9</v>
      </c>
      <c r="P37" s="176">
        <f t="shared" ref="P37:P68" si="43">O37-(Q37+R37+T37+U37+X37-V37)</f>
        <v>0</v>
      </c>
      <c r="Q37" s="177">
        <v>47</v>
      </c>
      <c r="R37" s="391">
        <v>3.1</v>
      </c>
      <c r="S37" s="153">
        <f t="shared" ref="S37:S68" si="44">R37/D37</f>
        <v>5.5456171735241505E-2</v>
      </c>
      <c r="T37" s="175">
        <v>0.8</v>
      </c>
      <c r="U37" s="175">
        <v>2.1</v>
      </c>
      <c r="V37" s="396">
        <v>4</v>
      </c>
      <c r="W37" s="153">
        <f t="shared" ref="W37:W68" si="45">V37/D37</f>
        <v>7.1556350626118065E-2</v>
      </c>
      <c r="X37" s="176">
        <f t="shared" ref="X37:X68" si="46">O37-(Q37+R37+T37+U37-V37)</f>
        <v>6.8999999999999986</v>
      </c>
      <c r="Y37" s="301"/>
      <c r="Z37" s="176"/>
      <c r="AA37" s="176"/>
      <c r="AB37" s="176"/>
      <c r="AC37" s="176">
        <v>0</v>
      </c>
      <c r="AD37" s="62">
        <f t="shared" ref="AD37:AD68" si="47">AC37/D37</f>
        <v>0</v>
      </c>
      <c r="AE37" s="177"/>
      <c r="AF37" s="177"/>
      <c r="AG37" s="199">
        <v>22.9</v>
      </c>
      <c r="AH37" s="61">
        <f t="shared" ref="AH37:AH68" si="48">AG37/C37</f>
        <v>4.6057924376508443E-2</v>
      </c>
      <c r="AI37" s="61">
        <f t="shared" ref="AI37:AI68" si="49">(AG37-AN37)/C37</f>
        <v>4.4650040225261464E-2</v>
      </c>
      <c r="AJ37" s="201">
        <f t="shared" ref="AJ37:AJ68" si="50">AG37-(AK37+AL37+AM37+AN37)</f>
        <v>0</v>
      </c>
      <c r="AK37" s="172">
        <v>20.8</v>
      </c>
      <c r="AL37" s="172">
        <v>1.3</v>
      </c>
      <c r="AM37" s="400">
        <v>0.1</v>
      </c>
      <c r="AN37" s="172">
        <v>0.7</v>
      </c>
      <c r="AO37" s="396">
        <v>1.5</v>
      </c>
      <c r="AP37" s="173">
        <f>(0.5*FedReceipts!C32+0.5*FedReceipts!C33)/1000</f>
        <v>20.738499999999998</v>
      </c>
      <c r="AQ37" s="173"/>
      <c r="AR37" s="173"/>
      <c r="AS37" s="173"/>
      <c r="AT37" s="299">
        <v>0.52</v>
      </c>
      <c r="AU37" s="244">
        <f t="shared" si="25"/>
        <v>0.39534883720930231</v>
      </c>
      <c r="AV37" s="447">
        <f t="shared" si="36"/>
        <v>0.39534883720930231</v>
      </c>
      <c r="AW37" s="62">
        <f t="shared" si="26"/>
        <v>0.36894824707846402</v>
      </c>
      <c r="AX37" s="244">
        <f t="shared" si="27"/>
        <v>0.41114982578397202</v>
      </c>
      <c r="AY37" s="447">
        <f t="shared" si="28"/>
        <v>0.41114982578397202</v>
      </c>
      <c r="AZ37" s="62">
        <f t="shared" si="29"/>
        <v>0.47234042553191485</v>
      </c>
      <c r="BA37" s="62">
        <f t="shared" si="30"/>
        <v>0.44311377245508982</v>
      </c>
      <c r="BB37" s="257">
        <f t="shared" ref="BB37:BB68" si="51">D37</f>
        <v>55.9</v>
      </c>
      <c r="BC37" s="201">
        <f t="shared" si="22"/>
        <v>-0.10000000000000142</v>
      </c>
      <c r="BD37" s="261">
        <f t="shared" ref="BD37:BD68" si="52">AG37</f>
        <v>22.9</v>
      </c>
      <c r="BE37" s="180">
        <v>13.9</v>
      </c>
      <c r="BF37" s="180">
        <v>19.2</v>
      </c>
      <c r="BG37" s="62">
        <f t="shared" si="31"/>
        <v>0.3434704830053667</v>
      </c>
      <c r="BH37" s="172">
        <v>18.2</v>
      </c>
      <c r="BI37" s="172">
        <f t="shared" si="19"/>
        <v>1</v>
      </c>
      <c r="BJ37" s="62">
        <f t="shared" ref="BJ37:BJ68" si="53">BI37/D37</f>
        <v>1.7889087656529516E-2</v>
      </c>
      <c r="BK37" s="62"/>
      <c r="BL37" s="62"/>
      <c r="BM37" s="62"/>
      <c r="BN37" s="62">
        <f t="shared" si="32"/>
        <v>0.30303030303030304</v>
      </c>
      <c r="BO37" s="267"/>
      <c r="BP37" s="278">
        <f t="shared" si="35"/>
        <v>4.0999999999999996</v>
      </c>
      <c r="BQ37" s="283"/>
      <c r="BW37" s="63"/>
      <c r="CS37" s="170"/>
      <c r="CT37" s="192"/>
      <c r="CU37" s="233"/>
      <c r="CV37" s="63"/>
      <c r="DC37" s="63"/>
      <c r="DD37" s="63"/>
      <c r="DI37" s="168"/>
      <c r="DT37" s="168"/>
      <c r="EE37" s="63"/>
      <c r="EO37" s="170"/>
      <c r="EZ37" s="255"/>
      <c r="FA37" s="172"/>
      <c r="FB37" s="172"/>
      <c r="FC37" s="172"/>
      <c r="FD37" s="172"/>
      <c r="FE37" s="172"/>
      <c r="FF37" s="172"/>
      <c r="FG37" s="172"/>
      <c r="FH37" s="172"/>
      <c r="FI37" s="172"/>
      <c r="FJ37" s="172"/>
      <c r="FK37" s="69"/>
      <c r="FL37" s="172"/>
      <c r="FM37" s="172"/>
      <c r="FN37" s="172"/>
      <c r="FO37" s="172"/>
      <c r="FP37" s="172"/>
      <c r="FQ37" s="172"/>
      <c r="FR37" s="172"/>
      <c r="FS37" s="172"/>
      <c r="FT37" s="172"/>
    </row>
    <row r="38" spans="2:176" x14ac:dyDescent="0.2">
      <c r="B38" s="172">
        <v>1962</v>
      </c>
      <c r="C38" s="143">
        <v>535.20000000000005</v>
      </c>
      <c r="D38" s="32">
        <v>64</v>
      </c>
      <c r="E38" s="35">
        <f t="shared" si="37"/>
        <v>0.11958146487294469</v>
      </c>
      <c r="F38" s="173">
        <f t="shared" si="38"/>
        <v>0</v>
      </c>
      <c r="G38" s="174">
        <f t="shared" si="39"/>
        <v>60.2</v>
      </c>
      <c r="H38" s="62">
        <f t="shared" si="40"/>
        <v>0.1124813153961136</v>
      </c>
      <c r="I38" s="175">
        <v>3.8</v>
      </c>
      <c r="J38" s="58">
        <f t="shared" si="41"/>
        <v>7.1001494768310903E-3</v>
      </c>
      <c r="K38" s="35">
        <f t="shared" si="42"/>
        <v>5.9374999999999997E-2</v>
      </c>
      <c r="L38" s="240">
        <v>4.5</v>
      </c>
      <c r="M38" s="58">
        <f t="shared" si="34"/>
        <v>8.4080717488789238E-3</v>
      </c>
      <c r="N38" s="164">
        <f t="shared" si="33"/>
        <v>7.03125E-2</v>
      </c>
      <c r="O38" s="32">
        <f t="shared" si="21"/>
        <v>64</v>
      </c>
      <c r="P38" s="176">
        <f t="shared" si="43"/>
        <v>0</v>
      </c>
      <c r="Q38" s="177">
        <v>50.8</v>
      </c>
      <c r="R38" s="391">
        <v>3.6</v>
      </c>
      <c r="S38" s="153">
        <f t="shared" si="44"/>
        <v>5.6250000000000001E-2</v>
      </c>
      <c r="T38" s="175">
        <v>0.9</v>
      </c>
      <c r="U38" s="175">
        <v>4.8</v>
      </c>
      <c r="V38" s="396">
        <v>3.4</v>
      </c>
      <c r="W38" s="153">
        <f t="shared" si="45"/>
        <v>5.3124999999999999E-2</v>
      </c>
      <c r="X38" s="176">
        <f t="shared" si="46"/>
        <v>7.3000000000000043</v>
      </c>
      <c r="Y38" s="301"/>
      <c r="Z38" s="176"/>
      <c r="AA38" s="176"/>
      <c r="AB38" s="176"/>
      <c r="AC38" s="176">
        <v>0</v>
      </c>
      <c r="AD38" s="62">
        <f t="shared" si="47"/>
        <v>0</v>
      </c>
      <c r="AE38" s="177"/>
      <c r="AF38" s="177"/>
      <c r="AG38" s="199">
        <v>24.1</v>
      </c>
      <c r="AH38" s="61">
        <f t="shared" si="48"/>
        <v>4.5029895366218237E-2</v>
      </c>
      <c r="AI38" s="61">
        <f t="shared" si="49"/>
        <v>4.3535127055306426E-2</v>
      </c>
      <c r="AJ38" s="201">
        <f t="shared" si="50"/>
        <v>0.10000000000000142</v>
      </c>
      <c r="AK38" s="172">
        <v>21.599999999999998</v>
      </c>
      <c r="AL38" s="172">
        <v>1.5</v>
      </c>
      <c r="AM38" s="400">
        <v>0.1</v>
      </c>
      <c r="AN38" s="172">
        <v>0.8</v>
      </c>
      <c r="AO38" s="396">
        <v>1.6</v>
      </c>
      <c r="AP38" s="173">
        <f>(0.5*FedReceipts!C33+0.5*FedReceipts!C34)/1000</f>
        <v>21.050999999999998</v>
      </c>
      <c r="AQ38" s="173"/>
      <c r="AR38" s="173"/>
      <c r="AS38" s="173"/>
      <c r="AT38" s="299">
        <v>0.52</v>
      </c>
      <c r="AU38" s="244">
        <f t="shared" si="25"/>
        <v>0.36206896551724133</v>
      </c>
      <c r="AV38" s="447">
        <f t="shared" si="36"/>
        <v>0.36206896551724133</v>
      </c>
      <c r="AW38" s="62">
        <f t="shared" si="26"/>
        <v>0.34523809523809523</v>
      </c>
      <c r="AX38" s="244">
        <f t="shared" si="27"/>
        <v>0.37920489296636084</v>
      </c>
      <c r="AY38" s="447">
        <f t="shared" si="28"/>
        <v>0.37920489296636084</v>
      </c>
      <c r="AZ38" s="62">
        <f t="shared" si="29"/>
        <v>0.45866141732283466</v>
      </c>
      <c r="BA38" s="62">
        <f t="shared" si="30"/>
        <v>0.4283088235294118</v>
      </c>
      <c r="BB38" s="257">
        <f t="shared" si="51"/>
        <v>64</v>
      </c>
      <c r="BC38" s="201">
        <f t="shared" si="22"/>
        <v>0</v>
      </c>
      <c r="BD38" s="261">
        <f t="shared" si="52"/>
        <v>24.1</v>
      </c>
      <c r="BE38" s="180">
        <v>15</v>
      </c>
      <c r="BF38" s="180">
        <v>24.9</v>
      </c>
      <c r="BG38" s="62">
        <f t="shared" si="31"/>
        <v>0.38906249999999998</v>
      </c>
      <c r="BH38" s="172">
        <v>23.8</v>
      </c>
      <c r="BI38" s="172">
        <f t="shared" si="19"/>
        <v>1.0999999999999979</v>
      </c>
      <c r="BJ38" s="62">
        <f t="shared" si="53"/>
        <v>1.7187499999999967E-2</v>
      </c>
      <c r="BK38" s="62"/>
      <c r="BL38" s="62"/>
      <c r="BM38" s="62"/>
      <c r="BN38" s="62">
        <f t="shared" si="32"/>
        <v>0.28947368421052577</v>
      </c>
      <c r="BO38" s="267"/>
      <c r="BP38" s="278">
        <f t="shared" si="35"/>
        <v>4.5</v>
      </c>
      <c r="BQ38" s="283"/>
      <c r="BW38" s="63"/>
      <c r="CS38" s="170"/>
      <c r="CT38" s="192"/>
      <c r="CU38" s="233"/>
      <c r="CV38" s="63"/>
      <c r="DC38" s="63"/>
      <c r="DD38" s="63"/>
      <c r="DI38" s="168"/>
      <c r="DT38" s="168"/>
      <c r="EE38" s="63"/>
      <c r="EO38" s="170"/>
      <c r="EZ38" s="255"/>
      <c r="FA38" s="172"/>
      <c r="FB38" s="172"/>
      <c r="FC38" s="172"/>
      <c r="FD38" s="172"/>
      <c r="FE38" s="172"/>
      <c r="FF38" s="172"/>
      <c r="FG38" s="172"/>
      <c r="FH38" s="172"/>
      <c r="FI38" s="172"/>
      <c r="FJ38" s="172"/>
      <c r="FK38" s="69"/>
      <c r="FL38" s="172"/>
      <c r="FM38" s="172"/>
      <c r="FN38" s="172"/>
      <c r="FO38" s="172"/>
      <c r="FP38" s="172"/>
      <c r="FQ38" s="172"/>
      <c r="FR38" s="172"/>
      <c r="FS38" s="172"/>
      <c r="FT38" s="172"/>
    </row>
    <row r="39" spans="2:176" x14ac:dyDescent="0.2">
      <c r="B39" s="172">
        <v>1963</v>
      </c>
      <c r="C39" s="143">
        <v>566.6</v>
      </c>
      <c r="D39" s="32">
        <v>70.5</v>
      </c>
      <c r="E39" s="35">
        <f t="shared" si="37"/>
        <v>0.12442640310624779</v>
      </c>
      <c r="F39" s="173">
        <f t="shared" si="38"/>
        <v>0</v>
      </c>
      <c r="G39" s="174">
        <f t="shared" si="39"/>
        <v>66.400000000000006</v>
      </c>
      <c r="H39" s="62">
        <f t="shared" si="40"/>
        <v>0.11719025767737382</v>
      </c>
      <c r="I39" s="175">
        <v>4.0999999999999996</v>
      </c>
      <c r="J39" s="58">
        <f t="shared" si="41"/>
        <v>7.2361454288739843E-3</v>
      </c>
      <c r="K39" s="35">
        <f t="shared" si="42"/>
        <v>5.815602836879432E-2</v>
      </c>
      <c r="L39" s="240">
        <v>4.8000000000000007</v>
      </c>
      <c r="M39" s="58">
        <f t="shared" si="34"/>
        <v>8.4715848923402771E-3</v>
      </c>
      <c r="N39" s="164">
        <f t="shared" si="33"/>
        <v>6.8085106382978738E-2</v>
      </c>
      <c r="O39" s="32">
        <f t="shared" si="21"/>
        <v>70.5</v>
      </c>
      <c r="P39" s="176">
        <f t="shared" si="43"/>
        <v>0</v>
      </c>
      <c r="Q39" s="177">
        <v>55.7</v>
      </c>
      <c r="R39" s="391">
        <v>4.2</v>
      </c>
      <c r="S39" s="153">
        <f t="shared" si="44"/>
        <v>5.9574468085106386E-2</v>
      </c>
      <c r="T39" s="175">
        <v>1</v>
      </c>
      <c r="U39" s="175">
        <v>6.1</v>
      </c>
      <c r="V39" s="396">
        <v>3.6</v>
      </c>
      <c r="W39" s="153">
        <f t="shared" si="45"/>
        <v>5.1063829787234047E-2</v>
      </c>
      <c r="X39" s="176">
        <f t="shared" si="46"/>
        <v>7.1000000000000014</v>
      </c>
      <c r="Y39" s="301"/>
      <c r="Z39" s="176"/>
      <c r="AA39" s="176"/>
      <c r="AB39" s="176"/>
      <c r="AC39" s="176">
        <v>0</v>
      </c>
      <c r="AD39" s="62">
        <f t="shared" si="47"/>
        <v>0</v>
      </c>
      <c r="AE39" s="177"/>
      <c r="AF39" s="177"/>
      <c r="AG39" s="199">
        <v>26.4</v>
      </c>
      <c r="AH39" s="61">
        <f t="shared" si="48"/>
        <v>4.6593716907871507E-2</v>
      </c>
      <c r="AI39" s="61">
        <f t="shared" si="49"/>
        <v>4.5005294740557714E-2</v>
      </c>
      <c r="AJ39" s="201">
        <f t="shared" si="50"/>
        <v>0</v>
      </c>
      <c r="AK39" s="172">
        <v>23.7</v>
      </c>
      <c r="AL39" s="172">
        <v>1.7</v>
      </c>
      <c r="AM39" s="400">
        <v>0.1</v>
      </c>
      <c r="AN39" s="172">
        <v>0.9</v>
      </c>
      <c r="AO39" s="396">
        <v>1.9</v>
      </c>
      <c r="AP39" s="173">
        <f>(0.5*FedReceipts!C34+0.5*FedReceipts!C35)/1000</f>
        <v>22.536000000000001</v>
      </c>
      <c r="AQ39" s="173"/>
      <c r="AR39" s="173"/>
      <c r="AS39" s="173"/>
      <c r="AT39" s="299">
        <v>0.52</v>
      </c>
      <c r="AU39" s="244">
        <f t="shared" si="25"/>
        <v>0.36182336182336178</v>
      </c>
      <c r="AV39" s="447">
        <f t="shared" si="36"/>
        <v>0.36182336182336178</v>
      </c>
      <c r="AW39" s="62">
        <f t="shared" si="26"/>
        <v>0.34417344173441733</v>
      </c>
      <c r="AX39" s="244">
        <f t="shared" si="27"/>
        <v>0.37864077669902907</v>
      </c>
      <c r="AY39" s="447">
        <f t="shared" si="28"/>
        <v>0.37864077669902907</v>
      </c>
      <c r="AZ39" s="62">
        <f t="shared" si="29"/>
        <v>0.45780969479353678</v>
      </c>
      <c r="BA39" s="62">
        <f t="shared" si="30"/>
        <v>0.42570951585976624</v>
      </c>
      <c r="BB39" s="257">
        <f t="shared" si="51"/>
        <v>70.5</v>
      </c>
      <c r="BC39" s="201">
        <f t="shared" si="22"/>
        <v>0</v>
      </c>
      <c r="BD39" s="261">
        <f t="shared" si="52"/>
        <v>26.4</v>
      </c>
      <c r="BE39" s="180">
        <v>16.2</v>
      </c>
      <c r="BF39" s="180">
        <v>27.9</v>
      </c>
      <c r="BG39" s="62">
        <f t="shared" si="31"/>
        <v>0.39574468085106379</v>
      </c>
      <c r="BH39" s="172">
        <v>26.5</v>
      </c>
      <c r="BI39" s="172">
        <f t="shared" si="19"/>
        <v>1.3999999999999986</v>
      </c>
      <c r="BJ39" s="62">
        <f t="shared" si="53"/>
        <v>1.9858156028368774E-2</v>
      </c>
      <c r="BK39" s="62"/>
      <c r="BL39" s="62"/>
      <c r="BM39" s="62"/>
      <c r="BN39" s="62">
        <f t="shared" si="32"/>
        <v>0.34146341463414603</v>
      </c>
      <c r="BO39" s="267"/>
      <c r="BP39" s="278">
        <f t="shared" si="35"/>
        <v>4.8000000000000007</v>
      </c>
      <c r="BQ39" s="283"/>
      <c r="BW39" s="63"/>
      <c r="CS39" s="168"/>
      <c r="CT39" s="192"/>
      <c r="CU39" s="233"/>
      <c r="CV39" s="63"/>
      <c r="DC39" s="63"/>
      <c r="DD39" s="63"/>
      <c r="DI39" s="168"/>
      <c r="DT39" s="168"/>
      <c r="EE39" s="63"/>
      <c r="EO39" s="170"/>
      <c r="EZ39" s="255"/>
      <c r="FA39" s="172"/>
      <c r="FB39" s="172"/>
      <c r="FC39" s="172"/>
      <c r="FD39" s="172"/>
      <c r="FE39" s="172"/>
      <c r="FF39" s="172"/>
      <c r="FG39" s="172"/>
      <c r="FH39" s="172"/>
      <c r="FI39" s="172"/>
      <c r="FJ39" s="172"/>
      <c r="FK39" s="69"/>
      <c r="FL39" s="172"/>
      <c r="FM39" s="172"/>
      <c r="FN39" s="172"/>
      <c r="FO39" s="172"/>
      <c r="FP39" s="172"/>
      <c r="FQ39" s="172"/>
      <c r="FR39" s="172"/>
      <c r="FS39" s="172"/>
      <c r="FT39" s="172"/>
    </row>
    <row r="40" spans="2:176" x14ac:dyDescent="0.2">
      <c r="B40" s="172">
        <v>1964</v>
      </c>
      <c r="C40" s="143">
        <v>608.29999999999995</v>
      </c>
      <c r="D40" s="32">
        <v>77.7</v>
      </c>
      <c r="E40" s="35">
        <f t="shared" si="37"/>
        <v>0.12773302646720369</v>
      </c>
      <c r="F40" s="173">
        <f t="shared" si="38"/>
        <v>0</v>
      </c>
      <c r="G40" s="174">
        <f t="shared" si="39"/>
        <v>73.2</v>
      </c>
      <c r="H40" s="62">
        <f t="shared" si="40"/>
        <v>0.12033536084168997</v>
      </c>
      <c r="I40" s="175">
        <v>4.5</v>
      </c>
      <c r="J40" s="58">
        <f t="shared" si="41"/>
        <v>7.3976656255137271E-3</v>
      </c>
      <c r="K40" s="35">
        <f t="shared" si="42"/>
        <v>5.791505791505791E-2</v>
      </c>
      <c r="L40" s="240">
        <v>5.4</v>
      </c>
      <c r="M40" s="58">
        <f t="shared" si="34"/>
        <v>8.8771987506164728E-3</v>
      </c>
      <c r="N40" s="164">
        <f t="shared" si="33"/>
        <v>6.9498069498069498E-2</v>
      </c>
      <c r="O40" s="32">
        <f t="shared" si="21"/>
        <v>77.7</v>
      </c>
      <c r="P40" s="176">
        <f t="shared" si="43"/>
        <v>0</v>
      </c>
      <c r="Q40" s="177">
        <v>63.1</v>
      </c>
      <c r="R40" s="391">
        <v>3.8</v>
      </c>
      <c r="S40" s="153">
        <f t="shared" si="44"/>
        <v>4.8906048906048903E-2</v>
      </c>
      <c r="T40" s="175">
        <v>1.1000000000000001</v>
      </c>
      <c r="U40" s="175">
        <v>6.3</v>
      </c>
      <c r="V40" s="396">
        <v>3.9</v>
      </c>
      <c r="W40" s="153">
        <f t="shared" si="45"/>
        <v>5.019305019305019E-2</v>
      </c>
      <c r="X40" s="176">
        <f t="shared" si="46"/>
        <v>7.3000000000000114</v>
      </c>
      <c r="Y40" s="301"/>
      <c r="Z40" s="176"/>
      <c r="AA40" s="176"/>
      <c r="AB40" s="176"/>
      <c r="AC40" s="176">
        <v>0</v>
      </c>
      <c r="AD40" s="62">
        <f t="shared" si="47"/>
        <v>0</v>
      </c>
      <c r="AE40" s="177"/>
      <c r="AF40" s="177">
        <v>0</v>
      </c>
      <c r="AG40" s="199">
        <v>28.2</v>
      </c>
      <c r="AH40" s="61">
        <f t="shared" si="48"/>
        <v>4.6358704586552689E-2</v>
      </c>
      <c r="AI40" s="61">
        <f t="shared" si="49"/>
        <v>4.3728423475258918E-2</v>
      </c>
      <c r="AJ40" s="201">
        <f t="shared" si="50"/>
        <v>0</v>
      </c>
      <c r="AK40" s="172">
        <v>24.599999999999998</v>
      </c>
      <c r="AL40" s="172">
        <v>1.8</v>
      </c>
      <c r="AM40" s="400">
        <v>0.2</v>
      </c>
      <c r="AN40" s="172">
        <v>1.6</v>
      </c>
      <c r="AO40" s="396">
        <v>2.2999999999999998</v>
      </c>
      <c r="AP40" s="173">
        <f>(0.5*FedReceipts!C35+0.5*FedReceipts!C36)/1000</f>
        <v>24.477</v>
      </c>
      <c r="AQ40" s="173"/>
      <c r="AR40" s="173"/>
      <c r="AS40" s="173"/>
      <c r="AT40" s="299">
        <v>0.5</v>
      </c>
      <c r="AU40" s="244">
        <f t="shared" si="25"/>
        <v>0.34064516129032252</v>
      </c>
      <c r="AV40" s="447">
        <f t="shared" si="36"/>
        <v>0.34064516129032252</v>
      </c>
      <c r="AW40" s="62">
        <f t="shared" si="26"/>
        <v>0.32432432432432423</v>
      </c>
      <c r="AX40" s="244">
        <f t="shared" si="27"/>
        <v>0.3596491228070175</v>
      </c>
      <c r="AY40" s="447">
        <f t="shared" si="28"/>
        <v>0.3596491228070175</v>
      </c>
      <c r="AZ40" s="62">
        <f t="shared" si="29"/>
        <v>0.42155309033280502</v>
      </c>
      <c r="BA40" s="62">
        <f t="shared" si="30"/>
        <v>0.39760837070254101</v>
      </c>
      <c r="BB40" s="257">
        <f t="shared" si="51"/>
        <v>77.7</v>
      </c>
      <c r="BC40" s="201">
        <f t="shared" si="22"/>
        <v>-9.9999999999994316E-2</v>
      </c>
      <c r="BD40" s="261">
        <f t="shared" si="52"/>
        <v>28.2</v>
      </c>
      <c r="BE40" s="180">
        <v>18.2</v>
      </c>
      <c r="BF40" s="180">
        <v>31.4</v>
      </c>
      <c r="BG40" s="62">
        <f t="shared" si="31"/>
        <v>0.40411840411840411</v>
      </c>
      <c r="BH40" s="172">
        <v>30.1</v>
      </c>
      <c r="BI40" s="172">
        <f t="shared" si="19"/>
        <v>1.2999999999999972</v>
      </c>
      <c r="BJ40" s="62">
        <f t="shared" si="53"/>
        <v>1.6731016731016693E-2</v>
      </c>
      <c r="BK40" s="62"/>
      <c r="BL40" s="62"/>
      <c r="BM40" s="62"/>
      <c r="BN40" s="62">
        <f t="shared" si="32"/>
        <v>0.28888888888888825</v>
      </c>
      <c r="BO40" s="267"/>
      <c r="BP40" s="278">
        <f t="shared" si="35"/>
        <v>5.4</v>
      </c>
      <c r="BQ40" s="283"/>
      <c r="BW40" s="63"/>
      <c r="CS40" s="168"/>
      <c r="CT40" s="192"/>
      <c r="CU40" s="233"/>
      <c r="CV40" s="63"/>
      <c r="DC40" s="63"/>
      <c r="DD40" s="63"/>
      <c r="DI40" s="168"/>
      <c r="DT40" s="168"/>
      <c r="EE40" s="63"/>
      <c r="EO40" s="170"/>
      <c r="EZ40" s="255"/>
      <c r="FA40" s="172"/>
      <c r="FB40" s="172"/>
      <c r="FC40" s="172"/>
      <c r="FD40" s="172"/>
      <c r="FE40" s="172"/>
      <c r="FF40" s="172"/>
      <c r="FG40" s="172"/>
      <c r="FH40" s="172"/>
      <c r="FI40" s="172"/>
      <c r="FJ40" s="172"/>
      <c r="FK40" s="69"/>
      <c r="FL40" s="172"/>
      <c r="FM40" s="172"/>
      <c r="FN40" s="172"/>
      <c r="FO40" s="172"/>
      <c r="FP40" s="172"/>
      <c r="FQ40" s="172"/>
      <c r="FR40" s="172"/>
      <c r="FS40" s="172"/>
      <c r="FT40" s="172"/>
    </row>
    <row r="41" spans="2:176" x14ac:dyDescent="0.2">
      <c r="B41" s="172">
        <v>1965</v>
      </c>
      <c r="C41" s="143">
        <v>660.3</v>
      </c>
      <c r="D41" s="32">
        <v>89.3</v>
      </c>
      <c r="E41" s="35">
        <f t="shared" si="37"/>
        <v>0.13524155686809028</v>
      </c>
      <c r="F41" s="173">
        <f t="shared" si="38"/>
        <v>0</v>
      </c>
      <c r="G41" s="174">
        <f t="shared" si="39"/>
        <v>84.6</v>
      </c>
      <c r="H41" s="62">
        <f t="shared" si="40"/>
        <v>0.12812358019082234</v>
      </c>
      <c r="I41" s="175">
        <v>4.7</v>
      </c>
      <c r="J41" s="58">
        <f t="shared" si="41"/>
        <v>7.1179766772679091E-3</v>
      </c>
      <c r="K41" s="35">
        <f t="shared" si="42"/>
        <v>5.2631578947368425E-2</v>
      </c>
      <c r="L41" s="240">
        <v>5.7</v>
      </c>
      <c r="M41" s="58">
        <f t="shared" si="34"/>
        <v>8.632439800090869E-3</v>
      </c>
      <c r="N41" s="164">
        <f t="shared" si="33"/>
        <v>6.3829787234042562E-2</v>
      </c>
      <c r="O41" s="32">
        <f t="shared" si="21"/>
        <v>89.3</v>
      </c>
      <c r="P41" s="176">
        <f t="shared" si="43"/>
        <v>0</v>
      </c>
      <c r="Q41" s="177">
        <v>74.7</v>
      </c>
      <c r="R41" s="391">
        <v>3.9</v>
      </c>
      <c r="S41" s="153">
        <f t="shared" si="44"/>
        <v>4.3673012318029114E-2</v>
      </c>
      <c r="T41" s="175">
        <v>1.3</v>
      </c>
      <c r="U41" s="175">
        <v>6.2</v>
      </c>
      <c r="V41" s="396">
        <v>5.2</v>
      </c>
      <c r="W41" s="153">
        <f t="shared" si="45"/>
        <v>5.823068309070549E-2</v>
      </c>
      <c r="X41" s="176">
        <f t="shared" si="46"/>
        <v>8.3999999999999915</v>
      </c>
      <c r="Y41" s="301"/>
      <c r="Z41" s="176"/>
      <c r="AA41" s="176"/>
      <c r="AB41" s="176"/>
      <c r="AC41" s="176">
        <f t="shared" ref="AC41:AC69" si="54">AC42*AF41/AF42</f>
        <v>0</v>
      </c>
      <c r="AD41" s="62">
        <f t="shared" si="47"/>
        <v>0</v>
      </c>
      <c r="AE41" s="177"/>
      <c r="AF41" s="177">
        <v>0</v>
      </c>
      <c r="AG41" s="199">
        <v>31.1</v>
      </c>
      <c r="AH41" s="61">
        <f t="shared" si="48"/>
        <v>4.7099803119794038E-2</v>
      </c>
      <c r="AI41" s="61">
        <f t="shared" si="49"/>
        <v>4.5131001060124187E-2</v>
      </c>
      <c r="AJ41" s="201">
        <f t="shared" si="50"/>
        <v>-9.9999999999997868E-2</v>
      </c>
      <c r="AK41" s="172">
        <v>27.7</v>
      </c>
      <c r="AL41" s="172">
        <v>2</v>
      </c>
      <c r="AM41" s="400">
        <v>0.2</v>
      </c>
      <c r="AN41" s="172">
        <v>1.3</v>
      </c>
      <c r="AO41" s="396">
        <v>2.6</v>
      </c>
      <c r="AP41" s="173">
        <f>(0.5*FedReceipts!C36+0.5*FedReceipts!C37)/1000</f>
        <v>27.766999999999999</v>
      </c>
      <c r="AQ41" s="173"/>
      <c r="AR41" s="173"/>
      <c r="AS41" s="173"/>
      <c r="AT41" s="299">
        <v>0.48</v>
      </c>
      <c r="AU41" s="244">
        <f t="shared" si="25"/>
        <v>0.33370786516853934</v>
      </c>
      <c r="AV41" s="447">
        <f t="shared" si="36"/>
        <v>0.33370786516853934</v>
      </c>
      <c r="AW41" s="62">
        <f t="shared" si="26"/>
        <v>0.31422505307855625</v>
      </c>
      <c r="AX41" s="244">
        <f t="shared" si="27"/>
        <v>0.35152838427947602</v>
      </c>
      <c r="AY41" s="447">
        <f t="shared" si="28"/>
        <v>0.35152838427947602</v>
      </c>
      <c r="AZ41" s="62">
        <f t="shared" si="29"/>
        <v>0.39892904953145919</v>
      </c>
      <c r="BA41" s="62">
        <f t="shared" si="30"/>
        <v>0.37913486005089053</v>
      </c>
      <c r="BB41" s="257">
        <f t="shared" si="51"/>
        <v>89.3</v>
      </c>
      <c r="BC41" s="201">
        <f t="shared" si="22"/>
        <v>0</v>
      </c>
      <c r="BD41" s="261">
        <f t="shared" si="52"/>
        <v>31.1</v>
      </c>
      <c r="BE41" s="180">
        <v>20.2</v>
      </c>
      <c r="BF41" s="180">
        <v>38</v>
      </c>
      <c r="BG41" s="62">
        <f t="shared" si="31"/>
        <v>0.42553191489361702</v>
      </c>
      <c r="BH41" s="172">
        <v>36.6</v>
      </c>
      <c r="BI41" s="172">
        <f t="shared" si="19"/>
        <v>1.3999999999999986</v>
      </c>
      <c r="BJ41" s="62">
        <f t="shared" si="53"/>
        <v>1.5677491601343768E-2</v>
      </c>
      <c r="BK41" s="62"/>
      <c r="BL41" s="62"/>
      <c r="BM41" s="62"/>
      <c r="BN41" s="62">
        <f t="shared" si="32"/>
        <v>0.29787234042553162</v>
      </c>
      <c r="BO41" s="267"/>
      <c r="BP41" s="278">
        <f t="shared" si="35"/>
        <v>5.7</v>
      </c>
      <c r="BQ41" s="283"/>
      <c r="BW41" s="63"/>
      <c r="CS41" s="168"/>
      <c r="CT41" s="192"/>
      <c r="CU41" s="233"/>
      <c r="CV41" s="63"/>
      <c r="DC41" s="63"/>
      <c r="DD41" s="63"/>
      <c r="DI41" s="168"/>
      <c r="DT41" s="168"/>
      <c r="EE41" s="63"/>
      <c r="EO41" s="170"/>
      <c r="EZ41" s="255"/>
      <c r="FA41" s="172"/>
      <c r="FB41" s="172"/>
      <c r="FC41" s="172"/>
      <c r="FD41" s="172"/>
      <c r="FE41" s="172"/>
      <c r="FF41" s="172"/>
      <c r="FG41" s="172"/>
      <c r="FH41" s="172"/>
      <c r="FI41" s="172"/>
      <c r="FJ41" s="172"/>
      <c r="FK41" s="69"/>
      <c r="FL41" s="172"/>
      <c r="FM41" s="172"/>
      <c r="FN41" s="172"/>
      <c r="FO41" s="172"/>
      <c r="FP41" s="172"/>
      <c r="FQ41" s="172"/>
      <c r="FR41" s="172"/>
      <c r="FS41" s="172"/>
      <c r="FT41" s="172"/>
    </row>
    <row r="42" spans="2:176" x14ac:dyDescent="0.2">
      <c r="B42" s="172">
        <v>1966</v>
      </c>
      <c r="C42" s="143">
        <v>719.7</v>
      </c>
      <c r="D42" s="32">
        <v>96.1</v>
      </c>
      <c r="E42" s="35">
        <f t="shared" si="37"/>
        <v>0.13352785883006807</v>
      </c>
      <c r="F42" s="173">
        <f t="shared" si="38"/>
        <v>0</v>
      </c>
      <c r="G42" s="174">
        <f t="shared" si="39"/>
        <v>91.6</v>
      </c>
      <c r="H42" s="62">
        <f t="shared" si="40"/>
        <v>0.12727525357787967</v>
      </c>
      <c r="I42" s="175">
        <v>4.5</v>
      </c>
      <c r="J42" s="58">
        <f t="shared" si="41"/>
        <v>6.2526052521884113E-3</v>
      </c>
      <c r="K42" s="35">
        <f t="shared" si="42"/>
        <v>4.6826222684703434E-2</v>
      </c>
      <c r="L42" s="240">
        <v>5.6</v>
      </c>
      <c r="M42" s="58">
        <f t="shared" si="34"/>
        <v>7.7810198693900228E-3</v>
      </c>
      <c r="N42" s="164">
        <f t="shared" si="33"/>
        <v>5.8272632674297609E-2</v>
      </c>
      <c r="O42" s="32">
        <f t="shared" si="21"/>
        <v>96.1</v>
      </c>
      <c r="P42" s="176">
        <f t="shared" si="43"/>
        <v>0</v>
      </c>
      <c r="Q42" s="177">
        <v>81.3</v>
      </c>
      <c r="R42" s="391">
        <v>4.3</v>
      </c>
      <c r="S42" s="153">
        <f t="shared" si="44"/>
        <v>4.4745057232049947E-2</v>
      </c>
      <c r="T42" s="175">
        <v>1.7</v>
      </c>
      <c r="U42" s="175">
        <v>5.6999999999999993</v>
      </c>
      <c r="V42" s="396">
        <v>5.4</v>
      </c>
      <c r="W42" s="153">
        <f t="shared" si="45"/>
        <v>5.6191467221644129E-2</v>
      </c>
      <c r="X42" s="176">
        <f t="shared" si="46"/>
        <v>8.5</v>
      </c>
      <c r="Y42" s="301"/>
      <c r="Z42" s="176"/>
      <c r="AA42" s="176"/>
      <c r="AB42" s="176"/>
      <c r="AC42" s="176">
        <f t="shared" si="54"/>
        <v>1.4492672896783683</v>
      </c>
      <c r="AD42" s="62">
        <f t="shared" si="47"/>
        <v>1.5080825074696861E-2</v>
      </c>
      <c r="AE42" s="177"/>
      <c r="AF42" s="177">
        <v>1.5810475020199974</v>
      </c>
      <c r="AG42" s="199">
        <v>33.9</v>
      </c>
      <c r="AH42" s="61">
        <f t="shared" si="48"/>
        <v>4.7102959566486031E-2</v>
      </c>
      <c r="AI42" s="61">
        <f t="shared" si="49"/>
        <v>4.4879811032374595E-2</v>
      </c>
      <c r="AJ42" s="201">
        <f t="shared" si="50"/>
        <v>0.19999999999999574</v>
      </c>
      <c r="AK42" s="172">
        <v>29.700000000000003</v>
      </c>
      <c r="AL42" s="172">
        <v>2.2000000000000002</v>
      </c>
      <c r="AM42" s="400">
        <v>0.2</v>
      </c>
      <c r="AN42" s="172">
        <v>1.6</v>
      </c>
      <c r="AO42" s="396">
        <v>2.9</v>
      </c>
      <c r="AP42" s="173">
        <f>(0.5*FedReceipts!C37+0.5*FedReceipts!C38)/1000</f>
        <v>32.021999999999998</v>
      </c>
      <c r="AQ42" s="173"/>
      <c r="AR42" s="173"/>
      <c r="AS42" s="173"/>
      <c r="AT42" s="299">
        <v>0.48</v>
      </c>
      <c r="AU42" s="244">
        <f t="shared" ref="AU42:AU73" si="55">(AK42+AL42)/(G42+L42-T42)</f>
        <v>0.3340314136125655</v>
      </c>
      <c r="AV42" s="447">
        <f t="shared" si="36"/>
        <v>0.3340314136125655</v>
      </c>
      <c r="AW42" s="62">
        <f t="shared" ref="AW42:AW73" si="56">(AG42-AN42-AM42)/(G42+L42-T42+V42)</f>
        <v>0.3181367690782953</v>
      </c>
      <c r="AX42" s="244">
        <f t="shared" ref="AX42:AX73" si="57">(AG42-AN42-AM42+AO42)/(G42+L42-T42+AO42)</f>
        <v>0.35569105691056907</v>
      </c>
      <c r="AY42" s="447">
        <f t="shared" ref="AY42:AY73" si="58">(AG42-AN42-AM42+AO42)/(G42+L42-T42+AO42-AC42)</f>
        <v>0.36100810196634858</v>
      </c>
      <c r="AZ42" s="62">
        <f t="shared" ref="AZ42:AZ73" si="59">(AG42-AN42)/Q42</f>
        <v>0.3972939729397294</v>
      </c>
      <c r="BA42" s="62">
        <f t="shared" ref="BA42:BA73" si="60">(AG42-AN42)/(Q42+R42)</f>
        <v>0.37733644859813081</v>
      </c>
      <c r="BB42" s="257">
        <f t="shared" si="51"/>
        <v>96.1</v>
      </c>
      <c r="BC42" s="201">
        <f t="shared" si="22"/>
        <v>-9.9999999999994316E-2</v>
      </c>
      <c r="BD42" s="261">
        <f t="shared" si="52"/>
        <v>33.9</v>
      </c>
      <c r="BE42" s="180">
        <v>20.7</v>
      </c>
      <c r="BF42" s="180">
        <v>41.6</v>
      </c>
      <c r="BG42" s="62">
        <f t="shared" si="31"/>
        <v>0.43288241415192513</v>
      </c>
      <c r="BH42" s="172">
        <v>39.9</v>
      </c>
      <c r="BI42" s="172">
        <f t="shared" si="19"/>
        <v>1.7000000000000028</v>
      </c>
      <c r="BJ42" s="62">
        <f t="shared" si="53"/>
        <v>1.768990634755466E-2</v>
      </c>
      <c r="BK42" s="62"/>
      <c r="BL42" s="62"/>
      <c r="BM42" s="62"/>
      <c r="BN42" s="62">
        <f t="shared" si="32"/>
        <v>0.37777777777777843</v>
      </c>
      <c r="BO42" s="267"/>
      <c r="BP42" s="278">
        <f t="shared" si="35"/>
        <v>5.6</v>
      </c>
      <c r="BQ42" s="283"/>
      <c r="BW42" s="63"/>
      <c r="CS42" s="168"/>
      <c r="CT42" s="192"/>
      <c r="CU42" s="233"/>
      <c r="CV42" s="63"/>
      <c r="DC42" s="63"/>
      <c r="DD42" s="63"/>
      <c r="DI42" s="168"/>
      <c r="DT42" s="168"/>
      <c r="EE42" s="63"/>
      <c r="EO42" s="170"/>
      <c r="EZ42" s="255"/>
      <c r="FA42" s="172"/>
      <c r="FB42" s="172"/>
      <c r="FC42" s="172"/>
      <c r="FD42" s="172"/>
      <c r="FE42" s="172"/>
      <c r="FF42" s="172"/>
      <c r="FG42" s="172"/>
      <c r="FH42" s="172"/>
      <c r="FI42" s="172"/>
      <c r="FJ42" s="172"/>
      <c r="FK42" s="69"/>
      <c r="FL42" s="172"/>
      <c r="FM42" s="172"/>
      <c r="FN42" s="172"/>
      <c r="FO42" s="172"/>
      <c r="FP42" s="172"/>
      <c r="FQ42" s="172"/>
      <c r="FR42" s="172"/>
      <c r="FS42" s="172"/>
      <c r="FT42" s="172"/>
    </row>
    <row r="43" spans="2:176" x14ac:dyDescent="0.2">
      <c r="B43" s="172">
        <v>1967</v>
      </c>
      <c r="C43" s="143">
        <v>760.2</v>
      </c>
      <c r="D43" s="32">
        <v>93.9</v>
      </c>
      <c r="E43" s="35">
        <f t="shared" si="37"/>
        <v>0.12352012628255722</v>
      </c>
      <c r="F43" s="173">
        <f t="shared" si="38"/>
        <v>0</v>
      </c>
      <c r="G43" s="174">
        <f t="shared" si="39"/>
        <v>89.100000000000009</v>
      </c>
      <c r="H43" s="62">
        <f t="shared" si="40"/>
        <v>0.11720599842146803</v>
      </c>
      <c r="I43" s="175">
        <v>4.8</v>
      </c>
      <c r="J43" s="58">
        <f t="shared" si="41"/>
        <v>6.3141278610891862E-3</v>
      </c>
      <c r="K43" s="35">
        <f t="shared" si="42"/>
        <v>5.1118210862619806E-2</v>
      </c>
      <c r="L43" s="240">
        <v>5.9</v>
      </c>
      <c r="M43" s="58">
        <f t="shared" si="34"/>
        <v>7.7611154959221261E-3</v>
      </c>
      <c r="N43" s="164">
        <f t="shared" si="33"/>
        <v>6.2832800851970183E-2</v>
      </c>
      <c r="O43" s="32">
        <f t="shared" si="21"/>
        <v>93.9</v>
      </c>
      <c r="P43" s="176">
        <f t="shared" si="43"/>
        <v>0</v>
      </c>
      <c r="Q43" s="177">
        <v>79.3</v>
      </c>
      <c r="R43" s="391">
        <v>5</v>
      </c>
      <c r="S43" s="153">
        <f t="shared" si="44"/>
        <v>5.3248136315228962E-2</v>
      </c>
      <c r="T43" s="175">
        <v>2</v>
      </c>
      <c r="U43" s="175">
        <v>6.1999999999999993</v>
      </c>
      <c r="V43" s="396">
        <v>7.5</v>
      </c>
      <c r="W43" s="153">
        <f t="shared" si="45"/>
        <v>7.9872204472843447E-2</v>
      </c>
      <c r="X43" s="176">
        <f t="shared" si="46"/>
        <v>8.9000000000000057</v>
      </c>
      <c r="Y43" s="301"/>
      <c r="Z43" s="176"/>
      <c r="AA43" s="176"/>
      <c r="AB43" s="176"/>
      <c r="AC43" s="176">
        <f t="shared" si="54"/>
        <v>1.397216151335279</v>
      </c>
      <c r="AD43" s="62">
        <f t="shared" si="47"/>
        <v>1.4879831217628103E-2</v>
      </c>
      <c r="AE43" s="177"/>
      <c r="AF43" s="177">
        <v>1.5242634133699995</v>
      </c>
      <c r="AG43" s="199">
        <v>32.9</v>
      </c>
      <c r="AH43" s="61">
        <f t="shared" si="48"/>
        <v>4.3278084714548797E-2</v>
      </c>
      <c r="AI43" s="61">
        <f t="shared" si="49"/>
        <v>4.0778742436200999E-2</v>
      </c>
      <c r="AJ43" s="201">
        <f t="shared" si="50"/>
        <v>0.10000000000000142</v>
      </c>
      <c r="AK43" s="172">
        <v>28.099999999999998</v>
      </c>
      <c r="AL43" s="172">
        <v>2.6</v>
      </c>
      <c r="AM43" s="400">
        <v>0.2</v>
      </c>
      <c r="AN43" s="172">
        <v>1.9</v>
      </c>
      <c r="AO43" s="396">
        <v>3.2</v>
      </c>
      <c r="AP43" s="173">
        <f>(0.5*FedReceipts!C38+0.5*FedReceipts!C39)/1000</f>
        <v>31.318000000000001</v>
      </c>
      <c r="AQ43" s="173"/>
      <c r="AR43" s="173"/>
      <c r="AS43" s="173"/>
      <c r="AT43" s="299">
        <v>0.48</v>
      </c>
      <c r="AU43" s="244">
        <f t="shared" si="55"/>
        <v>0.33010752688172035</v>
      </c>
      <c r="AV43" s="447">
        <f t="shared" si="36"/>
        <v>0.33010752688172035</v>
      </c>
      <c r="AW43" s="62">
        <f t="shared" si="56"/>
        <v>0.30646766169154227</v>
      </c>
      <c r="AX43" s="244">
        <f t="shared" si="57"/>
        <v>0.35343035343035339</v>
      </c>
      <c r="AY43" s="447">
        <f t="shared" si="58"/>
        <v>0.35863925741120395</v>
      </c>
      <c r="AZ43" s="62">
        <f t="shared" si="59"/>
        <v>0.39092055485498112</v>
      </c>
      <c r="BA43" s="62">
        <f t="shared" si="60"/>
        <v>0.36773428232502969</v>
      </c>
      <c r="BB43" s="257">
        <f t="shared" si="51"/>
        <v>93.9</v>
      </c>
      <c r="BC43" s="201">
        <f t="shared" si="22"/>
        <v>0</v>
      </c>
      <c r="BD43" s="261">
        <f t="shared" si="52"/>
        <v>32.9</v>
      </c>
      <c r="BE43" s="180">
        <v>21.5</v>
      </c>
      <c r="BF43" s="180">
        <v>39.5</v>
      </c>
      <c r="BG43" s="62">
        <f t="shared" ref="BG43:BG74" si="61">BF43/D43</f>
        <v>0.42066027689030883</v>
      </c>
      <c r="BH43" s="172">
        <v>37.9</v>
      </c>
      <c r="BI43" s="172">
        <f t="shared" si="19"/>
        <v>1.6000000000000014</v>
      </c>
      <c r="BJ43" s="62">
        <f t="shared" si="53"/>
        <v>1.7039403620873285E-2</v>
      </c>
      <c r="BK43" s="62"/>
      <c r="BL43" s="62"/>
      <c r="BM43" s="62"/>
      <c r="BN43" s="62">
        <f t="shared" si="32"/>
        <v>0.33333333333333365</v>
      </c>
      <c r="BO43" s="267"/>
      <c r="BP43" s="278">
        <f t="shared" si="35"/>
        <v>5.9</v>
      </c>
      <c r="BQ43" s="283"/>
      <c r="BW43" s="63"/>
      <c r="CS43" s="168"/>
      <c r="CT43" s="192"/>
      <c r="CU43" s="233"/>
      <c r="CV43" s="63"/>
      <c r="DC43" s="63"/>
      <c r="DD43" s="63"/>
      <c r="DI43" s="168"/>
      <c r="DT43" s="168"/>
      <c r="EE43" s="63"/>
      <c r="EO43" s="170"/>
      <c r="EZ43" s="255"/>
      <c r="FA43" s="172"/>
      <c r="FB43" s="172"/>
      <c r="FC43" s="172"/>
      <c r="FD43" s="172"/>
      <c r="FE43" s="172"/>
      <c r="FF43" s="172"/>
      <c r="FG43" s="172"/>
      <c r="FH43" s="172"/>
      <c r="FI43" s="172"/>
      <c r="FJ43" s="172"/>
      <c r="FK43" s="69"/>
      <c r="FL43" s="172"/>
      <c r="FM43" s="172"/>
      <c r="FN43" s="172"/>
      <c r="FO43" s="172"/>
      <c r="FP43" s="172"/>
      <c r="FQ43" s="172"/>
      <c r="FR43" s="172"/>
      <c r="FS43" s="172"/>
      <c r="FT43" s="172"/>
    </row>
    <row r="44" spans="2:176" x14ac:dyDescent="0.2">
      <c r="B44" s="172">
        <v>1968</v>
      </c>
      <c r="C44" s="143">
        <v>832.1</v>
      </c>
      <c r="D44" s="32">
        <v>101.7</v>
      </c>
      <c r="E44" s="35">
        <f t="shared" si="37"/>
        <v>0.12222088691263069</v>
      </c>
      <c r="F44" s="173">
        <f t="shared" si="38"/>
        <v>0</v>
      </c>
      <c r="G44" s="174">
        <f t="shared" si="39"/>
        <v>96.100000000000009</v>
      </c>
      <c r="H44" s="62">
        <f t="shared" si="40"/>
        <v>0.11549092657132556</v>
      </c>
      <c r="I44" s="175">
        <v>5.6</v>
      </c>
      <c r="J44" s="58">
        <f t="shared" si="41"/>
        <v>6.729960341305131E-3</v>
      </c>
      <c r="K44" s="35">
        <f t="shared" si="42"/>
        <v>5.5063913470993112E-2</v>
      </c>
      <c r="L44" s="240">
        <v>7</v>
      </c>
      <c r="M44" s="58">
        <f t="shared" si="34"/>
        <v>8.4124504266314144E-3</v>
      </c>
      <c r="N44" s="164">
        <f t="shared" si="33"/>
        <v>6.88298918387414E-2</v>
      </c>
      <c r="O44" s="32">
        <f t="shared" si="21"/>
        <v>101.7</v>
      </c>
      <c r="P44" s="176">
        <f t="shared" si="43"/>
        <v>0</v>
      </c>
      <c r="Q44" s="177">
        <v>87.5</v>
      </c>
      <c r="R44" s="391">
        <v>5.4</v>
      </c>
      <c r="S44" s="153">
        <f t="shared" si="44"/>
        <v>5.3097345132743362E-2</v>
      </c>
      <c r="T44" s="175">
        <v>2.5</v>
      </c>
      <c r="U44" s="175">
        <v>3.8</v>
      </c>
      <c r="V44" s="396">
        <v>8.9</v>
      </c>
      <c r="W44" s="153">
        <f t="shared" si="45"/>
        <v>8.7512291052114055E-2</v>
      </c>
      <c r="X44" s="176">
        <f t="shared" si="46"/>
        <v>11.400000000000006</v>
      </c>
      <c r="Y44" s="301"/>
      <c r="Z44" s="176"/>
      <c r="AA44" s="176"/>
      <c r="AB44" s="176"/>
      <c r="AC44" s="176">
        <f t="shared" si="54"/>
        <v>1.5324177122888891</v>
      </c>
      <c r="AD44" s="62">
        <f t="shared" si="47"/>
        <v>1.5068020769802253E-2</v>
      </c>
      <c r="AE44" s="177"/>
      <c r="AF44" s="177">
        <f>(AF45+AF43)/2</f>
        <v>1.6717586971850014</v>
      </c>
      <c r="AG44" s="199">
        <v>39.6</v>
      </c>
      <c r="AH44" s="61">
        <f t="shared" si="48"/>
        <v>4.7590433842086291E-2</v>
      </c>
      <c r="AI44" s="61">
        <f t="shared" si="49"/>
        <v>4.4585987261146494E-2</v>
      </c>
      <c r="AJ44" s="201">
        <f t="shared" si="50"/>
        <v>0</v>
      </c>
      <c r="AK44" s="172">
        <v>33.5</v>
      </c>
      <c r="AL44" s="172">
        <v>3.3</v>
      </c>
      <c r="AM44" s="400">
        <v>0.3</v>
      </c>
      <c r="AN44" s="172">
        <v>2.5</v>
      </c>
      <c r="AO44" s="396">
        <v>3.7</v>
      </c>
      <c r="AP44" s="173">
        <f>(0.5*FedReceipts!C39+0.5*FedReceipts!C40)/1000</f>
        <v>32.671500000000002</v>
      </c>
      <c r="AQ44" s="173"/>
      <c r="AR44" s="173"/>
      <c r="AS44" s="173"/>
      <c r="AT44" s="299">
        <v>0.52800000000000002</v>
      </c>
      <c r="AU44" s="244">
        <f t="shared" si="55"/>
        <v>0.36580516898608345</v>
      </c>
      <c r="AV44" s="447">
        <f t="shared" si="36"/>
        <v>0.36580516898608345</v>
      </c>
      <c r="AW44" s="62">
        <f t="shared" si="56"/>
        <v>0.33607305936073056</v>
      </c>
      <c r="AX44" s="244">
        <f t="shared" si="57"/>
        <v>0.38830297219558968</v>
      </c>
      <c r="AY44" s="447">
        <f t="shared" si="58"/>
        <v>0.39409314784320826</v>
      </c>
      <c r="AZ44" s="62">
        <f t="shared" si="59"/>
        <v>0.42400000000000004</v>
      </c>
      <c r="BA44" s="62">
        <f t="shared" si="60"/>
        <v>0.39935414424111948</v>
      </c>
      <c r="BB44" s="257">
        <f t="shared" si="51"/>
        <v>101.7</v>
      </c>
      <c r="BC44" s="201">
        <f t="shared" si="22"/>
        <v>0</v>
      </c>
      <c r="BD44" s="261">
        <f t="shared" si="52"/>
        <v>39.6</v>
      </c>
      <c r="BE44" s="180">
        <v>23.5</v>
      </c>
      <c r="BF44" s="180">
        <v>38.6</v>
      </c>
      <c r="BG44" s="62">
        <f t="shared" si="61"/>
        <v>0.37954768928220256</v>
      </c>
      <c r="BH44" s="172">
        <v>36.299999999999997</v>
      </c>
      <c r="BI44" s="172">
        <f t="shared" si="19"/>
        <v>2.3000000000000043</v>
      </c>
      <c r="BJ44" s="62">
        <f t="shared" si="53"/>
        <v>2.2615535889872213E-2</v>
      </c>
      <c r="BK44" s="62"/>
      <c r="BL44" s="62"/>
      <c r="BM44" s="62"/>
      <c r="BN44" s="62">
        <f t="shared" si="32"/>
        <v>0.41071428571428648</v>
      </c>
      <c r="BO44" s="267"/>
      <c r="BP44" s="278">
        <f t="shared" si="35"/>
        <v>7</v>
      </c>
      <c r="BQ44" s="283"/>
      <c r="BW44" s="63"/>
      <c r="CS44" s="168"/>
      <c r="CT44" s="192"/>
      <c r="CU44" s="233"/>
      <c r="CV44" s="63"/>
      <c r="DC44" s="63"/>
      <c r="DD44" s="63"/>
      <c r="DI44" s="168"/>
      <c r="DT44" s="168"/>
      <c r="EE44" s="63"/>
      <c r="EO44" s="170"/>
      <c r="EZ44" s="255"/>
      <c r="FA44" s="172"/>
      <c r="FB44" s="172"/>
      <c r="FC44" s="172"/>
      <c r="FD44" s="172"/>
      <c r="FE44" s="172"/>
      <c r="FF44" s="172"/>
      <c r="FG44" s="172"/>
      <c r="FH44" s="172"/>
      <c r="FI44" s="172"/>
      <c r="FJ44" s="172"/>
      <c r="FK44" s="69"/>
      <c r="FL44" s="172"/>
      <c r="FM44" s="172"/>
      <c r="FN44" s="172"/>
      <c r="FO44" s="172"/>
      <c r="FP44" s="172"/>
      <c r="FQ44" s="172"/>
      <c r="FR44" s="172"/>
      <c r="FS44" s="172"/>
      <c r="FT44" s="172"/>
    </row>
    <row r="45" spans="2:176" x14ac:dyDescent="0.2">
      <c r="B45" s="172">
        <v>1969</v>
      </c>
      <c r="C45" s="143">
        <v>899.5</v>
      </c>
      <c r="D45" s="32">
        <v>98.4</v>
      </c>
      <c r="E45" s="35">
        <f t="shared" si="37"/>
        <v>0.1093941078376876</v>
      </c>
      <c r="F45" s="173">
        <f t="shared" si="38"/>
        <v>0</v>
      </c>
      <c r="G45" s="174">
        <f t="shared" si="39"/>
        <v>91.800000000000011</v>
      </c>
      <c r="H45" s="62">
        <f t="shared" si="40"/>
        <v>0.10205669816564759</v>
      </c>
      <c r="I45" s="175">
        <v>6.6</v>
      </c>
      <c r="J45" s="58">
        <f t="shared" si="41"/>
        <v>7.3374096720400222E-3</v>
      </c>
      <c r="K45" s="35">
        <f t="shared" si="42"/>
        <v>6.7073170731707307E-2</v>
      </c>
      <c r="L45" s="240">
        <v>8</v>
      </c>
      <c r="M45" s="58">
        <f t="shared" si="34"/>
        <v>8.8938299055030569E-3</v>
      </c>
      <c r="N45" s="164">
        <f t="shared" si="33"/>
        <v>8.1300813008130079E-2</v>
      </c>
      <c r="O45" s="32">
        <f t="shared" si="21"/>
        <v>98.4</v>
      </c>
      <c r="P45" s="176">
        <f t="shared" si="43"/>
        <v>0</v>
      </c>
      <c r="Q45" s="177">
        <v>82.1</v>
      </c>
      <c r="R45" s="391">
        <v>6.5</v>
      </c>
      <c r="S45" s="153">
        <f t="shared" si="44"/>
        <v>6.605691056910569E-2</v>
      </c>
      <c r="T45" s="175">
        <v>3.1</v>
      </c>
      <c r="U45" s="175">
        <v>1.6999999999999993</v>
      </c>
      <c r="V45" s="396">
        <v>7.8</v>
      </c>
      <c r="W45" s="153">
        <f t="shared" si="45"/>
        <v>7.9268292682926816E-2</v>
      </c>
      <c r="X45" s="176">
        <f t="shared" si="46"/>
        <v>12.800000000000011</v>
      </c>
      <c r="Y45" s="301"/>
      <c r="Z45" s="176"/>
      <c r="AA45" s="176"/>
      <c r="AB45" s="176"/>
      <c r="AC45" s="176">
        <f t="shared" si="54"/>
        <v>1.6676192732424993</v>
      </c>
      <c r="AD45" s="62">
        <f t="shared" si="47"/>
        <v>1.6947350337830278E-2</v>
      </c>
      <c r="AE45" s="177"/>
      <c r="AF45" s="177">
        <v>1.8192539810000032</v>
      </c>
      <c r="AG45" s="199">
        <v>40</v>
      </c>
      <c r="AH45" s="61">
        <f t="shared" si="48"/>
        <v>4.4469149527515288E-2</v>
      </c>
      <c r="AI45" s="61">
        <f t="shared" si="49"/>
        <v>4.1133963312951639E-2</v>
      </c>
      <c r="AJ45" s="201">
        <f t="shared" si="50"/>
        <v>0</v>
      </c>
      <c r="AK45" s="172">
        <v>33.1</v>
      </c>
      <c r="AL45" s="172">
        <v>3.6</v>
      </c>
      <c r="AM45" s="400">
        <v>0.3</v>
      </c>
      <c r="AN45" s="172">
        <v>3</v>
      </c>
      <c r="AO45" s="396">
        <v>4</v>
      </c>
      <c r="AP45" s="173">
        <f>(0.5*FedReceipts!C40+0.5*FedReceipts!C41)/1000</f>
        <v>34.753500000000003</v>
      </c>
      <c r="AQ45" s="173"/>
      <c r="AR45" s="173"/>
      <c r="AS45" s="173"/>
      <c r="AT45" s="299">
        <v>0.52800000000000002</v>
      </c>
      <c r="AU45" s="244">
        <f t="shared" si="55"/>
        <v>0.37952430196483966</v>
      </c>
      <c r="AV45" s="447">
        <f t="shared" si="36"/>
        <v>0.37952430196483966</v>
      </c>
      <c r="AW45" s="62">
        <f t="shared" si="56"/>
        <v>0.35119617224880378</v>
      </c>
      <c r="AX45" s="244">
        <f t="shared" si="57"/>
        <v>0.40417080436941405</v>
      </c>
      <c r="AY45" s="447">
        <f t="shared" si="58"/>
        <v>0.41097668965766149</v>
      </c>
      <c r="AZ45" s="62">
        <f t="shared" si="59"/>
        <v>0.45066991473812429</v>
      </c>
      <c r="BA45" s="62">
        <f t="shared" si="60"/>
        <v>0.41760722347629797</v>
      </c>
      <c r="BB45" s="257">
        <f t="shared" si="51"/>
        <v>98.4</v>
      </c>
      <c r="BC45" s="201">
        <f t="shared" si="22"/>
        <v>0</v>
      </c>
      <c r="BD45" s="261">
        <f t="shared" si="52"/>
        <v>40</v>
      </c>
      <c r="BE45" s="180">
        <v>24.2</v>
      </c>
      <c r="BF45" s="180">
        <v>34.200000000000003</v>
      </c>
      <c r="BG45" s="62">
        <f t="shared" si="61"/>
        <v>0.34756097560975613</v>
      </c>
      <c r="BH45" s="172">
        <v>31.4</v>
      </c>
      <c r="BI45" s="172">
        <f t="shared" si="19"/>
        <v>2.8000000000000043</v>
      </c>
      <c r="BJ45" s="62">
        <f t="shared" si="53"/>
        <v>2.8455284552845569E-2</v>
      </c>
      <c r="BK45" s="62"/>
      <c r="BL45" s="62"/>
      <c r="BM45" s="62"/>
      <c r="BN45" s="62">
        <f t="shared" si="32"/>
        <v>0.42424242424242492</v>
      </c>
      <c r="BO45" s="267"/>
      <c r="BP45" s="278">
        <f t="shared" si="35"/>
        <v>8</v>
      </c>
      <c r="BQ45" s="283"/>
      <c r="BW45" s="63"/>
      <c r="CS45" s="168"/>
      <c r="CT45" s="192"/>
      <c r="CU45" s="233"/>
      <c r="CV45" s="63"/>
      <c r="DC45" s="63"/>
      <c r="DD45" s="63"/>
      <c r="DI45" s="168"/>
      <c r="DT45" s="168"/>
      <c r="EE45" s="63"/>
      <c r="EO45" s="170"/>
      <c r="EZ45" s="255"/>
      <c r="FA45" s="172"/>
      <c r="FB45" s="172"/>
      <c r="FC45" s="172"/>
      <c r="FD45" s="172"/>
      <c r="FE45" s="172"/>
      <c r="FF45" s="172"/>
      <c r="FG45" s="172"/>
      <c r="FH45" s="172"/>
      <c r="FI45" s="172"/>
      <c r="FJ45" s="172"/>
      <c r="FK45" s="69"/>
      <c r="FL45" s="172"/>
      <c r="FM45" s="172"/>
      <c r="FN45" s="172"/>
      <c r="FO45" s="172"/>
      <c r="FP45" s="172"/>
      <c r="FQ45" s="172"/>
      <c r="FR45" s="172"/>
      <c r="FS45" s="172"/>
      <c r="FT45" s="172"/>
    </row>
    <row r="46" spans="2:176" s="230" customFormat="1" x14ac:dyDescent="0.2">
      <c r="B46" s="219">
        <v>1970</v>
      </c>
      <c r="C46" s="220">
        <v>940.1</v>
      </c>
      <c r="D46" s="221">
        <v>86.2</v>
      </c>
      <c r="E46" s="222">
        <f t="shared" si="37"/>
        <v>9.1692373151792364E-2</v>
      </c>
      <c r="F46" s="223">
        <f t="shared" si="38"/>
        <v>0</v>
      </c>
      <c r="G46" s="223">
        <f t="shared" si="39"/>
        <v>79.100000000000009</v>
      </c>
      <c r="H46" s="222">
        <f t="shared" si="40"/>
        <v>8.4139985107967247E-2</v>
      </c>
      <c r="I46" s="219">
        <v>7.1</v>
      </c>
      <c r="J46" s="224">
        <f t="shared" si="41"/>
        <v>7.5523880438251242E-3</v>
      </c>
      <c r="K46" s="222">
        <f t="shared" si="42"/>
        <v>8.2366589327146161E-2</v>
      </c>
      <c r="L46" s="241">
        <v>8.6</v>
      </c>
      <c r="M46" s="224">
        <f t="shared" si="34"/>
        <v>9.1479629826614183E-3</v>
      </c>
      <c r="N46" s="225">
        <f t="shared" si="33"/>
        <v>9.9767981438515077E-2</v>
      </c>
      <c r="O46" s="221">
        <f t="shared" si="21"/>
        <v>86.2</v>
      </c>
      <c r="P46" s="226">
        <f t="shared" si="43"/>
        <v>0</v>
      </c>
      <c r="Q46" s="226">
        <v>68</v>
      </c>
      <c r="R46" s="392">
        <v>7.6</v>
      </c>
      <c r="S46" s="227">
        <f t="shared" si="44"/>
        <v>8.8167053364269138E-2</v>
      </c>
      <c r="T46" s="219">
        <v>3.5</v>
      </c>
      <c r="U46" s="219">
        <v>-9.9999999999999645E-2</v>
      </c>
      <c r="V46" s="397">
        <v>5.2</v>
      </c>
      <c r="W46" s="227">
        <f t="shared" si="45"/>
        <v>6.0324825986078884E-2</v>
      </c>
      <c r="X46" s="226">
        <f t="shared" si="46"/>
        <v>12.400000000000006</v>
      </c>
      <c r="Y46" s="420"/>
      <c r="Z46" s="226"/>
      <c r="AA46" s="226"/>
      <c r="AB46" s="226"/>
      <c r="AC46" s="226">
        <f t="shared" si="54"/>
        <v>1.5487007684809952</v>
      </c>
      <c r="AD46" s="222">
        <f t="shared" si="47"/>
        <v>1.7966366223677439E-2</v>
      </c>
      <c r="AE46" s="226"/>
      <c r="AF46" s="226">
        <v>1.6895223529999985</v>
      </c>
      <c r="AG46" s="228">
        <v>34.799999999999997</v>
      </c>
      <c r="AH46" s="224">
        <f t="shared" si="48"/>
        <v>3.7017338581002014E-2</v>
      </c>
      <c r="AI46" s="224">
        <f t="shared" si="49"/>
        <v>3.3294330390384E-2</v>
      </c>
      <c r="AJ46" s="229">
        <f t="shared" si="50"/>
        <v>9.9999999999994316E-2</v>
      </c>
      <c r="AK46" s="219">
        <v>27.1</v>
      </c>
      <c r="AL46" s="219">
        <v>3.7</v>
      </c>
      <c r="AM46" s="397">
        <v>0.4</v>
      </c>
      <c r="AN46" s="219">
        <v>3.5</v>
      </c>
      <c r="AO46" s="397">
        <v>4.5</v>
      </c>
      <c r="AP46" s="223">
        <f>(0.5*FedReceipts!C41+0.5*FedReceipts!C42)/1000</f>
        <v>29.806999999999999</v>
      </c>
      <c r="AQ46" s="223"/>
      <c r="AR46" s="223"/>
      <c r="AS46" s="223"/>
      <c r="AT46" s="426">
        <v>0.49200000000000005</v>
      </c>
      <c r="AU46" s="246">
        <f t="shared" si="55"/>
        <v>0.36579572446555819</v>
      </c>
      <c r="AV46" s="448">
        <f t="shared" si="36"/>
        <v>0.36579572446555819</v>
      </c>
      <c r="AW46" s="222">
        <f t="shared" si="56"/>
        <v>0.34563758389261739</v>
      </c>
      <c r="AX46" s="246">
        <f t="shared" si="57"/>
        <v>0.39909808342728292</v>
      </c>
      <c r="AY46" s="448">
        <f t="shared" si="58"/>
        <v>0.4061901579454284</v>
      </c>
      <c r="AZ46" s="222">
        <f t="shared" si="59"/>
        <v>0.4602941176470588</v>
      </c>
      <c r="BA46" s="222">
        <f t="shared" si="60"/>
        <v>0.41402116402116401</v>
      </c>
      <c r="BB46" s="259">
        <f t="shared" si="51"/>
        <v>86.2</v>
      </c>
      <c r="BC46" s="229">
        <f t="shared" si="22"/>
        <v>-9.9999999999994316E-2</v>
      </c>
      <c r="BD46" s="263">
        <f t="shared" si="52"/>
        <v>34.799999999999997</v>
      </c>
      <c r="BE46" s="241">
        <v>24.3</v>
      </c>
      <c r="BF46" s="241">
        <v>27.2</v>
      </c>
      <c r="BG46" s="222">
        <f t="shared" si="61"/>
        <v>0.31554524361948955</v>
      </c>
      <c r="BH46" s="219">
        <v>24</v>
      </c>
      <c r="BI46" s="219">
        <f t="shared" si="19"/>
        <v>3.1999999999999993</v>
      </c>
      <c r="BJ46" s="222">
        <f t="shared" si="53"/>
        <v>3.7122969837586998E-2</v>
      </c>
      <c r="BK46" s="222"/>
      <c r="BL46" s="222"/>
      <c r="BM46" s="222"/>
      <c r="BN46" s="222">
        <f t="shared" si="32"/>
        <v>0.45070422535211258</v>
      </c>
      <c r="BO46" s="269"/>
      <c r="BP46" s="280">
        <f t="shared" si="35"/>
        <v>8.6</v>
      </c>
      <c r="BQ46" s="285"/>
      <c r="BW46" s="231"/>
      <c r="CS46" s="288"/>
      <c r="CU46" s="231"/>
      <c r="CV46" s="231"/>
      <c r="DC46" s="231"/>
      <c r="DD46" s="231"/>
      <c r="DI46" s="288"/>
      <c r="DT46" s="288"/>
      <c r="EE46" s="231"/>
      <c r="EO46" s="292"/>
      <c r="EZ46" s="303"/>
      <c r="FA46" s="219"/>
      <c r="FB46" s="219"/>
      <c r="FC46" s="219"/>
      <c r="FD46" s="219"/>
      <c r="FE46" s="219"/>
      <c r="FF46" s="219"/>
      <c r="FG46" s="219"/>
      <c r="FH46" s="219"/>
      <c r="FI46" s="219"/>
      <c r="FJ46" s="219"/>
      <c r="FK46" s="304"/>
      <c r="FL46" s="219"/>
      <c r="FM46" s="219"/>
      <c r="FN46" s="219"/>
      <c r="FO46" s="219"/>
      <c r="FP46" s="219"/>
      <c r="FQ46" s="219"/>
      <c r="FR46" s="219"/>
      <c r="FS46" s="219"/>
      <c r="FT46" s="219"/>
    </row>
    <row r="47" spans="2:176" s="192" customFormat="1" x14ac:dyDescent="0.2">
      <c r="B47" s="175">
        <v>1971</v>
      </c>
      <c r="C47" s="143">
        <v>1017</v>
      </c>
      <c r="D47" s="32">
        <v>100.6</v>
      </c>
      <c r="E47" s="35">
        <f t="shared" si="37"/>
        <v>9.8918387413962625E-2</v>
      </c>
      <c r="F47" s="173">
        <f t="shared" si="38"/>
        <v>0</v>
      </c>
      <c r="G47" s="173">
        <f t="shared" si="39"/>
        <v>92.699999999999989</v>
      </c>
      <c r="H47" s="35">
        <f t="shared" si="40"/>
        <v>9.1150442477876098E-2</v>
      </c>
      <c r="I47" s="175">
        <v>7.9</v>
      </c>
      <c r="J47" s="58">
        <f t="shared" si="41"/>
        <v>7.7679449360865292E-3</v>
      </c>
      <c r="K47" s="35">
        <f t="shared" si="42"/>
        <v>7.8528827037773363E-2</v>
      </c>
      <c r="L47" s="240">
        <v>9.8000000000000007</v>
      </c>
      <c r="M47" s="58">
        <f t="shared" si="34"/>
        <v>9.6361848574237959E-3</v>
      </c>
      <c r="N47" s="164">
        <f t="shared" si="33"/>
        <v>9.7415506958250506E-2</v>
      </c>
      <c r="O47" s="32">
        <f t="shared" si="21"/>
        <v>100.6</v>
      </c>
      <c r="P47" s="176">
        <f t="shared" si="43"/>
        <v>0</v>
      </c>
      <c r="Q47" s="176">
        <v>81.900000000000006</v>
      </c>
      <c r="R47" s="391">
        <v>7.3</v>
      </c>
      <c r="S47" s="153">
        <f t="shared" si="44"/>
        <v>7.2564612326043734E-2</v>
      </c>
      <c r="T47" s="175">
        <v>3.3</v>
      </c>
      <c r="U47" s="175">
        <v>1.4000000000000004</v>
      </c>
      <c r="V47" s="396">
        <v>7.4</v>
      </c>
      <c r="W47" s="153">
        <f t="shared" si="45"/>
        <v>7.3558648111332017E-2</v>
      </c>
      <c r="X47" s="176">
        <f t="shared" si="46"/>
        <v>14.099999999999994</v>
      </c>
      <c r="Y47" s="301"/>
      <c r="Z47" s="176"/>
      <c r="AA47" s="176"/>
      <c r="AB47" s="176"/>
      <c r="AC47" s="176">
        <f t="shared" si="54"/>
        <v>1.8141238702750324</v>
      </c>
      <c r="AD47" s="35">
        <f t="shared" si="47"/>
        <v>1.8033040459990383E-2</v>
      </c>
      <c r="AE47" s="176"/>
      <c r="AF47" s="176">
        <v>1.9790800730000082</v>
      </c>
      <c r="AG47" s="199">
        <v>38.200000000000003</v>
      </c>
      <c r="AH47" s="58">
        <f t="shared" si="48"/>
        <v>3.7561455260570309E-2</v>
      </c>
      <c r="AI47" s="58">
        <f t="shared" si="49"/>
        <v>3.4218289085545729E-2</v>
      </c>
      <c r="AJ47" s="232">
        <f t="shared" si="50"/>
        <v>0</v>
      </c>
      <c r="AK47" s="175">
        <v>30.099999999999998</v>
      </c>
      <c r="AL47" s="175">
        <v>4.3</v>
      </c>
      <c r="AM47" s="396">
        <v>0.4</v>
      </c>
      <c r="AN47" s="175">
        <v>3.4</v>
      </c>
      <c r="AO47" s="396">
        <v>5.7</v>
      </c>
      <c r="AP47" s="173">
        <f>(0.5*FedReceipts!C42+0.5*FedReceipts!C43)/1000</f>
        <v>29.4755</v>
      </c>
      <c r="AQ47" s="173"/>
      <c r="AR47" s="173"/>
      <c r="AS47" s="173"/>
      <c r="AT47" s="299">
        <v>0.48</v>
      </c>
      <c r="AU47" s="247">
        <f t="shared" si="55"/>
        <v>0.34677419354838712</v>
      </c>
      <c r="AV47" s="449">
        <f t="shared" si="36"/>
        <v>0.34677419354838712</v>
      </c>
      <c r="AW47" s="35">
        <f t="shared" si="56"/>
        <v>0.32270168855534714</v>
      </c>
      <c r="AX47" s="247">
        <f t="shared" si="57"/>
        <v>0.38226882745471891</v>
      </c>
      <c r="AY47" s="449">
        <f t="shared" si="58"/>
        <v>0.38899606333594633</v>
      </c>
      <c r="AZ47" s="35">
        <f t="shared" si="59"/>
        <v>0.42490842490842495</v>
      </c>
      <c r="BA47" s="35">
        <f t="shared" si="60"/>
        <v>0.39013452914798208</v>
      </c>
      <c r="BB47" s="257">
        <f t="shared" si="51"/>
        <v>100.6</v>
      </c>
      <c r="BC47" s="232">
        <f t="shared" si="22"/>
        <v>-0.10000000000000853</v>
      </c>
      <c r="BD47" s="264">
        <f t="shared" si="52"/>
        <v>38.200000000000003</v>
      </c>
      <c r="BE47" s="240">
        <v>25</v>
      </c>
      <c r="BF47" s="240">
        <v>37.5</v>
      </c>
      <c r="BG47" s="35">
        <f t="shared" si="61"/>
        <v>0.37276341948310143</v>
      </c>
      <c r="BH47" s="175">
        <v>34.299999999999997</v>
      </c>
      <c r="BI47" s="175">
        <f t="shared" si="19"/>
        <v>3.2000000000000028</v>
      </c>
      <c r="BJ47" s="35">
        <f t="shared" si="53"/>
        <v>3.1809145129224684E-2</v>
      </c>
      <c r="BK47" s="35"/>
      <c r="BL47" s="35"/>
      <c r="BM47" s="35"/>
      <c r="BN47" s="35">
        <f t="shared" si="32"/>
        <v>0.40506329113924083</v>
      </c>
      <c r="BO47" s="270"/>
      <c r="BP47" s="278">
        <f t="shared" si="35"/>
        <v>9.8000000000000007</v>
      </c>
      <c r="BQ47" s="283"/>
      <c r="BW47" s="233"/>
      <c r="CS47" s="168"/>
      <c r="CU47" s="233"/>
      <c r="CV47" s="233"/>
      <c r="DC47" s="233"/>
      <c r="DD47" s="233"/>
      <c r="DI47" s="168"/>
      <c r="DT47" s="168"/>
      <c r="EE47" s="233"/>
      <c r="EO47" s="170"/>
      <c r="EZ47" s="255"/>
      <c r="FA47" s="175"/>
      <c r="FB47" s="175"/>
      <c r="FC47" s="175"/>
      <c r="FD47" s="175"/>
      <c r="FE47" s="175"/>
      <c r="FF47" s="175"/>
      <c r="FG47" s="175"/>
      <c r="FH47" s="175"/>
      <c r="FI47" s="175"/>
      <c r="FJ47" s="175"/>
      <c r="FK47" s="305"/>
      <c r="FL47" s="175"/>
      <c r="FM47" s="175"/>
      <c r="FN47" s="175"/>
      <c r="FO47" s="175"/>
      <c r="FP47" s="175"/>
      <c r="FQ47" s="175"/>
      <c r="FR47" s="175"/>
      <c r="FS47" s="175"/>
      <c r="FT47" s="175"/>
    </row>
    <row r="48" spans="2:176" s="192" customFormat="1" x14ac:dyDescent="0.2">
      <c r="B48" s="175">
        <v>1972</v>
      </c>
      <c r="C48" s="143">
        <v>1123</v>
      </c>
      <c r="D48" s="32">
        <v>117.2</v>
      </c>
      <c r="E48" s="35">
        <f t="shared" si="37"/>
        <v>0.10436331255565449</v>
      </c>
      <c r="F48" s="173">
        <f t="shared" si="38"/>
        <v>0</v>
      </c>
      <c r="G48" s="173">
        <f t="shared" si="39"/>
        <v>107.7</v>
      </c>
      <c r="H48" s="35">
        <f t="shared" si="40"/>
        <v>9.5903829029385573E-2</v>
      </c>
      <c r="I48" s="175">
        <v>9.5</v>
      </c>
      <c r="J48" s="58">
        <f t="shared" si="41"/>
        <v>8.4594835262689228E-3</v>
      </c>
      <c r="K48" s="35">
        <f t="shared" si="42"/>
        <v>8.1058020477815698E-2</v>
      </c>
      <c r="L48" s="240">
        <v>11.7</v>
      </c>
      <c r="M48" s="58">
        <f t="shared" si="34"/>
        <v>1.0418521816562777E-2</v>
      </c>
      <c r="N48" s="164">
        <f t="shared" si="33"/>
        <v>9.9829351535836164E-2</v>
      </c>
      <c r="O48" s="32">
        <f t="shared" si="21"/>
        <v>117.2</v>
      </c>
      <c r="P48" s="176">
        <f t="shared" si="43"/>
        <v>0</v>
      </c>
      <c r="Q48" s="176">
        <v>99.5</v>
      </c>
      <c r="R48" s="391">
        <v>7.2</v>
      </c>
      <c r="S48" s="153">
        <f t="shared" si="44"/>
        <v>6.1433447098976107E-2</v>
      </c>
      <c r="T48" s="175">
        <v>3.3</v>
      </c>
      <c r="U48" s="175">
        <v>1.3000000000000007</v>
      </c>
      <c r="V48" s="396">
        <v>10.1</v>
      </c>
      <c r="W48" s="153">
        <f t="shared" si="45"/>
        <v>8.6177474402730367E-2</v>
      </c>
      <c r="X48" s="176">
        <f t="shared" si="46"/>
        <v>16</v>
      </c>
      <c r="Y48" s="301"/>
      <c r="Z48" s="176"/>
      <c r="AA48" s="176"/>
      <c r="AB48" s="176"/>
      <c r="AC48" s="176">
        <f t="shared" si="54"/>
        <v>2.0350358704821496</v>
      </c>
      <c r="AD48" s="35">
        <f t="shared" si="47"/>
        <v>1.7363787290803324E-2</v>
      </c>
      <c r="AE48" s="176"/>
      <c r="AF48" s="176">
        <v>2.2200793480000094</v>
      </c>
      <c r="AG48" s="199">
        <v>42.3</v>
      </c>
      <c r="AH48" s="58">
        <f t="shared" si="48"/>
        <v>3.7666963490650039E-2</v>
      </c>
      <c r="AI48" s="58">
        <f t="shared" si="49"/>
        <v>3.4817453250222612E-2</v>
      </c>
      <c r="AJ48" s="232">
        <f t="shared" si="50"/>
        <v>-0.10000000000000142</v>
      </c>
      <c r="AK48" s="175">
        <v>33.4</v>
      </c>
      <c r="AL48" s="175">
        <v>5.3</v>
      </c>
      <c r="AM48" s="396">
        <v>0.5</v>
      </c>
      <c r="AN48" s="175">
        <v>3.2</v>
      </c>
      <c r="AO48" s="396">
        <v>6.3</v>
      </c>
      <c r="AP48" s="173">
        <f>(0.5*FedReceipts!C43+0.5*FedReceipts!C44)/1000</f>
        <v>34.159500000000001</v>
      </c>
      <c r="AQ48" s="173"/>
      <c r="AR48" s="173"/>
      <c r="AS48" s="173"/>
      <c r="AT48" s="299">
        <v>0.48</v>
      </c>
      <c r="AU48" s="247">
        <f t="shared" si="55"/>
        <v>0.33333333333333326</v>
      </c>
      <c r="AV48" s="449">
        <f t="shared" si="36"/>
        <v>0.33333333333333326</v>
      </c>
      <c r="AW48" s="35">
        <f t="shared" si="56"/>
        <v>0.30586370839936605</v>
      </c>
      <c r="AX48" s="247">
        <f t="shared" si="57"/>
        <v>0.36683006535947704</v>
      </c>
      <c r="AY48" s="449">
        <f t="shared" si="58"/>
        <v>0.37303213875165259</v>
      </c>
      <c r="AZ48" s="35">
        <f t="shared" si="59"/>
        <v>0.39296482412060296</v>
      </c>
      <c r="BA48" s="35">
        <f t="shared" si="60"/>
        <v>0.36644798500468595</v>
      </c>
      <c r="BB48" s="257">
        <f t="shared" si="51"/>
        <v>117.2</v>
      </c>
      <c r="BC48" s="232">
        <f t="shared" si="22"/>
        <v>0.10000000000000853</v>
      </c>
      <c r="BD48" s="264">
        <f t="shared" si="52"/>
        <v>42.3</v>
      </c>
      <c r="BE48" s="240">
        <v>26.8</v>
      </c>
      <c r="BF48" s="240">
        <v>48</v>
      </c>
      <c r="BG48" s="35">
        <f t="shared" si="61"/>
        <v>0.40955631399317405</v>
      </c>
      <c r="BH48" s="175">
        <v>43.4</v>
      </c>
      <c r="BI48" s="175">
        <f t="shared" si="19"/>
        <v>4.6000000000000014</v>
      </c>
      <c r="BJ48" s="35">
        <f t="shared" si="53"/>
        <v>3.9249146757679189E-2</v>
      </c>
      <c r="BK48" s="35"/>
      <c r="BL48" s="35"/>
      <c r="BM48" s="35"/>
      <c r="BN48" s="35">
        <f t="shared" si="32"/>
        <v>0.48421052631578965</v>
      </c>
      <c r="BO48" s="270"/>
      <c r="BP48" s="278">
        <f t="shared" si="35"/>
        <v>11.7</v>
      </c>
      <c r="BQ48" s="283"/>
      <c r="BW48" s="233"/>
      <c r="CS48" s="168"/>
      <c r="CU48" s="233"/>
      <c r="CV48" s="233"/>
      <c r="DC48" s="233"/>
      <c r="DD48" s="233"/>
      <c r="DI48" s="168"/>
      <c r="DT48" s="168"/>
      <c r="EE48" s="233"/>
      <c r="EO48" s="170"/>
      <c r="EZ48" s="255"/>
      <c r="FA48" s="175"/>
      <c r="FB48" s="175"/>
      <c r="FC48" s="175"/>
      <c r="FD48" s="175"/>
      <c r="FE48" s="175"/>
      <c r="FF48" s="175"/>
      <c r="FG48" s="175"/>
      <c r="FH48" s="175"/>
      <c r="FI48" s="175"/>
      <c r="FJ48" s="175"/>
      <c r="FK48" s="305"/>
      <c r="FL48" s="175"/>
      <c r="FM48" s="175"/>
      <c r="FN48" s="175"/>
      <c r="FO48" s="175"/>
      <c r="FP48" s="175"/>
      <c r="FQ48" s="175"/>
      <c r="FR48" s="175"/>
      <c r="FS48" s="175"/>
      <c r="FT48" s="175"/>
    </row>
    <row r="49" spans="2:176" s="192" customFormat="1" x14ac:dyDescent="0.2">
      <c r="B49" s="175">
        <v>1973</v>
      </c>
      <c r="C49" s="143">
        <v>1257</v>
      </c>
      <c r="D49" s="32">
        <v>133.4</v>
      </c>
      <c r="E49" s="35">
        <f t="shared" si="37"/>
        <v>0.10612569610182976</v>
      </c>
      <c r="F49" s="173">
        <f t="shared" si="38"/>
        <v>0</v>
      </c>
      <c r="G49" s="173">
        <f t="shared" si="39"/>
        <v>118.5</v>
      </c>
      <c r="H49" s="35">
        <f t="shared" si="40"/>
        <v>9.4272076372315036E-2</v>
      </c>
      <c r="I49" s="175">
        <v>14.9</v>
      </c>
      <c r="J49" s="58">
        <f t="shared" si="41"/>
        <v>1.1853619729514717E-2</v>
      </c>
      <c r="K49" s="35">
        <f t="shared" si="42"/>
        <v>0.11169415292353822</v>
      </c>
      <c r="L49" s="240">
        <v>17.600000000000001</v>
      </c>
      <c r="M49" s="58">
        <f t="shared" si="34"/>
        <v>1.400159108989658E-2</v>
      </c>
      <c r="N49" s="164">
        <f t="shared" si="33"/>
        <v>0.13193403298350825</v>
      </c>
      <c r="O49" s="32">
        <f t="shared" si="21"/>
        <v>133.4</v>
      </c>
      <c r="P49" s="176">
        <f t="shared" si="43"/>
        <v>0</v>
      </c>
      <c r="Q49" s="176">
        <v>122.6</v>
      </c>
      <c r="R49" s="391">
        <v>9.6</v>
      </c>
      <c r="S49" s="153">
        <f t="shared" si="44"/>
        <v>7.1964017991004492E-2</v>
      </c>
      <c r="T49" s="175">
        <v>4.5</v>
      </c>
      <c r="U49" s="175">
        <v>-12.8</v>
      </c>
      <c r="V49" s="396">
        <v>9.5</v>
      </c>
      <c r="W49" s="153">
        <f t="shared" si="45"/>
        <v>7.1214392803598203E-2</v>
      </c>
      <c r="X49" s="176">
        <f t="shared" si="46"/>
        <v>19.000000000000014</v>
      </c>
      <c r="Y49" s="301"/>
      <c r="Z49" s="176"/>
      <c r="AA49" s="176"/>
      <c r="AB49" s="176"/>
      <c r="AC49" s="176">
        <f t="shared" si="54"/>
        <v>2.0284704597495398</v>
      </c>
      <c r="AD49" s="35">
        <f t="shared" si="47"/>
        <v>1.5205925485378859E-2</v>
      </c>
      <c r="AE49" s="176"/>
      <c r="AF49" s="176">
        <v>2.2129169520000058</v>
      </c>
      <c r="AG49" s="199">
        <v>50</v>
      </c>
      <c r="AH49" s="58">
        <f t="shared" si="48"/>
        <v>3.9777247414478918E-2</v>
      </c>
      <c r="AI49" s="58">
        <f t="shared" si="49"/>
        <v>3.6356404136833734E-2</v>
      </c>
      <c r="AJ49" s="232">
        <f t="shared" si="50"/>
        <v>0.10000000000000142</v>
      </c>
      <c r="AK49" s="175">
        <v>38.9</v>
      </c>
      <c r="AL49" s="175">
        <v>6</v>
      </c>
      <c r="AM49" s="396">
        <v>0.7</v>
      </c>
      <c r="AN49" s="175">
        <v>4.3</v>
      </c>
      <c r="AO49" s="396">
        <v>9.6</v>
      </c>
      <c r="AP49" s="173">
        <f>(0.5*FedReceipts!C44+0.5*FedReceipts!C45)/1000</f>
        <v>37.386499999999998</v>
      </c>
      <c r="AQ49" s="173"/>
      <c r="AR49" s="173"/>
      <c r="AS49" s="173"/>
      <c r="AT49" s="299">
        <v>0.48</v>
      </c>
      <c r="AU49" s="247">
        <f t="shared" si="55"/>
        <v>0.34118541033434652</v>
      </c>
      <c r="AV49" s="449">
        <f t="shared" si="36"/>
        <v>0.34118541033434652</v>
      </c>
      <c r="AW49" s="35">
        <f t="shared" si="56"/>
        <v>0.31892274982282071</v>
      </c>
      <c r="AX49" s="247">
        <f t="shared" si="57"/>
        <v>0.38668555240793206</v>
      </c>
      <c r="AY49" s="449">
        <f t="shared" si="58"/>
        <v>0.39232162052375003</v>
      </c>
      <c r="AZ49" s="35">
        <f t="shared" si="59"/>
        <v>0.37275693311582386</v>
      </c>
      <c r="BA49" s="35">
        <f t="shared" si="60"/>
        <v>0.34568835098335859</v>
      </c>
      <c r="BB49" s="257">
        <f t="shared" si="51"/>
        <v>133.4</v>
      </c>
      <c r="BC49" s="232">
        <f t="shared" si="22"/>
        <v>0</v>
      </c>
      <c r="BD49" s="264">
        <f t="shared" si="52"/>
        <v>50</v>
      </c>
      <c r="BE49" s="240">
        <v>29.9</v>
      </c>
      <c r="BF49" s="240">
        <v>53.5</v>
      </c>
      <c r="BG49" s="35">
        <f t="shared" si="61"/>
        <v>0.40104947526236878</v>
      </c>
      <c r="BH49" s="175">
        <v>45.4</v>
      </c>
      <c r="BI49" s="175">
        <f t="shared" si="19"/>
        <v>8.1000000000000014</v>
      </c>
      <c r="BJ49" s="35">
        <f t="shared" si="53"/>
        <v>6.071964017991005E-2</v>
      </c>
      <c r="BK49" s="35"/>
      <c r="BL49" s="35"/>
      <c r="BM49" s="35"/>
      <c r="BN49" s="35">
        <f t="shared" ref="BN49:BN80" si="62">BI49/I49</f>
        <v>0.54362416107382561</v>
      </c>
      <c r="BO49" s="270"/>
      <c r="BP49" s="278">
        <f t="shared" si="35"/>
        <v>17.600000000000001</v>
      </c>
      <c r="BQ49" s="283"/>
      <c r="BW49" s="233"/>
      <c r="CS49" s="168"/>
      <c r="CU49" s="233"/>
      <c r="CV49" s="233"/>
      <c r="DC49" s="233"/>
      <c r="DD49" s="233"/>
      <c r="DI49" s="168"/>
      <c r="DT49" s="168"/>
      <c r="EE49" s="233"/>
      <c r="EO49" s="170"/>
      <c r="EZ49" s="255"/>
      <c r="FA49" s="175"/>
      <c r="FB49" s="175"/>
      <c r="FC49" s="175"/>
      <c r="FD49" s="175"/>
      <c r="FE49" s="175"/>
      <c r="FF49" s="175"/>
      <c r="FG49" s="175"/>
      <c r="FH49" s="175"/>
      <c r="FI49" s="175"/>
      <c r="FJ49" s="175"/>
      <c r="FK49" s="305"/>
      <c r="FL49" s="175"/>
      <c r="FM49" s="175"/>
      <c r="FN49" s="175"/>
      <c r="FO49" s="175"/>
      <c r="FP49" s="175"/>
      <c r="FQ49" s="175"/>
      <c r="FR49" s="175"/>
      <c r="FS49" s="175"/>
      <c r="FT49" s="175"/>
    </row>
    <row r="50" spans="2:176" s="192" customFormat="1" x14ac:dyDescent="0.2">
      <c r="B50" s="175">
        <v>1974</v>
      </c>
      <c r="C50" s="143">
        <v>1350.8</v>
      </c>
      <c r="D50" s="32">
        <v>125.7</v>
      </c>
      <c r="E50" s="35">
        <f t="shared" si="37"/>
        <v>9.305596683446847E-2</v>
      </c>
      <c r="F50" s="173">
        <f t="shared" si="38"/>
        <v>0</v>
      </c>
      <c r="G50" s="173">
        <f t="shared" si="39"/>
        <v>108.2</v>
      </c>
      <c r="H50" s="35">
        <f t="shared" si="40"/>
        <v>8.0100681077879779E-2</v>
      </c>
      <c r="I50" s="175">
        <v>17.5</v>
      </c>
      <c r="J50" s="58">
        <f t="shared" si="41"/>
        <v>1.2955285756588688E-2</v>
      </c>
      <c r="K50" s="35">
        <f t="shared" si="42"/>
        <v>0.13922036595067622</v>
      </c>
      <c r="L50" s="240">
        <v>20.399999999999999</v>
      </c>
      <c r="M50" s="58">
        <f t="shared" si="34"/>
        <v>1.5102161681966242E-2</v>
      </c>
      <c r="N50" s="164">
        <f t="shared" si="33"/>
        <v>0.16229116945107397</v>
      </c>
      <c r="O50" s="32">
        <f t="shared" si="21"/>
        <v>125.7</v>
      </c>
      <c r="P50" s="176">
        <f t="shared" si="43"/>
        <v>0</v>
      </c>
      <c r="Q50" s="176">
        <v>148.19999999999999</v>
      </c>
      <c r="R50" s="391">
        <v>10.4</v>
      </c>
      <c r="S50" s="153">
        <f t="shared" si="44"/>
        <v>8.2736674622116146E-2</v>
      </c>
      <c r="T50" s="175">
        <v>5.7</v>
      </c>
      <c r="U50" s="175">
        <v>-35.800000000000004</v>
      </c>
      <c r="V50" s="396">
        <v>7.7</v>
      </c>
      <c r="W50" s="153">
        <f t="shared" si="45"/>
        <v>6.1256961018297536E-2</v>
      </c>
      <c r="X50" s="176">
        <f t="shared" si="46"/>
        <v>4.9000000000000341</v>
      </c>
      <c r="Y50" s="301"/>
      <c r="Z50" s="176"/>
      <c r="AA50" s="176"/>
      <c r="AB50" s="176"/>
      <c r="AC50" s="176">
        <f t="shared" si="54"/>
        <v>2.4859606522834303</v>
      </c>
      <c r="AD50" s="35">
        <f t="shared" si="47"/>
        <v>1.9776934385707479E-2</v>
      </c>
      <c r="AE50" s="176"/>
      <c r="AF50" s="176">
        <v>2.7120062029999912</v>
      </c>
      <c r="AG50" s="199">
        <v>52.8</v>
      </c>
      <c r="AH50" s="58">
        <f t="shared" si="48"/>
        <v>3.9087947882736153E-2</v>
      </c>
      <c r="AI50" s="58">
        <f t="shared" si="49"/>
        <v>3.4942256440627775E-2</v>
      </c>
      <c r="AJ50" s="232">
        <f t="shared" si="50"/>
        <v>0</v>
      </c>
      <c r="AK50" s="175">
        <v>39.5</v>
      </c>
      <c r="AL50" s="175">
        <v>6.7</v>
      </c>
      <c r="AM50" s="396">
        <v>1</v>
      </c>
      <c r="AN50" s="175">
        <v>5.6</v>
      </c>
      <c r="AO50" s="396">
        <v>20.8</v>
      </c>
      <c r="AP50" s="173">
        <f>(0.5*FedReceipts!C45+0.5*FedReceipts!C46)/1000</f>
        <v>39.6205</v>
      </c>
      <c r="AQ50" s="173"/>
      <c r="AR50" s="173"/>
      <c r="AS50" s="173"/>
      <c r="AT50" s="299">
        <v>0.48</v>
      </c>
      <c r="AU50" s="247">
        <f t="shared" si="55"/>
        <v>0.37591537835638733</v>
      </c>
      <c r="AV50" s="449">
        <f t="shared" si="36"/>
        <v>0.37591537835638733</v>
      </c>
      <c r="AW50" s="35">
        <f t="shared" si="56"/>
        <v>0.35375191424196017</v>
      </c>
      <c r="AX50" s="247">
        <f t="shared" si="57"/>
        <v>0.46624913013221991</v>
      </c>
      <c r="AY50" s="449">
        <f t="shared" si="58"/>
        <v>0.47445707459032044</v>
      </c>
      <c r="AZ50" s="35">
        <f t="shared" si="59"/>
        <v>0.31848852901484481</v>
      </c>
      <c r="BA50" s="35">
        <f t="shared" si="60"/>
        <v>0.29760403530895335</v>
      </c>
      <c r="BB50" s="257">
        <f t="shared" si="51"/>
        <v>125.7</v>
      </c>
      <c r="BC50" s="232">
        <f t="shared" si="22"/>
        <v>0</v>
      </c>
      <c r="BD50" s="264">
        <f t="shared" si="52"/>
        <v>52.8</v>
      </c>
      <c r="BE50" s="240">
        <v>33.200000000000003</v>
      </c>
      <c r="BF50" s="240">
        <v>39.700000000000003</v>
      </c>
      <c r="BG50" s="35">
        <f t="shared" si="61"/>
        <v>0.31583134447096262</v>
      </c>
      <c r="BH50" s="175">
        <v>32</v>
      </c>
      <c r="BI50" s="175">
        <f t="shared" si="19"/>
        <v>7.7000000000000028</v>
      </c>
      <c r="BJ50" s="35">
        <f t="shared" si="53"/>
        <v>6.1256961018297557E-2</v>
      </c>
      <c r="BK50" s="35"/>
      <c r="BL50" s="35"/>
      <c r="BM50" s="35"/>
      <c r="BN50" s="35">
        <f t="shared" si="62"/>
        <v>0.44000000000000017</v>
      </c>
      <c r="BO50" s="270"/>
      <c r="BP50" s="278">
        <f t="shared" si="35"/>
        <v>20.399999999999999</v>
      </c>
      <c r="BQ50" s="283"/>
      <c r="BW50" s="233"/>
      <c r="CS50" s="168"/>
      <c r="CU50" s="233"/>
      <c r="CV50" s="233"/>
      <c r="DC50" s="233"/>
      <c r="DD50" s="233"/>
      <c r="DI50" s="168"/>
      <c r="DT50" s="168"/>
      <c r="EE50" s="233"/>
      <c r="EO50" s="170"/>
      <c r="EZ50" s="255"/>
      <c r="FA50" s="175"/>
      <c r="FB50" s="175"/>
      <c r="FC50" s="175"/>
      <c r="FD50" s="175"/>
      <c r="FE50" s="175"/>
      <c r="FF50" s="175"/>
      <c r="FG50" s="175"/>
      <c r="FH50" s="175"/>
      <c r="FI50" s="175"/>
      <c r="FJ50" s="175"/>
      <c r="FK50" s="305"/>
      <c r="FL50" s="175"/>
      <c r="FM50" s="175"/>
      <c r="FN50" s="175"/>
      <c r="FO50" s="175"/>
      <c r="FP50" s="175"/>
      <c r="FQ50" s="175"/>
      <c r="FR50" s="175"/>
      <c r="FS50" s="175"/>
      <c r="FT50" s="175"/>
    </row>
    <row r="51" spans="2:176" s="192" customFormat="1" x14ac:dyDescent="0.2">
      <c r="B51" s="175">
        <v>1975</v>
      </c>
      <c r="C51" s="143">
        <v>1451.1</v>
      </c>
      <c r="D51" s="32">
        <v>138.9</v>
      </c>
      <c r="E51" s="35">
        <f t="shared" si="37"/>
        <v>9.5720487905726695E-2</v>
      </c>
      <c r="F51" s="173">
        <f t="shared" si="38"/>
        <v>0</v>
      </c>
      <c r="G51" s="173">
        <f t="shared" si="39"/>
        <v>124.30000000000001</v>
      </c>
      <c r="H51" s="35">
        <f t="shared" si="40"/>
        <v>8.5659155123699274E-2</v>
      </c>
      <c r="I51" s="175">
        <v>14.6</v>
      </c>
      <c r="J51" s="58">
        <f t="shared" si="41"/>
        <v>1.0061332782027428E-2</v>
      </c>
      <c r="K51" s="35">
        <f t="shared" si="42"/>
        <v>0.10511159107271417</v>
      </c>
      <c r="L51" s="240">
        <v>17.899999999999999</v>
      </c>
      <c r="M51" s="58">
        <f t="shared" si="34"/>
        <v>1.2335469643718558E-2</v>
      </c>
      <c r="N51" s="164">
        <f t="shared" si="33"/>
        <v>0.12886969042476601</v>
      </c>
      <c r="O51" s="32">
        <f t="shared" si="21"/>
        <v>138.9</v>
      </c>
      <c r="P51" s="176">
        <f t="shared" si="43"/>
        <v>0</v>
      </c>
      <c r="Q51" s="176">
        <v>146</v>
      </c>
      <c r="R51" s="391">
        <v>10</v>
      </c>
      <c r="S51" s="153">
        <f t="shared" si="44"/>
        <v>7.1994240460763137E-2</v>
      </c>
      <c r="T51" s="175">
        <v>5.6</v>
      </c>
      <c r="U51" s="175">
        <v>-15.9</v>
      </c>
      <c r="V51" s="396">
        <v>8.9</v>
      </c>
      <c r="W51" s="153">
        <f t="shared" si="45"/>
        <v>6.4074874010079191E-2</v>
      </c>
      <c r="X51" s="176">
        <f t="shared" si="46"/>
        <v>2.1000000000000227</v>
      </c>
      <c r="Y51" s="301"/>
      <c r="Z51" s="176"/>
      <c r="AA51" s="176"/>
      <c r="AB51" s="176"/>
      <c r="AC51" s="176">
        <f t="shared" si="54"/>
        <v>1.8552536881147497</v>
      </c>
      <c r="AD51" s="35">
        <f t="shared" si="47"/>
        <v>1.3356758013785094E-2</v>
      </c>
      <c r="AE51" s="176"/>
      <c r="AF51" s="176">
        <v>2.0239497780000111</v>
      </c>
      <c r="AG51" s="199">
        <v>51.6</v>
      </c>
      <c r="AH51" s="58">
        <f t="shared" si="48"/>
        <v>3.5559230928261319E-2</v>
      </c>
      <c r="AI51" s="58">
        <f t="shared" si="49"/>
        <v>3.1837916063675836E-2</v>
      </c>
      <c r="AJ51" s="232">
        <f t="shared" si="50"/>
        <v>0.10000000000000853</v>
      </c>
      <c r="AK51" s="175">
        <v>38.099999999999994</v>
      </c>
      <c r="AL51" s="175">
        <v>7.3</v>
      </c>
      <c r="AM51" s="396">
        <v>0.7</v>
      </c>
      <c r="AN51" s="175">
        <v>5.4</v>
      </c>
      <c r="AO51" s="396">
        <v>20</v>
      </c>
      <c r="AP51" s="173">
        <f>(0.5*FedReceipts!C46+0.5*FedReceipts!C47)/1000</f>
        <v>41.015000000000001</v>
      </c>
      <c r="AQ51" s="173"/>
      <c r="AR51" s="173"/>
      <c r="AS51" s="173"/>
      <c r="AT51" s="299">
        <v>0.48</v>
      </c>
      <c r="AU51" s="247">
        <f t="shared" si="55"/>
        <v>0.33235724743777439</v>
      </c>
      <c r="AV51" s="449">
        <f t="shared" si="36"/>
        <v>0.33235724743777439</v>
      </c>
      <c r="AW51" s="35">
        <f t="shared" si="56"/>
        <v>0.31271477663230235</v>
      </c>
      <c r="AX51" s="247">
        <f t="shared" si="57"/>
        <v>0.41826309067688372</v>
      </c>
      <c r="AY51" s="449">
        <f t="shared" si="58"/>
        <v>0.42327769802269033</v>
      </c>
      <c r="AZ51" s="35">
        <f t="shared" si="59"/>
        <v>0.31643835616438359</v>
      </c>
      <c r="BA51" s="35">
        <f t="shared" si="60"/>
        <v>0.29615384615384616</v>
      </c>
      <c r="BB51" s="257">
        <f t="shared" si="51"/>
        <v>138.9</v>
      </c>
      <c r="BC51" s="232">
        <f t="shared" si="22"/>
        <v>0</v>
      </c>
      <c r="BD51" s="264">
        <f t="shared" si="52"/>
        <v>51.6</v>
      </c>
      <c r="BE51" s="240">
        <v>33</v>
      </c>
      <c r="BF51" s="240">
        <v>54.3</v>
      </c>
      <c r="BG51" s="35">
        <f t="shared" si="61"/>
        <v>0.39092872570194381</v>
      </c>
      <c r="BH51" s="175">
        <v>46.2</v>
      </c>
      <c r="BI51" s="175">
        <f t="shared" si="19"/>
        <v>8.0999999999999943</v>
      </c>
      <c r="BJ51" s="35">
        <f t="shared" si="53"/>
        <v>5.8315334773218097E-2</v>
      </c>
      <c r="BK51" s="35"/>
      <c r="BL51" s="35"/>
      <c r="BM51" s="35"/>
      <c r="BN51" s="35">
        <f t="shared" si="62"/>
        <v>0.55479452054794487</v>
      </c>
      <c r="BO51" s="270"/>
      <c r="BP51" s="278">
        <f t="shared" si="35"/>
        <v>17.899999999999999</v>
      </c>
      <c r="BQ51" s="283"/>
      <c r="BW51" s="233"/>
      <c r="CS51" s="168"/>
      <c r="CU51" s="233"/>
      <c r="CV51" s="233"/>
      <c r="DC51" s="233"/>
      <c r="DD51" s="233"/>
      <c r="DI51" s="168"/>
      <c r="DT51" s="168"/>
      <c r="EE51" s="233"/>
      <c r="EO51" s="170"/>
      <c r="EZ51" s="255"/>
      <c r="FA51" s="175"/>
      <c r="FB51" s="175"/>
      <c r="FC51" s="175"/>
      <c r="FD51" s="175"/>
      <c r="FE51" s="175"/>
      <c r="FF51" s="175"/>
      <c r="FG51" s="175"/>
      <c r="FH51" s="175"/>
      <c r="FI51" s="175"/>
      <c r="FJ51" s="175"/>
      <c r="FK51" s="305"/>
      <c r="FL51" s="175"/>
      <c r="FM51" s="175"/>
      <c r="FN51" s="175"/>
      <c r="FO51" s="175"/>
      <c r="FP51" s="175"/>
      <c r="FQ51" s="175"/>
      <c r="FR51" s="175"/>
      <c r="FS51" s="175"/>
      <c r="FT51" s="175"/>
    </row>
    <row r="52" spans="2:176" s="192" customFormat="1" x14ac:dyDescent="0.2">
      <c r="B52" s="175">
        <v>1976</v>
      </c>
      <c r="C52" s="143">
        <v>1614.8</v>
      </c>
      <c r="D52" s="32">
        <v>174.3</v>
      </c>
      <c r="E52" s="35">
        <f t="shared" si="37"/>
        <v>0.10793906366113451</v>
      </c>
      <c r="F52" s="173">
        <f t="shared" si="38"/>
        <v>0</v>
      </c>
      <c r="G52" s="176">
        <f t="shared" si="39"/>
        <v>157.80000000000001</v>
      </c>
      <c r="H52" s="35">
        <f t="shared" si="40"/>
        <v>9.7721080009908354E-2</v>
      </c>
      <c r="I52" s="175">
        <v>16.5</v>
      </c>
      <c r="J52" s="58">
        <f t="shared" si="41"/>
        <v>1.0217983651226158E-2</v>
      </c>
      <c r="K52" s="35">
        <f t="shared" si="42"/>
        <v>9.4664371772805497E-2</v>
      </c>
      <c r="L52" s="240">
        <v>21</v>
      </c>
      <c r="M52" s="58">
        <f t="shared" si="34"/>
        <v>1.3004706465196929E-2</v>
      </c>
      <c r="N52" s="164">
        <f t="shared" si="33"/>
        <v>0.12048192771084336</v>
      </c>
      <c r="O52" s="32">
        <f t="shared" si="21"/>
        <v>174.3</v>
      </c>
      <c r="P52" s="176">
        <f t="shared" si="43"/>
        <v>0</v>
      </c>
      <c r="Q52" s="176">
        <v>186.6</v>
      </c>
      <c r="R52" s="391">
        <v>11.6</v>
      </c>
      <c r="S52" s="153">
        <f t="shared" si="44"/>
        <v>6.6551921973608708E-2</v>
      </c>
      <c r="T52" s="175">
        <v>5.9</v>
      </c>
      <c r="U52" s="175">
        <v>-21.9</v>
      </c>
      <c r="V52" s="396">
        <v>10.6</v>
      </c>
      <c r="W52" s="153">
        <f t="shared" si="45"/>
        <v>6.0814687320711408E-2</v>
      </c>
      <c r="X52" s="176">
        <f t="shared" si="46"/>
        <v>2.7000000000000171</v>
      </c>
      <c r="Y52" s="301"/>
      <c r="Z52" s="176"/>
      <c r="AA52" s="176"/>
      <c r="AB52" s="176"/>
      <c r="AC52" s="176">
        <f t="shared" si="54"/>
        <v>1.7193835020234705</v>
      </c>
      <c r="AD52" s="35">
        <f t="shared" si="47"/>
        <v>9.8645066094289746E-3</v>
      </c>
      <c r="AE52" s="176"/>
      <c r="AF52" s="176">
        <v>1.8757250717304843</v>
      </c>
      <c r="AG52" s="199">
        <v>65.3</v>
      </c>
      <c r="AH52" s="58">
        <f t="shared" si="48"/>
        <v>4.0438444389398066E-2</v>
      </c>
      <c r="AI52" s="58">
        <f t="shared" si="49"/>
        <v>3.6784741144414171E-2</v>
      </c>
      <c r="AJ52" s="232">
        <f t="shared" si="50"/>
        <v>9.9999999999994316E-2</v>
      </c>
      <c r="AK52" s="175">
        <v>48.6</v>
      </c>
      <c r="AL52" s="175">
        <v>9.6</v>
      </c>
      <c r="AM52" s="396">
        <v>1.1000000000000001</v>
      </c>
      <c r="AN52" s="175">
        <v>5.9</v>
      </c>
      <c r="AO52" s="396">
        <v>24.3</v>
      </c>
      <c r="AP52" s="155">
        <f>AP51+(AP$54-AP$51)/3</f>
        <v>47.804416666666668</v>
      </c>
      <c r="AQ52" s="155"/>
      <c r="AR52" s="155"/>
      <c r="AS52" s="155"/>
      <c r="AT52" s="299">
        <v>0.48</v>
      </c>
      <c r="AU52" s="247">
        <f t="shared" si="55"/>
        <v>0.33661075766338927</v>
      </c>
      <c r="AV52" s="449">
        <f t="shared" si="36"/>
        <v>0.33661075766338927</v>
      </c>
      <c r="AW52" s="35">
        <f t="shared" si="56"/>
        <v>0.31771117166212531</v>
      </c>
      <c r="AX52" s="247">
        <f t="shared" si="57"/>
        <v>0.41886409736308311</v>
      </c>
      <c r="AY52" s="449">
        <f t="shared" si="58"/>
        <v>0.42254828882665718</v>
      </c>
      <c r="AZ52" s="35">
        <f t="shared" si="59"/>
        <v>0.31832797427652731</v>
      </c>
      <c r="BA52" s="35">
        <f t="shared" si="60"/>
        <v>0.29969727547931385</v>
      </c>
      <c r="BB52" s="257">
        <f t="shared" si="51"/>
        <v>174.3</v>
      </c>
      <c r="BC52" s="232">
        <f t="shared" si="22"/>
        <v>0</v>
      </c>
      <c r="BD52" s="264">
        <f t="shared" si="52"/>
        <v>65.3</v>
      </c>
      <c r="BE52" s="240">
        <v>39</v>
      </c>
      <c r="BF52" s="240">
        <v>70</v>
      </c>
      <c r="BG52" s="35">
        <f t="shared" si="61"/>
        <v>0.40160642570281124</v>
      </c>
      <c r="BH52" s="175">
        <v>62.4</v>
      </c>
      <c r="BI52" s="175">
        <f t="shared" si="19"/>
        <v>7.6000000000000014</v>
      </c>
      <c r="BJ52" s="35">
        <f t="shared" si="53"/>
        <v>4.360298336201951E-2</v>
      </c>
      <c r="BK52" s="35"/>
      <c r="BL52" s="35"/>
      <c r="BM52" s="35"/>
      <c r="BN52" s="35">
        <f t="shared" si="62"/>
        <v>0.46060606060606069</v>
      </c>
      <c r="BO52" s="270"/>
      <c r="BP52" s="278">
        <f t="shared" si="35"/>
        <v>21</v>
      </c>
      <c r="BQ52" s="283"/>
      <c r="BW52" s="233"/>
      <c r="CS52" s="168"/>
      <c r="CU52" s="233"/>
      <c r="CV52" s="233"/>
      <c r="DC52" s="233"/>
      <c r="DD52" s="233"/>
      <c r="DI52" s="168"/>
      <c r="DT52" s="168"/>
      <c r="EE52" s="233"/>
      <c r="EO52" s="170"/>
      <c r="EZ52" s="255"/>
      <c r="FA52" s="175"/>
      <c r="FB52" s="175"/>
      <c r="FC52" s="175"/>
      <c r="FD52" s="175"/>
      <c r="FE52" s="175"/>
      <c r="FF52" s="175"/>
      <c r="FG52" s="175"/>
      <c r="FH52" s="175"/>
      <c r="FI52" s="175"/>
      <c r="FJ52" s="175"/>
      <c r="FK52" s="305"/>
      <c r="FL52" s="175"/>
      <c r="FM52" s="175"/>
      <c r="FN52" s="175"/>
      <c r="FO52" s="175"/>
      <c r="FP52" s="175"/>
      <c r="FQ52" s="175"/>
      <c r="FR52" s="175"/>
      <c r="FS52" s="175"/>
      <c r="FT52" s="175"/>
    </row>
    <row r="53" spans="2:176" s="192" customFormat="1" x14ac:dyDescent="0.2">
      <c r="B53" s="175">
        <v>1977</v>
      </c>
      <c r="C53" s="143">
        <v>1798.7</v>
      </c>
      <c r="D53" s="32">
        <v>205.8</v>
      </c>
      <c r="E53" s="35">
        <f t="shared" si="37"/>
        <v>0.11441596708734086</v>
      </c>
      <c r="F53" s="173">
        <f t="shared" si="38"/>
        <v>0</v>
      </c>
      <c r="G53" s="176">
        <f t="shared" si="39"/>
        <v>186.70000000000002</v>
      </c>
      <c r="H53" s="35">
        <f t="shared" si="40"/>
        <v>0.10379718685717464</v>
      </c>
      <c r="I53" s="175">
        <v>19.100000000000001</v>
      </c>
      <c r="J53" s="58">
        <f t="shared" si="41"/>
        <v>1.0618780230166231E-2</v>
      </c>
      <c r="K53" s="35">
        <f t="shared" si="42"/>
        <v>9.2808551992225458E-2</v>
      </c>
      <c r="L53" s="240">
        <v>23.7</v>
      </c>
      <c r="M53" s="58">
        <f t="shared" si="34"/>
        <v>1.317618279868794E-2</v>
      </c>
      <c r="N53" s="164">
        <f t="shared" si="33"/>
        <v>0.11516034985422739</v>
      </c>
      <c r="O53" s="32">
        <f t="shared" si="21"/>
        <v>205.8</v>
      </c>
      <c r="P53" s="176">
        <f t="shared" si="43"/>
        <v>0</v>
      </c>
      <c r="Q53" s="176">
        <v>219.5</v>
      </c>
      <c r="R53" s="391">
        <v>12.2</v>
      </c>
      <c r="S53" s="153">
        <f t="shared" si="44"/>
        <v>5.9280855199222542E-2</v>
      </c>
      <c r="T53" s="175">
        <v>6.1</v>
      </c>
      <c r="U53" s="175">
        <v>-22.7</v>
      </c>
      <c r="V53" s="396">
        <v>14</v>
      </c>
      <c r="W53" s="153">
        <f t="shared" si="45"/>
        <v>6.8027210884353734E-2</v>
      </c>
      <c r="X53" s="176">
        <f t="shared" si="46"/>
        <v>4.7000000000000171</v>
      </c>
      <c r="Y53" s="301"/>
      <c r="Z53" s="176"/>
      <c r="AA53" s="176"/>
      <c r="AB53" s="176"/>
      <c r="AC53" s="176">
        <f t="shared" si="54"/>
        <v>1.8094899005145804</v>
      </c>
      <c r="AD53" s="35">
        <f t="shared" si="47"/>
        <v>8.7924679325295449E-3</v>
      </c>
      <c r="AE53" s="176"/>
      <c r="AF53" s="176">
        <v>1.9740247416843988</v>
      </c>
      <c r="AG53" s="199">
        <v>74.400000000000006</v>
      </c>
      <c r="AH53" s="58">
        <f t="shared" si="48"/>
        <v>4.1363206760438094E-2</v>
      </c>
      <c r="AI53" s="58">
        <f t="shared" si="49"/>
        <v>3.8083059987768945E-2</v>
      </c>
      <c r="AJ53" s="232">
        <f t="shared" si="50"/>
        <v>0</v>
      </c>
      <c r="AK53" s="175">
        <v>55.7</v>
      </c>
      <c r="AL53" s="175">
        <v>11.4</v>
      </c>
      <c r="AM53" s="396">
        <v>1.4</v>
      </c>
      <c r="AN53" s="175">
        <v>5.9</v>
      </c>
      <c r="AO53" s="396">
        <v>26.8</v>
      </c>
      <c r="AP53" s="155">
        <f>AP52+(AP$54-AP$51)/3</f>
        <v>54.593833333333336</v>
      </c>
      <c r="AQ53" s="155"/>
      <c r="AR53" s="155"/>
      <c r="AS53" s="155"/>
      <c r="AT53" s="299">
        <v>0.48</v>
      </c>
      <c r="AU53" s="247">
        <f t="shared" si="55"/>
        <v>0.32843857072931965</v>
      </c>
      <c r="AV53" s="449">
        <f t="shared" si="36"/>
        <v>0.32843857072931965</v>
      </c>
      <c r="AW53" s="35">
        <f t="shared" si="56"/>
        <v>0.3073751717819514</v>
      </c>
      <c r="AX53" s="247">
        <f t="shared" si="57"/>
        <v>0.40631761142362605</v>
      </c>
      <c r="AY53" s="449">
        <f t="shared" si="58"/>
        <v>0.40952414454160491</v>
      </c>
      <c r="AZ53" s="35">
        <f t="shared" si="59"/>
        <v>0.3120728929384966</v>
      </c>
      <c r="BA53" s="35">
        <f t="shared" si="60"/>
        <v>0.29564091497626244</v>
      </c>
      <c r="BB53" s="257">
        <f t="shared" si="51"/>
        <v>205.8</v>
      </c>
      <c r="BC53" s="232">
        <f t="shared" si="22"/>
        <v>0</v>
      </c>
      <c r="BD53" s="264">
        <f t="shared" si="52"/>
        <v>74.400000000000006</v>
      </c>
      <c r="BE53" s="240">
        <v>44.8</v>
      </c>
      <c r="BF53" s="240">
        <v>86.6</v>
      </c>
      <c r="BG53" s="35">
        <f t="shared" si="61"/>
        <v>0.42079689018464522</v>
      </c>
      <c r="BH53" s="175">
        <v>78.5</v>
      </c>
      <c r="BI53" s="175">
        <f t="shared" si="19"/>
        <v>8.0999999999999943</v>
      </c>
      <c r="BJ53" s="35">
        <f t="shared" si="53"/>
        <v>3.9358600583090347E-2</v>
      </c>
      <c r="BK53" s="35"/>
      <c r="BL53" s="35"/>
      <c r="BM53" s="35"/>
      <c r="BN53" s="35">
        <f t="shared" si="62"/>
        <v>0.42408376963350752</v>
      </c>
      <c r="BO53" s="270"/>
      <c r="BP53" s="278">
        <f t="shared" si="35"/>
        <v>23.7</v>
      </c>
      <c r="BQ53" s="283"/>
      <c r="BW53" s="233"/>
      <c r="CS53" s="168"/>
      <c r="CU53" s="233"/>
      <c r="CV53" s="233"/>
      <c r="DC53" s="233"/>
      <c r="DD53" s="233"/>
      <c r="DI53" s="168"/>
      <c r="DT53" s="168"/>
      <c r="EE53" s="233"/>
      <c r="EO53" s="301"/>
      <c r="EP53" s="176"/>
      <c r="EQ53" s="176"/>
      <c r="ER53" s="176"/>
      <c r="ES53" s="176"/>
      <c r="ET53" s="176"/>
      <c r="EU53" s="176"/>
      <c r="EV53" s="176"/>
      <c r="EW53" s="176"/>
      <c r="EX53" s="176"/>
      <c r="EZ53" s="255"/>
      <c r="FA53" s="175"/>
      <c r="FB53" s="175"/>
      <c r="FC53" s="175"/>
      <c r="FD53" s="175"/>
      <c r="FE53" s="175"/>
      <c r="FF53" s="175"/>
      <c r="FG53" s="175"/>
      <c r="FH53" s="175"/>
      <c r="FI53" s="175"/>
      <c r="FJ53" s="175"/>
      <c r="FK53" s="305"/>
      <c r="FL53" s="175"/>
      <c r="FM53" s="175"/>
      <c r="FN53" s="175"/>
      <c r="FO53" s="175"/>
      <c r="FP53" s="175"/>
      <c r="FQ53" s="175"/>
      <c r="FR53" s="175"/>
      <c r="FS53" s="175"/>
      <c r="FT53" s="175"/>
    </row>
    <row r="54" spans="2:176" s="192" customFormat="1" x14ac:dyDescent="0.2">
      <c r="B54" s="175">
        <v>1978</v>
      </c>
      <c r="C54" s="143">
        <v>2029.9</v>
      </c>
      <c r="D54" s="32">
        <v>238.6</v>
      </c>
      <c r="E54" s="35">
        <f t="shared" si="37"/>
        <v>0.11754273609537415</v>
      </c>
      <c r="F54" s="173">
        <f t="shared" si="38"/>
        <v>0</v>
      </c>
      <c r="G54" s="176">
        <f t="shared" si="39"/>
        <v>215.7</v>
      </c>
      <c r="H54" s="35">
        <f t="shared" si="40"/>
        <v>0.10626139218680722</v>
      </c>
      <c r="I54" s="175">
        <v>22.9</v>
      </c>
      <c r="J54" s="58">
        <f t="shared" si="41"/>
        <v>1.1281343908566924E-2</v>
      </c>
      <c r="K54" s="35">
        <f t="shared" si="42"/>
        <v>9.5976529756915341E-2</v>
      </c>
      <c r="L54" s="240">
        <v>29</v>
      </c>
      <c r="M54" s="58">
        <f t="shared" si="34"/>
        <v>1.4286418050150252E-2</v>
      </c>
      <c r="N54" s="164">
        <f t="shared" si="33"/>
        <v>0.12154233025984912</v>
      </c>
      <c r="O54" s="32">
        <f t="shared" si="21"/>
        <v>238.6</v>
      </c>
      <c r="P54" s="176">
        <f t="shared" si="43"/>
        <v>0</v>
      </c>
      <c r="Q54" s="176">
        <v>247.4</v>
      </c>
      <c r="R54" s="391">
        <v>14.8</v>
      </c>
      <c r="S54" s="153">
        <f t="shared" si="44"/>
        <v>6.2028499580888519E-2</v>
      </c>
      <c r="T54" s="175">
        <v>7.6</v>
      </c>
      <c r="U54" s="175">
        <v>-31.799999999999997</v>
      </c>
      <c r="V54" s="396">
        <v>16.7</v>
      </c>
      <c r="W54" s="153">
        <f t="shared" si="45"/>
        <v>6.9991617770326905E-2</v>
      </c>
      <c r="X54" s="176">
        <f t="shared" si="46"/>
        <v>17.299999999999983</v>
      </c>
      <c r="Y54" s="301"/>
      <c r="Z54" s="176"/>
      <c r="AA54" s="176"/>
      <c r="AB54" s="176"/>
      <c r="AC54" s="176">
        <f t="shared" si="54"/>
        <v>2.0938779062091926</v>
      </c>
      <c r="AD54" s="35">
        <f t="shared" si="47"/>
        <v>8.775682758630313E-3</v>
      </c>
      <c r="AE54" s="176"/>
      <c r="AF54" s="176">
        <v>2.284271822543928</v>
      </c>
      <c r="AG54" s="199">
        <v>84.9</v>
      </c>
      <c r="AH54" s="58">
        <f t="shared" si="48"/>
        <v>4.1824720429577814E-2</v>
      </c>
      <c r="AI54" s="58">
        <f t="shared" si="49"/>
        <v>3.8376274693334649E-2</v>
      </c>
      <c r="AJ54" s="232">
        <f t="shared" si="50"/>
        <v>0</v>
      </c>
      <c r="AK54" s="175">
        <v>64.400000000000006</v>
      </c>
      <c r="AL54" s="175">
        <v>12.1</v>
      </c>
      <c r="AM54" s="396">
        <v>1.4</v>
      </c>
      <c r="AN54" s="175">
        <v>7</v>
      </c>
      <c r="AO54" s="396">
        <v>27.5</v>
      </c>
      <c r="AP54" s="173">
        <f>(0.25*FedReceipts!C51+0.75*FedReceipts!C50)/1000</f>
        <v>61.383249999999997</v>
      </c>
      <c r="AQ54" s="173"/>
      <c r="AR54" s="173"/>
      <c r="AS54" s="173"/>
      <c r="AT54" s="299">
        <v>0.48</v>
      </c>
      <c r="AU54" s="247">
        <f t="shared" si="55"/>
        <v>0.322648671446647</v>
      </c>
      <c r="AV54" s="449">
        <f t="shared" si="36"/>
        <v>0.322648671446647</v>
      </c>
      <c r="AW54" s="35">
        <f t="shared" si="56"/>
        <v>0.3014184397163121</v>
      </c>
      <c r="AX54" s="247">
        <f t="shared" si="57"/>
        <v>0.3930461073318216</v>
      </c>
      <c r="AY54" s="449">
        <f t="shared" si="58"/>
        <v>0.39618123634785868</v>
      </c>
      <c r="AZ54" s="35">
        <f t="shared" si="59"/>
        <v>0.31487469684721103</v>
      </c>
      <c r="BA54" s="35">
        <f t="shared" si="60"/>
        <v>0.29710144927536236</v>
      </c>
      <c r="BB54" s="257">
        <f t="shared" si="51"/>
        <v>238.6</v>
      </c>
      <c r="BC54" s="232">
        <f t="shared" si="22"/>
        <v>0</v>
      </c>
      <c r="BD54" s="264">
        <f t="shared" si="52"/>
        <v>84.9</v>
      </c>
      <c r="BE54" s="240">
        <v>50.8</v>
      </c>
      <c r="BF54" s="240">
        <v>102.9</v>
      </c>
      <c r="BG54" s="35">
        <f t="shared" si="61"/>
        <v>0.43126571668063707</v>
      </c>
      <c r="BH54" s="175">
        <v>91.2</v>
      </c>
      <c r="BI54" s="175">
        <f t="shared" si="19"/>
        <v>11.700000000000003</v>
      </c>
      <c r="BJ54" s="35">
        <f t="shared" si="53"/>
        <v>4.9036043587594315E-2</v>
      </c>
      <c r="BK54" s="35"/>
      <c r="BL54" s="35"/>
      <c r="BM54" s="35"/>
      <c r="BN54" s="35">
        <f t="shared" si="62"/>
        <v>0.51091703056768578</v>
      </c>
      <c r="BO54" s="270"/>
      <c r="BP54" s="278">
        <f t="shared" si="35"/>
        <v>29</v>
      </c>
      <c r="BQ54" s="283"/>
      <c r="BW54" s="233"/>
      <c r="CS54" s="168"/>
      <c r="CU54" s="233"/>
      <c r="CV54" s="233"/>
      <c r="DC54" s="233"/>
      <c r="DD54" s="233"/>
      <c r="DI54" s="168"/>
      <c r="DT54" s="168"/>
      <c r="EE54" s="233"/>
      <c r="EO54" s="301"/>
      <c r="EP54" s="176"/>
      <c r="EQ54" s="176"/>
      <c r="ER54" s="176"/>
      <c r="ES54" s="176"/>
      <c r="ET54" s="176"/>
      <c r="EU54" s="176"/>
      <c r="EV54" s="176"/>
      <c r="EW54" s="176"/>
      <c r="EX54" s="176"/>
      <c r="EZ54" s="255"/>
      <c r="FA54" s="175"/>
      <c r="FB54" s="175"/>
      <c r="FC54" s="175"/>
      <c r="FD54" s="175"/>
      <c r="FE54" s="175"/>
      <c r="FF54" s="175"/>
      <c r="FG54" s="175"/>
      <c r="FH54" s="175"/>
      <c r="FI54" s="175"/>
      <c r="FJ54" s="175"/>
      <c r="FK54" s="305"/>
      <c r="FL54" s="175"/>
      <c r="FM54" s="175"/>
      <c r="FN54" s="175"/>
      <c r="FO54" s="175"/>
      <c r="FP54" s="175"/>
      <c r="FQ54" s="175"/>
      <c r="FR54" s="175"/>
      <c r="FS54" s="175"/>
      <c r="FT54" s="175"/>
    </row>
    <row r="55" spans="2:176" s="215" customFormat="1" x14ac:dyDescent="0.2">
      <c r="B55" s="205">
        <v>1979</v>
      </c>
      <c r="C55" s="206">
        <v>2248.1999999999998</v>
      </c>
      <c r="D55" s="45">
        <v>249</v>
      </c>
      <c r="E55" s="207">
        <f t="shared" si="37"/>
        <v>0.11075527088337338</v>
      </c>
      <c r="F55" s="208">
        <f t="shared" si="38"/>
        <v>0</v>
      </c>
      <c r="G55" s="210">
        <f t="shared" si="39"/>
        <v>214.4</v>
      </c>
      <c r="H55" s="207">
        <f t="shared" si="40"/>
        <v>9.5365181033715871E-2</v>
      </c>
      <c r="I55" s="205">
        <v>34.6</v>
      </c>
      <c r="J55" s="209">
        <f t="shared" si="41"/>
        <v>1.5390089849657505E-2</v>
      </c>
      <c r="K55" s="207">
        <f t="shared" si="42"/>
        <v>0.13895582329317269</v>
      </c>
      <c r="L55" s="237">
        <v>42.599999999999994</v>
      </c>
      <c r="M55" s="209">
        <f t="shared" si="34"/>
        <v>1.894849212703496E-2</v>
      </c>
      <c r="N55" s="218">
        <f t="shared" si="33"/>
        <v>0.17108433734939757</v>
      </c>
      <c r="O55" s="45">
        <f t="shared" si="21"/>
        <v>249</v>
      </c>
      <c r="P55" s="210">
        <f t="shared" si="43"/>
        <v>0</v>
      </c>
      <c r="Q55" s="210">
        <v>283</v>
      </c>
      <c r="R55" s="390">
        <v>16.5</v>
      </c>
      <c r="S55" s="211">
        <f t="shared" si="44"/>
        <v>6.6265060240963861E-2</v>
      </c>
      <c r="T55" s="205">
        <v>9.4</v>
      </c>
      <c r="U55" s="205">
        <v>-52.1</v>
      </c>
      <c r="V55" s="395">
        <v>21</v>
      </c>
      <c r="W55" s="211">
        <f t="shared" si="45"/>
        <v>8.4337349397590355E-2</v>
      </c>
      <c r="X55" s="210">
        <f t="shared" si="46"/>
        <v>13.200000000000045</v>
      </c>
      <c r="Y55" s="302"/>
      <c r="Z55" s="210"/>
      <c r="AA55" s="210"/>
      <c r="AB55" s="210"/>
      <c r="AC55" s="210">
        <f t="shared" si="54"/>
        <v>2.0447713640314307</v>
      </c>
      <c r="AD55" s="207">
        <f t="shared" si="47"/>
        <v>8.2119331888812468E-3</v>
      </c>
      <c r="AE55" s="210"/>
      <c r="AF55" s="210">
        <v>2.2307000788111204</v>
      </c>
      <c r="AG55" s="212">
        <v>90</v>
      </c>
      <c r="AH55" s="209">
        <f t="shared" si="48"/>
        <v>4.0032025620496403E-2</v>
      </c>
      <c r="AI55" s="209">
        <f t="shared" si="49"/>
        <v>3.5895382973045106E-2</v>
      </c>
      <c r="AJ55" s="213">
        <f t="shared" si="50"/>
        <v>-9.9999999999994316E-2</v>
      </c>
      <c r="AK55" s="205">
        <v>65.2</v>
      </c>
      <c r="AL55" s="205">
        <v>13.6</v>
      </c>
      <c r="AM55" s="395">
        <v>2</v>
      </c>
      <c r="AN55" s="205">
        <v>9.3000000000000007</v>
      </c>
      <c r="AO55" s="395">
        <v>38.200000000000003</v>
      </c>
      <c r="AP55" s="208">
        <f>(0.25*FedReceipts!C52+0.75*FedReceipts!C51)/1000</f>
        <v>65.407749999999993</v>
      </c>
      <c r="AQ55" s="208"/>
      <c r="AR55" s="208"/>
      <c r="AS55" s="208"/>
      <c r="AT55" s="425">
        <v>0.46</v>
      </c>
      <c r="AU55" s="245">
        <f t="shared" si="55"/>
        <v>0.3182552504038772</v>
      </c>
      <c r="AV55" s="446">
        <f t="shared" si="36"/>
        <v>0.3182552504038772</v>
      </c>
      <c r="AW55" s="207">
        <f t="shared" si="56"/>
        <v>0.29300074460163811</v>
      </c>
      <c r="AX55" s="245">
        <f t="shared" si="57"/>
        <v>0.40902729181245628</v>
      </c>
      <c r="AY55" s="446">
        <f t="shared" si="58"/>
        <v>0.41197478743192345</v>
      </c>
      <c r="AZ55" s="207">
        <f t="shared" si="59"/>
        <v>0.2851590106007067</v>
      </c>
      <c r="BA55" s="207">
        <f t="shared" si="60"/>
        <v>0.26944908180300503</v>
      </c>
      <c r="BB55" s="258">
        <f t="shared" si="51"/>
        <v>249</v>
      </c>
      <c r="BC55" s="213">
        <f t="shared" si="22"/>
        <v>9.9999999999994316E-2</v>
      </c>
      <c r="BD55" s="262">
        <f t="shared" si="52"/>
        <v>90</v>
      </c>
      <c r="BE55" s="237">
        <v>57.5</v>
      </c>
      <c r="BF55" s="237">
        <v>101.4</v>
      </c>
      <c r="BG55" s="207">
        <f t="shared" si="61"/>
        <v>0.40722891566265063</v>
      </c>
      <c r="BH55" s="205">
        <v>82.9</v>
      </c>
      <c r="BI55" s="205">
        <f t="shared" si="19"/>
        <v>18.5</v>
      </c>
      <c r="BJ55" s="207">
        <f t="shared" si="53"/>
        <v>7.4297188755020074E-2</v>
      </c>
      <c r="BK55" s="207"/>
      <c r="BL55" s="207"/>
      <c r="BM55" s="207"/>
      <c r="BN55" s="207">
        <f t="shared" si="62"/>
        <v>0.53468208092485547</v>
      </c>
      <c r="BO55" s="268"/>
      <c r="BP55" s="279">
        <f t="shared" si="35"/>
        <v>42.599999999999994</v>
      </c>
      <c r="BQ55" s="284"/>
      <c r="BW55" s="217"/>
      <c r="CS55" s="287"/>
      <c r="CU55" s="217"/>
      <c r="CV55" s="217"/>
      <c r="DC55" s="217"/>
      <c r="DD55" s="217"/>
      <c r="DI55" s="287"/>
      <c r="DT55" s="212"/>
      <c r="EE55" s="217"/>
      <c r="EO55" s="302"/>
      <c r="EP55" s="210"/>
      <c r="EQ55" s="210"/>
      <c r="ER55" s="210"/>
      <c r="ES55" s="210"/>
      <c r="ET55" s="210"/>
      <c r="EU55" s="210"/>
      <c r="EV55" s="210"/>
      <c r="EW55" s="210"/>
      <c r="EX55" s="210"/>
      <c r="EZ55" s="256"/>
      <c r="FA55" s="205"/>
      <c r="FB55" s="205"/>
      <c r="FC55" s="205"/>
      <c r="FD55" s="205"/>
      <c r="FE55" s="205"/>
      <c r="FF55" s="205"/>
      <c r="FG55" s="205"/>
      <c r="FH55" s="205"/>
      <c r="FI55" s="205"/>
      <c r="FJ55" s="205"/>
      <c r="FK55" s="234"/>
      <c r="FL55" s="205"/>
      <c r="FM55" s="205"/>
      <c r="FN55" s="205"/>
      <c r="FO55" s="205"/>
      <c r="FP55" s="205"/>
      <c r="FQ55" s="205"/>
      <c r="FR55" s="205"/>
      <c r="FS55" s="205"/>
      <c r="FT55" s="205"/>
    </row>
    <row r="56" spans="2:176" x14ac:dyDescent="0.2">
      <c r="B56" s="172">
        <v>1980</v>
      </c>
      <c r="C56" s="143">
        <v>2426.8000000000002</v>
      </c>
      <c r="D56" s="32">
        <v>223.6</v>
      </c>
      <c r="E56" s="35">
        <f t="shared" si="37"/>
        <v>9.2137794626668851E-2</v>
      </c>
      <c r="F56" s="173">
        <f t="shared" si="38"/>
        <v>0</v>
      </c>
      <c r="G56" s="177">
        <f t="shared" si="39"/>
        <v>188.1</v>
      </c>
      <c r="H56" s="62">
        <f t="shared" si="40"/>
        <v>7.7509477501236185E-2</v>
      </c>
      <c r="I56" s="175">
        <v>35.5</v>
      </c>
      <c r="J56" s="58">
        <f t="shared" si="41"/>
        <v>1.4628317125432668E-2</v>
      </c>
      <c r="K56" s="35">
        <f t="shared" si="42"/>
        <v>0.15876565295169948</v>
      </c>
      <c r="L56" s="240">
        <v>43.9</v>
      </c>
      <c r="M56" s="58">
        <f t="shared" ref="M56:M87" si="63">L56/C56</f>
        <v>1.8089665402999833E-2</v>
      </c>
      <c r="N56" s="164">
        <f t="shared" ref="N56:N89" si="64">L56/D56</f>
        <v>0.19633273703041146</v>
      </c>
      <c r="O56" s="32">
        <f t="shared" si="21"/>
        <v>223.6</v>
      </c>
      <c r="P56" s="176">
        <f t="shared" si="43"/>
        <v>0</v>
      </c>
      <c r="Q56" s="177">
        <v>235.9</v>
      </c>
      <c r="R56" s="391">
        <v>20.100000000000001</v>
      </c>
      <c r="S56" s="153">
        <f t="shared" si="44"/>
        <v>8.9892665474060829E-2</v>
      </c>
      <c r="T56" s="175">
        <v>11.8</v>
      </c>
      <c r="U56" s="175">
        <v>-59.2</v>
      </c>
      <c r="V56" s="396">
        <v>27.1</v>
      </c>
      <c r="W56" s="153">
        <f t="shared" si="45"/>
        <v>0.12119856887298748</v>
      </c>
      <c r="X56" s="176">
        <f t="shared" si="46"/>
        <v>42.099999999999966</v>
      </c>
      <c r="Y56" s="301"/>
      <c r="Z56" s="176"/>
      <c r="AA56" s="176"/>
      <c r="AB56" s="176"/>
      <c r="AC56" s="176">
        <f t="shared" si="54"/>
        <v>0.61430886845127586</v>
      </c>
      <c r="AD56" s="62">
        <f t="shared" si="47"/>
        <v>2.7473562989770834E-3</v>
      </c>
      <c r="AE56" s="177"/>
      <c r="AF56" s="177">
        <v>0.67016726924759862</v>
      </c>
      <c r="AG56" s="199">
        <v>87.2</v>
      </c>
      <c r="AH56" s="61">
        <f t="shared" si="48"/>
        <v>3.5932091643316302E-2</v>
      </c>
      <c r="AI56" s="61">
        <f t="shared" si="49"/>
        <v>3.1110927970990604E-2</v>
      </c>
      <c r="AJ56" s="201">
        <f t="shared" si="50"/>
        <v>0</v>
      </c>
      <c r="AK56" s="172">
        <v>58.59999999999998</v>
      </c>
      <c r="AL56" s="172">
        <v>14.5</v>
      </c>
      <c r="AM56" s="400">
        <v>2.4</v>
      </c>
      <c r="AN56" s="172">
        <v>11.7</v>
      </c>
      <c r="AO56" s="396">
        <v>26.4</v>
      </c>
      <c r="AP56" s="173">
        <f>(0.25*FedReceipts!C53+0.75*FedReceipts!C52)/1000</f>
        <v>63.734250000000003</v>
      </c>
      <c r="AQ56" s="173"/>
      <c r="AR56" s="173"/>
      <c r="AS56" s="173"/>
      <c r="AT56" s="299">
        <v>0.46</v>
      </c>
      <c r="AU56" s="244">
        <f t="shared" si="55"/>
        <v>0.33197093551316975</v>
      </c>
      <c r="AV56" s="447">
        <f t="shared" si="36"/>
        <v>0.33197093551316975</v>
      </c>
      <c r="AW56" s="62">
        <f t="shared" si="56"/>
        <v>0.29559239789729075</v>
      </c>
      <c r="AX56" s="244">
        <f t="shared" si="57"/>
        <v>0.40348742903487428</v>
      </c>
      <c r="AY56" s="447">
        <f t="shared" si="58"/>
        <v>0.40449507262920098</v>
      </c>
      <c r="AZ56" s="62">
        <f t="shared" si="59"/>
        <v>0.32005086901229335</v>
      </c>
      <c r="BA56" s="62">
        <f t="shared" si="60"/>
        <v>0.294921875</v>
      </c>
      <c r="BB56" s="257">
        <f t="shared" si="51"/>
        <v>223.6</v>
      </c>
      <c r="BC56" s="201">
        <f t="shared" si="22"/>
        <v>0</v>
      </c>
      <c r="BD56" s="261">
        <f t="shared" si="52"/>
        <v>87.2</v>
      </c>
      <c r="BE56" s="180">
        <v>64.099999999999994</v>
      </c>
      <c r="BF56" s="180">
        <v>72.3</v>
      </c>
      <c r="BG56" s="62">
        <f t="shared" si="61"/>
        <v>0.323345259391771</v>
      </c>
      <c r="BH56" s="172">
        <v>53.6</v>
      </c>
      <c r="BI56" s="172">
        <f t="shared" si="19"/>
        <v>18.699999999999996</v>
      </c>
      <c r="BJ56" s="62">
        <f t="shared" si="53"/>
        <v>8.3631484794275471E-2</v>
      </c>
      <c r="BK56" s="62"/>
      <c r="BL56" s="62"/>
      <c r="BM56" s="62"/>
      <c r="BN56" s="62">
        <f t="shared" si="62"/>
        <v>0.52676056338028154</v>
      </c>
      <c r="BO56" s="267"/>
      <c r="BP56" s="278">
        <f t="shared" ref="BP56:BP89" si="65">L56</f>
        <v>43.9</v>
      </c>
      <c r="BQ56" s="283"/>
      <c r="BW56" s="63"/>
      <c r="CS56" s="168"/>
      <c r="CT56" s="192"/>
      <c r="CU56" s="233"/>
      <c r="CV56" s="63"/>
      <c r="DC56" s="63"/>
      <c r="DD56" s="63"/>
      <c r="DI56" s="168"/>
      <c r="DT56" s="199"/>
      <c r="EE56" s="69"/>
      <c r="EO56" s="301"/>
      <c r="EP56" s="177"/>
      <c r="EQ56" s="177"/>
      <c r="ER56" s="177"/>
      <c r="ES56" s="177"/>
      <c r="ET56" s="177"/>
      <c r="EU56" s="177"/>
      <c r="EV56" s="177"/>
      <c r="EW56" s="177"/>
      <c r="EX56" s="177"/>
      <c r="EZ56" s="255"/>
      <c r="FA56" s="172"/>
      <c r="FB56" s="172"/>
      <c r="FC56" s="172"/>
      <c r="FD56" s="172"/>
      <c r="FE56" s="172"/>
      <c r="FF56" s="172"/>
      <c r="FG56" s="172"/>
      <c r="FH56" s="172"/>
      <c r="FI56" s="172"/>
      <c r="FJ56" s="172"/>
      <c r="FK56" s="69"/>
      <c r="FL56" s="172"/>
      <c r="FM56" s="172"/>
      <c r="FN56" s="172"/>
      <c r="FO56" s="172"/>
      <c r="FP56" s="172"/>
      <c r="FQ56" s="172"/>
      <c r="FR56" s="172"/>
      <c r="FS56" s="172"/>
      <c r="FT56" s="172"/>
    </row>
    <row r="57" spans="2:176" x14ac:dyDescent="0.2">
      <c r="B57" s="172">
        <v>1981</v>
      </c>
      <c r="C57" s="143">
        <v>2722.1</v>
      </c>
      <c r="D57" s="32">
        <v>247.5</v>
      </c>
      <c r="E57" s="35">
        <f t="shared" si="37"/>
        <v>9.0922449579368875E-2</v>
      </c>
      <c r="F57" s="173">
        <f t="shared" si="38"/>
        <v>0</v>
      </c>
      <c r="G57" s="177">
        <f t="shared" si="39"/>
        <v>217.8</v>
      </c>
      <c r="H57" s="62">
        <f t="shared" si="40"/>
        <v>8.0011755629844611E-2</v>
      </c>
      <c r="I57" s="175">
        <v>29.7</v>
      </c>
      <c r="J57" s="58">
        <f t="shared" si="41"/>
        <v>1.0910693949524264E-2</v>
      </c>
      <c r="K57" s="35">
        <f t="shared" si="42"/>
        <v>0.12</v>
      </c>
      <c r="L57" s="240">
        <v>38</v>
      </c>
      <c r="M57" s="58">
        <f t="shared" si="63"/>
        <v>1.3959810440468757E-2</v>
      </c>
      <c r="N57" s="164">
        <f t="shared" si="64"/>
        <v>0.15353535353535352</v>
      </c>
      <c r="O57" s="32">
        <f t="shared" si="21"/>
        <v>247.5</v>
      </c>
      <c r="P57" s="176">
        <f t="shared" si="43"/>
        <v>0</v>
      </c>
      <c r="Q57" s="177">
        <v>212.5</v>
      </c>
      <c r="R57" s="391">
        <v>26.3</v>
      </c>
      <c r="S57" s="153">
        <f t="shared" si="44"/>
        <v>0.10626262626262627</v>
      </c>
      <c r="T57" s="175">
        <v>14.4</v>
      </c>
      <c r="U57" s="175">
        <v>-29.1</v>
      </c>
      <c r="V57" s="396">
        <v>28.8</v>
      </c>
      <c r="W57" s="153">
        <f t="shared" si="45"/>
        <v>0.11636363636363636</v>
      </c>
      <c r="X57" s="176">
        <f t="shared" si="46"/>
        <v>52.199999999999989</v>
      </c>
      <c r="Y57" s="301"/>
      <c r="Z57" s="176"/>
      <c r="AA57" s="176"/>
      <c r="AB57" s="176"/>
      <c r="AC57" s="176">
        <f t="shared" si="54"/>
        <v>-0.74822169282345263</v>
      </c>
      <c r="AD57" s="62">
        <f t="shared" si="47"/>
        <v>-3.0231179508018288E-3</v>
      </c>
      <c r="AE57" s="177"/>
      <c r="AF57" s="177">
        <v>-0.81625663314199759</v>
      </c>
      <c r="AG57" s="199">
        <v>84.3</v>
      </c>
      <c r="AH57" s="61">
        <f t="shared" si="48"/>
        <v>3.0968737371882004E-2</v>
      </c>
      <c r="AI57" s="61">
        <f t="shared" si="49"/>
        <v>2.5825649314867197E-2</v>
      </c>
      <c r="AJ57" s="201">
        <f t="shared" si="50"/>
        <v>9.9999999999994316E-2</v>
      </c>
      <c r="AK57" s="172">
        <v>51.6</v>
      </c>
      <c r="AL57" s="172">
        <v>15.4</v>
      </c>
      <c r="AM57" s="400">
        <v>3.2</v>
      </c>
      <c r="AN57" s="172">
        <v>14</v>
      </c>
      <c r="AO57" s="396">
        <v>23.8</v>
      </c>
      <c r="AP57" s="173">
        <f>(0.25*FedReceipts!C54+0.75*FedReceipts!C53)/1000</f>
        <v>58.154499999999999</v>
      </c>
      <c r="AQ57" s="173"/>
      <c r="AR57" s="173"/>
      <c r="AS57" s="173"/>
      <c r="AT57" s="299">
        <v>0.46</v>
      </c>
      <c r="AU57" s="244">
        <f t="shared" si="55"/>
        <v>0.27754763877381938</v>
      </c>
      <c r="AV57" s="447">
        <f t="shared" si="36"/>
        <v>0.27754763877381938</v>
      </c>
      <c r="AW57" s="62">
        <f t="shared" si="56"/>
        <v>0.24833456698741671</v>
      </c>
      <c r="AX57" s="244">
        <f t="shared" si="57"/>
        <v>0.34276018099547512</v>
      </c>
      <c r="AY57" s="447">
        <f t="shared" si="58"/>
        <v>0.34179585567972576</v>
      </c>
      <c r="AZ57" s="62">
        <f t="shared" si="59"/>
        <v>0.33082352941176468</v>
      </c>
      <c r="BA57" s="62">
        <f t="shared" si="60"/>
        <v>0.29438860971524283</v>
      </c>
      <c r="BB57" s="257">
        <f t="shared" si="51"/>
        <v>247.5</v>
      </c>
      <c r="BC57" s="201">
        <f t="shared" si="22"/>
        <v>0</v>
      </c>
      <c r="BD57" s="261">
        <f t="shared" si="52"/>
        <v>84.3</v>
      </c>
      <c r="BE57" s="180">
        <v>73.8</v>
      </c>
      <c r="BF57" s="180">
        <v>89.4</v>
      </c>
      <c r="BG57" s="62">
        <f t="shared" si="61"/>
        <v>0.36121212121212126</v>
      </c>
      <c r="BH57" s="172">
        <v>75.2</v>
      </c>
      <c r="BI57" s="172">
        <f t="shared" si="19"/>
        <v>14.200000000000003</v>
      </c>
      <c r="BJ57" s="62">
        <f t="shared" si="53"/>
        <v>5.7373737373737382E-2</v>
      </c>
      <c r="BK57" s="62"/>
      <c r="BL57" s="62"/>
      <c r="BM57" s="62"/>
      <c r="BN57" s="62">
        <f t="shared" si="62"/>
        <v>0.47811447811447821</v>
      </c>
      <c r="BO57" s="267"/>
      <c r="BP57" s="278">
        <f t="shared" si="65"/>
        <v>38</v>
      </c>
      <c r="BQ57" s="283"/>
      <c r="BW57" s="63"/>
      <c r="CS57" s="168"/>
      <c r="CT57" s="192"/>
      <c r="CU57" s="233"/>
      <c r="CV57" s="63"/>
      <c r="DC57" s="63"/>
      <c r="DD57" s="63"/>
      <c r="DI57" s="168"/>
      <c r="DT57" s="199"/>
      <c r="DU57" s="172"/>
      <c r="DV57" s="172"/>
      <c r="DW57" s="172"/>
      <c r="DX57" s="172"/>
      <c r="DY57" s="172"/>
      <c r="DZ57" s="172"/>
      <c r="EA57" s="172"/>
      <c r="EB57" s="172"/>
      <c r="EC57" s="172"/>
      <c r="EE57" s="69"/>
      <c r="EF57" s="172"/>
      <c r="EG57" s="172"/>
      <c r="EH57" s="172"/>
      <c r="EI57" s="172"/>
      <c r="EJ57" s="172"/>
      <c r="EK57" s="172"/>
      <c r="EL57" s="172"/>
      <c r="EM57" s="172"/>
      <c r="EN57" s="172"/>
      <c r="EO57" s="301"/>
      <c r="EP57" s="177"/>
      <c r="EQ57" s="177"/>
      <c r="ER57" s="177"/>
      <c r="ES57" s="177"/>
      <c r="ET57" s="177"/>
      <c r="EU57" s="177"/>
      <c r="EV57" s="177"/>
      <c r="EW57" s="177"/>
      <c r="EX57" s="177"/>
      <c r="EZ57" s="255"/>
      <c r="FA57" s="172"/>
      <c r="FB57" s="172"/>
      <c r="FC57" s="172"/>
      <c r="FD57" s="172"/>
      <c r="FE57" s="172"/>
      <c r="FF57" s="172"/>
      <c r="FG57" s="172"/>
      <c r="FH57" s="172"/>
      <c r="FI57" s="172"/>
      <c r="FJ57" s="172"/>
      <c r="FK57" s="69"/>
      <c r="FL57" s="172"/>
      <c r="FM57" s="172"/>
      <c r="FN57" s="172"/>
      <c r="FO57" s="172"/>
      <c r="FP57" s="172"/>
      <c r="FQ57" s="172"/>
      <c r="FR57" s="172"/>
      <c r="FS57" s="172"/>
      <c r="FT57" s="172"/>
    </row>
    <row r="58" spans="2:176" x14ac:dyDescent="0.2">
      <c r="B58" s="172">
        <v>1982</v>
      </c>
      <c r="C58" s="143">
        <v>2840.4</v>
      </c>
      <c r="D58" s="32">
        <v>229.9</v>
      </c>
      <c r="E58" s="58">
        <f t="shared" si="37"/>
        <v>8.0939304323334738E-2</v>
      </c>
      <c r="F58" s="173">
        <f t="shared" si="38"/>
        <v>0</v>
      </c>
      <c r="G58" s="177">
        <f t="shared" si="39"/>
        <v>197.3</v>
      </c>
      <c r="H58" s="62">
        <f t="shared" si="40"/>
        <v>6.9462047598929724E-2</v>
      </c>
      <c r="I58" s="175">
        <v>32.6</v>
      </c>
      <c r="J58" s="58">
        <f t="shared" si="41"/>
        <v>1.1477256724405013E-2</v>
      </c>
      <c r="K58" s="35">
        <f t="shared" si="42"/>
        <v>0.14180078294910831</v>
      </c>
      <c r="L58" s="240">
        <v>36.700000000000003</v>
      </c>
      <c r="M58" s="58">
        <f t="shared" si="63"/>
        <v>1.2920715392198282E-2</v>
      </c>
      <c r="N58" s="164">
        <f t="shared" si="64"/>
        <v>0.15963462374945631</v>
      </c>
      <c r="O58" s="32">
        <f t="shared" si="21"/>
        <v>229.9</v>
      </c>
      <c r="P58" s="176">
        <f t="shared" si="43"/>
        <v>0</v>
      </c>
      <c r="Q58" s="177">
        <v>154.80000000000001</v>
      </c>
      <c r="R58" s="391">
        <v>29.8</v>
      </c>
      <c r="S58" s="153">
        <f t="shared" si="44"/>
        <v>0.12962157459765114</v>
      </c>
      <c r="T58" s="175">
        <v>15.2</v>
      </c>
      <c r="U58" s="175">
        <v>-2.5</v>
      </c>
      <c r="V58" s="396">
        <v>29.1</v>
      </c>
      <c r="W58" s="153">
        <f t="shared" si="45"/>
        <v>0.12657677250978686</v>
      </c>
      <c r="X58" s="176">
        <f t="shared" si="46"/>
        <v>61.699999999999989</v>
      </c>
      <c r="Y58" s="301"/>
      <c r="Z58" s="176"/>
      <c r="AA58" s="176"/>
      <c r="AB58" s="176"/>
      <c r="AC58" s="176">
        <f t="shared" si="54"/>
        <v>-0.78325796472878984</v>
      </c>
      <c r="AD58" s="62">
        <f t="shared" si="47"/>
        <v>-3.4069506947750753E-3</v>
      </c>
      <c r="AE58" s="177"/>
      <c r="AF58" s="177">
        <v>-0.85447871306510159</v>
      </c>
      <c r="AG58" s="199">
        <v>66.5</v>
      </c>
      <c r="AH58" s="61">
        <f t="shared" si="48"/>
        <v>2.3412195465427405E-2</v>
      </c>
      <c r="AI58" s="61">
        <f t="shared" si="49"/>
        <v>1.8060836501901139E-2</v>
      </c>
      <c r="AJ58" s="201">
        <f t="shared" si="50"/>
        <v>0</v>
      </c>
      <c r="AK58" s="172">
        <v>33.899999999999991</v>
      </c>
      <c r="AL58" s="172">
        <v>14</v>
      </c>
      <c r="AM58" s="400">
        <v>3.4</v>
      </c>
      <c r="AN58" s="172">
        <v>15.2</v>
      </c>
      <c r="AO58" s="396">
        <v>21.2</v>
      </c>
      <c r="AP58" s="173">
        <f>(0.25*FedReceipts!C55+0.75*FedReceipts!C54)/1000</f>
        <v>46.16075</v>
      </c>
      <c r="AQ58" s="173"/>
      <c r="AR58" s="173"/>
      <c r="AS58" s="173"/>
      <c r="AT58" s="299">
        <v>0.46</v>
      </c>
      <c r="AU58" s="244">
        <f t="shared" si="55"/>
        <v>0.21892138939670927</v>
      </c>
      <c r="AV58" s="447">
        <f t="shared" si="36"/>
        <v>0.21892138939670927</v>
      </c>
      <c r="AW58" s="62">
        <f t="shared" si="56"/>
        <v>0.19322307382008874</v>
      </c>
      <c r="AX58" s="244">
        <f t="shared" si="57"/>
        <v>0.28791666666666665</v>
      </c>
      <c r="AY58" s="447">
        <f t="shared" si="58"/>
        <v>0.28698008567573302</v>
      </c>
      <c r="AZ58" s="62">
        <f t="shared" si="59"/>
        <v>0.33139534883720928</v>
      </c>
      <c r="BA58" s="62">
        <f t="shared" si="60"/>
        <v>0.27789815817984825</v>
      </c>
      <c r="BB58" s="257">
        <f t="shared" si="51"/>
        <v>229.9</v>
      </c>
      <c r="BC58" s="201">
        <f t="shared" si="22"/>
        <v>0.10000000000002274</v>
      </c>
      <c r="BD58" s="261">
        <f t="shared" si="52"/>
        <v>66.5</v>
      </c>
      <c r="BE58" s="180">
        <v>77.7</v>
      </c>
      <c r="BF58" s="180">
        <v>85.6</v>
      </c>
      <c r="BG58" s="62">
        <f t="shared" si="61"/>
        <v>0.37233579817311874</v>
      </c>
      <c r="BH58" s="172">
        <v>69.400000000000006</v>
      </c>
      <c r="BI58" s="172">
        <f t="shared" si="19"/>
        <v>16.199999999999989</v>
      </c>
      <c r="BJ58" s="62">
        <f t="shared" si="53"/>
        <v>7.0465419747716349E-2</v>
      </c>
      <c r="BK58" s="62">
        <f t="shared" ref="BK58:BK89" si="66">DC58/(D58)</f>
        <v>1.3471074380165288E-2</v>
      </c>
      <c r="BL58" s="62">
        <f>DC58/(CU58+CV58)</f>
        <v>0.11114699971289116</v>
      </c>
      <c r="BM58" s="62">
        <f t="shared" ref="BM58:BM86" si="67">CP58*DE58</f>
        <v>0.12473819880779764</v>
      </c>
      <c r="BN58" s="62">
        <f t="shared" si="62"/>
        <v>0.49693251533742294</v>
      </c>
      <c r="BO58" s="267">
        <f t="array" ref="BO58:BO74">TRANSPOSE(BEAint_7b!C10:S10)/1000</f>
        <v>23.058</v>
      </c>
      <c r="BP58" s="278">
        <f t="shared" si="65"/>
        <v>36.700000000000003</v>
      </c>
      <c r="BQ58" s="283"/>
      <c r="BW58" s="67">
        <f t="array" ref="BW58:BW89">TRANSPOSE(BEA_DIinc!B8:AG8)/1000</f>
        <v>24.827999999999999</v>
      </c>
      <c r="BX58" s="180">
        <f t="array" ref="BX58:BX89">TRANSPOSE(BEA_DIinc!$B20:$AG20)/1000</f>
        <v>0.42099999999999999</v>
      </c>
      <c r="BY58" s="180">
        <f t="array" ref="BY58:BY89">TRANSPOSE(BEA_DIinc!$B23:$AG23)/1000</f>
        <v>1.073</v>
      </c>
      <c r="BZ58" s="180">
        <f t="array" ref="BZ58:BZ89">TRANSPOSE(BEA_DIinc!B22:AG22)/1000</f>
        <v>0.161</v>
      </c>
      <c r="CA58" s="180">
        <f t="array" ref="CA58:CA89">TRANSPOSE(BEA_DIinc!$B30:$AG30)/1000</f>
        <v>1.4339999999999999</v>
      </c>
      <c r="CB58" s="180">
        <f>CC58+CD58</f>
        <v>2.105</v>
      </c>
      <c r="CC58" s="180">
        <f t="array" ref="CC58:CC89">TRANSPOSE(BEA_DIinc!$B103:$AG103)/1000</f>
        <v>1.395</v>
      </c>
      <c r="CD58" s="180">
        <f t="array" ref="CD58:CD89">TRANSPOSE(BEA_DIinc!$B100:$AG100)/1000-TRANSPOSE(BEA_DIinc!$B103:$AG103)/1000</f>
        <v>0.71</v>
      </c>
      <c r="CE58" s="180">
        <f t="array" ref="CE58:CE89">TRANSPOSE(BEA_DIinc!$B213:$AG213)/1000</f>
        <v>0.47299999999999998</v>
      </c>
      <c r="CF58" s="180">
        <f>BX58+BY58+BZ58+CA58+CC58+CD58+CE58</f>
        <v>5.6669999999999998</v>
      </c>
      <c r="CG58" s="180">
        <f>BW58-CF58</f>
        <v>19.161000000000001</v>
      </c>
      <c r="CH58" s="62">
        <f>BX58/$BW58</f>
        <v>1.6956661833413888E-2</v>
      </c>
      <c r="CI58" s="62">
        <f>BY58/$BW58</f>
        <v>4.3217335266634446E-2</v>
      </c>
      <c r="CJ58" s="62">
        <f>BZ58/$BW58</f>
        <v>6.4846141453198001E-3</v>
      </c>
      <c r="CK58" s="62">
        <f>CA58/$BW58</f>
        <v>5.7757370710488157E-2</v>
      </c>
      <c r="CL58" s="49">
        <f>CM58+CN58</f>
        <v>8.4783309167069443E-2</v>
      </c>
      <c r="CM58" s="62">
        <f>CC58/$BW58</f>
        <v>5.6186563557274048E-2</v>
      </c>
      <c r="CN58" s="62">
        <f>CD58/$BW58</f>
        <v>2.8596745609795391E-2</v>
      </c>
      <c r="CO58" s="62">
        <f>CE58/$BW58</f>
        <v>1.9051071371032704E-2</v>
      </c>
      <c r="CP58" s="62">
        <f>CF58/$BW58</f>
        <v>0.22825036249395844</v>
      </c>
      <c r="CQ58" s="62">
        <f t="shared" ref="CQ58:CQ89" si="68">CP58*N58</f>
        <v>3.6436660737400067E-2</v>
      </c>
      <c r="CR58" s="174">
        <f>BW58</f>
        <v>24.827999999999999</v>
      </c>
      <c r="CS58" s="278">
        <f t="shared" ref="CS58:CS87" si="69">BW58</f>
        <v>24.827999999999999</v>
      </c>
      <c r="CT58" s="173">
        <f t="shared" ref="CT58:CT87" si="70">CS58-(CU58+CV58)</f>
        <v>-3.0360000000000014</v>
      </c>
      <c r="CU58" s="290">
        <f t="array" ref="CU58:CU74">TRANSPOSE(BEAint_7b!C10:S10)/1000</f>
        <v>23.058</v>
      </c>
      <c r="CV58" s="67">
        <f t="array" ref="CV58:CV74">(TRANSPOSE(BEAint_7b!C11:S11)-TRANSPOSE(BEAint_7b!C15:S15))/1000</f>
        <v>4.806</v>
      </c>
      <c r="CW58" s="180">
        <f t="array" ref="CW58:CW89">TRANSPOSE(BEA_DIret!$B20:$AG20)/1000</f>
        <v>0.20200000000000001</v>
      </c>
      <c r="CX58" s="180">
        <f t="array" ref="CX58:CX89">TRANSPOSE(BEA_DIret!$B23:$AG23)/1000</f>
        <v>-0.16</v>
      </c>
      <c r="CY58" s="180">
        <f t="array" ref="CY58:CY89">TRANSPOSE(BEA_DIret!$B22:$AG22)/1000</f>
        <v>0.125</v>
      </c>
      <c r="CZ58" s="180">
        <f t="array" ref="CZ58:CZ89">TRANSPOSE(BEA_DIret!$B30:$AG30)/1000</f>
        <v>0.80700000000000005</v>
      </c>
      <c r="DA58" s="180">
        <f t="array" ref="DA58:DA89">TRANSPOSE(BEA_DIret!$B51:$AG51)/1000</f>
        <v>1.8759999999999999</v>
      </c>
      <c r="DB58" s="180">
        <f t="array" ref="DB58:DB89">TRANSPOSE(BEA_DIret!$B82:$AG82)/1000</f>
        <v>0.247</v>
      </c>
      <c r="DC58" s="67">
        <f t="shared" ref="DC58:DC74" si="71">DB58+DA58+CZ58+CY58+CX58+CW58</f>
        <v>3.0969999999999995</v>
      </c>
      <c r="DD58" s="67"/>
      <c r="DE58" s="62">
        <f t="shared" ref="DE58:DE89" si="72">DC58/CF58</f>
        <v>0.54649726486677253</v>
      </c>
      <c r="DF58" s="180">
        <f>CV58-DC58</f>
        <v>1.7090000000000005</v>
      </c>
      <c r="DG58" s="62">
        <f t="shared" ref="DG58:DG74" si="73">DC58/CV58</f>
        <v>0.64440282979608809</v>
      </c>
      <c r="DH58" s="62">
        <f>CV58/(CV58+CU58)</f>
        <v>0.17248062015503876</v>
      </c>
      <c r="DI58" s="293">
        <f t="array" ref="DI58:DI88">TRANSPOSE(BEA_DIflow!$B8:$AF8)/1000</f>
        <v>1.0780000000000001</v>
      </c>
      <c r="DJ58" s="181">
        <f t="array" ref="DJ58:DJ88">TRANSPOSE(BEA_DIflow!$B20:$AF20)/1000</f>
        <v>0.33300000000000002</v>
      </c>
      <c r="DK58" s="181">
        <f t="array" ref="DK58:DK88">TRANSPOSE(BEA_DIflow!$B23:$AF23)/1000</f>
        <v>-0.105</v>
      </c>
      <c r="DL58" s="181">
        <f t="array" ref="DL58:DL88">TRANSPOSE(BEA_DIflow!$B22:$AF22)/1000</f>
        <v>0.17899999999999999</v>
      </c>
      <c r="DM58" s="181">
        <f t="array" ref="DM58:DM88">TRANSPOSE(BEA_DIflow!$B30:$AF30)/1000</f>
        <v>0.77500000000000002</v>
      </c>
      <c r="DN58" s="181">
        <f t="array" ref="DN58:DN88">TRANSPOSE(BEA_DIflow!$B100:$AF100)/1000</f>
        <v>-6.9589999999999996</v>
      </c>
      <c r="DO58" s="181">
        <f t="array" ref="DO58:DO88">TRANSPOSE(BEA_DIflow!$B103:$AF103)/1000</f>
        <v>0.94499999999999995</v>
      </c>
      <c r="DP58" s="181">
        <v>4.2000000000000003E-2</v>
      </c>
      <c r="DQ58" s="180">
        <f t="shared" ref="DQ58:DQ74" si="74">DP58+DN58+DM58+DL58+DK58+DJ58</f>
        <v>-5.7349999999999994</v>
      </c>
      <c r="DR58" s="180">
        <f>DI58-DQ58</f>
        <v>6.8129999999999997</v>
      </c>
      <c r="DS58" s="49">
        <f t="shared" ref="DS58:DS74" si="75">DQ58/DI58</f>
        <v>-5.3200371057513909</v>
      </c>
      <c r="DT58" s="293">
        <f>DI58-CV58</f>
        <v>-3.7279999999999998</v>
      </c>
      <c r="DU58" s="180">
        <f t="array" ref="DU58:DU88">(TRANSPOSE(BEA_DIeqflow!B8:AF8)+TRANSPOSE(BEA_DIdebtflow!B8:AF8))/1000</f>
        <v>-3.7280000000000002</v>
      </c>
      <c r="DV58" s="180">
        <f>DJ58-CW58</f>
        <v>0.13100000000000001</v>
      </c>
      <c r="DW58" s="180">
        <f>DK58-CX58</f>
        <v>5.5000000000000007E-2</v>
      </c>
      <c r="DX58" s="180">
        <f>DL58-CY58</f>
        <v>5.3999999999999992E-2</v>
      </c>
      <c r="DY58" s="180">
        <f>DM58-CZ58</f>
        <v>-3.2000000000000028E-2</v>
      </c>
      <c r="DZ58" s="180">
        <f>DN58-DA58</f>
        <v>-8.8349999999999991</v>
      </c>
      <c r="EA58" s="180">
        <f>DP58-DB58</f>
        <v>-0.20499999999999999</v>
      </c>
      <c r="EB58" s="180">
        <f t="shared" ref="EB58:EB74" si="76">EA58+DZ58+DY58+DX58+DW58+DV58</f>
        <v>-8.831999999999999</v>
      </c>
      <c r="EC58" s="180">
        <f t="shared" ref="EC58:EC64" si="77">DT58-EB58</f>
        <v>5.1039999999999992</v>
      </c>
      <c r="ED58" s="62">
        <f t="shared" ref="ED58:ED87" si="78">EB58/DT58</f>
        <v>2.3690987124463518</v>
      </c>
      <c r="EE58" s="67">
        <f t="array" ref="EE58:EE88">TRANSPOSE(BEA_DIeqflow!$B8:$AF8)/1000</f>
        <v>9.7080000000000002</v>
      </c>
      <c r="EF58" s="180">
        <v>0.09</v>
      </c>
      <c r="EG58" s="180">
        <v>0.53500000000000003</v>
      </c>
      <c r="EH58" s="180">
        <v>2.3E-2</v>
      </c>
      <c r="EI58" s="180">
        <v>0.16600000000000001</v>
      </c>
      <c r="EJ58" s="180">
        <v>4.6529999999999996</v>
      </c>
      <c r="EK58" s="180">
        <v>4.7E-2</v>
      </c>
      <c r="EL58" s="180">
        <f t="shared" ref="EL58:EL74" si="79">EK58+EJ58+EI58+EH58+EG58+EF58</f>
        <v>5.5139999999999993</v>
      </c>
      <c r="EM58" s="180">
        <f>EE58-EL58</f>
        <v>4.1940000000000008</v>
      </c>
      <c r="EN58" s="62">
        <f>EL58/EE58</f>
        <v>0.5679851668726823</v>
      </c>
      <c r="EO58" s="32">
        <f t="array" ref="EO58:EO88">TRANSPOSE(BEA_DIassets!$B8:$AF8)/1000</f>
        <v>207.75200000000001</v>
      </c>
      <c r="EP58" s="177">
        <f t="array" ref="EP58:EP88">TRANSPOSE(BEA_DIassets!$B20:$AF20)/1000</f>
        <v>2.0310000000000001</v>
      </c>
      <c r="EQ58" s="177">
        <f t="array" ref="EQ58:EQ88">TRANSPOSE(BEA_DIassets!$B23:$AF23)/1000</f>
        <v>6.76</v>
      </c>
      <c r="ER58" s="177">
        <f t="array" ref="ER58:ER88">TRANSPOSE(BEA_DIassets!$B22:$AF22)/1000</f>
        <v>1.0980000000000001</v>
      </c>
      <c r="ES58" s="177">
        <f t="array" ref="ES58:ES88">TRANSPOSE(BEA_DIassets!$B30:$AF30)/1000</f>
        <v>12.863</v>
      </c>
      <c r="ET58" s="177">
        <f t="array" ref="ET58:ET88">TRANSPOSE(BEA_DIassets!$B100:$AF100)/1000</f>
        <v>-1.847</v>
      </c>
      <c r="EU58" s="177">
        <f t="array" ref="EU58:EU88">TRANSPOSE(BEA_DIassets!$B103:$AF103)/1000</f>
        <v>11.519</v>
      </c>
      <c r="EV58" s="177">
        <f t="array" ref="EV58:EV88">TRANSPOSE(BEA_DIassets!$B214:$AF214)/1000</f>
        <v>1.72</v>
      </c>
      <c r="EW58" s="177">
        <f t="shared" ref="EW58:EW74" si="80">EV58+ET58+ES58+ER58+EQ58+EP58</f>
        <v>22.625</v>
      </c>
      <c r="EX58" s="177">
        <f>EO58-EW58</f>
        <v>185.12700000000001</v>
      </c>
      <c r="EY58" s="62">
        <f t="shared" ref="EY58:EY88" si="81">EW58/EO58</f>
        <v>0.10890388540182525</v>
      </c>
      <c r="EZ58" s="255"/>
      <c r="FA58" s="172"/>
      <c r="FB58" s="172"/>
      <c r="FC58" s="172"/>
      <c r="FD58" s="172"/>
      <c r="FE58" s="172"/>
      <c r="FF58" s="172"/>
      <c r="FG58" s="172"/>
      <c r="FH58" s="172"/>
      <c r="FI58" s="172"/>
      <c r="FJ58" s="172"/>
      <c r="FK58" s="69"/>
      <c r="FL58" s="172"/>
      <c r="FM58" s="172"/>
      <c r="FN58" s="172"/>
      <c r="FO58" s="172"/>
      <c r="FP58" s="172"/>
      <c r="FQ58" s="172"/>
      <c r="FR58" s="172"/>
      <c r="FS58" s="172"/>
      <c r="FT58" s="172"/>
    </row>
    <row r="59" spans="2:176" x14ac:dyDescent="0.2">
      <c r="B59" s="172">
        <v>1983</v>
      </c>
      <c r="C59" s="143">
        <v>3060.5</v>
      </c>
      <c r="D59" s="32">
        <v>279.8</v>
      </c>
      <c r="E59" s="58">
        <f t="shared" si="37"/>
        <v>9.1422970102924356E-2</v>
      </c>
      <c r="F59" s="173">
        <f t="shared" si="38"/>
        <v>0</v>
      </c>
      <c r="G59" s="177">
        <f t="shared" si="39"/>
        <v>244.70000000000002</v>
      </c>
      <c r="H59" s="62">
        <f t="shared" si="40"/>
        <v>7.9954255840548938E-2</v>
      </c>
      <c r="I59" s="175">
        <v>35.1</v>
      </c>
      <c r="J59" s="58">
        <f t="shared" si="41"/>
        <v>1.146871426237543E-2</v>
      </c>
      <c r="K59" s="35">
        <f t="shared" si="42"/>
        <v>0.12544674767691208</v>
      </c>
      <c r="L59" s="240">
        <v>41.1</v>
      </c>
      <c r="M59" s="58">
        <f t="shared" si="63"/>
        <v>1.3429178238849862E-2</v>
      </c>
      <c r="N59" s="164">
        <f t="shared" si="64"/>
        <v>0.14689063616869191</v>
      </c>
      <c r="O59" s="32">
        <f t="shared" si="21"/>
        <v>279.8</v>
      </c>
      <c r="P59" s="176">
        <f t="shared" si="43"/>
        <v>0</v>
      </c>
      <c r="Q59" s="177">
        <v>190</v>
      </c>
      <c r="R59" s="391">
        <v>41.4</v>
      </c>
      <c r="S59" s="153">
        <f t="shared" si="44"/>
        <v>0.14796283059328091</v>
      </c>
      <c r="T59" s="175">
        <v>14.6</v>
      </c>
      <c r="U59" s="175">
        <v>15.9</v>
      </c>
      <c r="V59" s="396">
        <v>42</v>
      </c>
      <c r="W59" s="153">
        <f t="shared" si="45"/>
        <v>0.15010721944245889</v>
      </c>
      <c r="X59" s="176">
        <f t="shared" si="46"/>
        <v>59.900000000000034</v>
      </c>
      <c r="Y59" s="301"/>
      <c r="Z59" s="176"/>
      <c r="AA59" s="176"/>
      <c r="AB59" s="176"/>
      <c r="AC59" s="176">
        <f t="shared" si="54"/>
        <v>1.9149687151312365</v>
      </c>
      <c r="AD59" s="62">
        <f t="shared" si="47"/>
        <v>6.8440625987535256E-3</v>
      </c>
      <c r="AE59" s="177"/>
      <c r="AF59" s="177">
        <v>2.0890946239300021</v>
      </c>
      <c r="AG59" s="199">
        <v>80.599999999999994</v>
      </c>
      <c r="AH59" s="61">
        <f t="shared" si="48"/>
        <v>2.6335566083973205E-2</v>
      </c>
      <c r="AI59" s="61">
        <f t="shared" si="49"/>
        <v>2.1695801339650381E-2</v>
      </c>
      <c r="AJ59" s="201">
        <f t="shared" si="50"/>
        <v>-0.10000000000000853</v>
      </c>
      <c r="AK59" s="172">
        <v>47.199999999999996</v>
      </c>
      <c r="AL59" s="172">
        <v>15.9</v>
      </c>
      <c r="AM59" s="400">
        <v>3.4</v>
      </c>
      <c r="AN59" s="172">
        <v>14.2</v>
      </c>
      <c r="AO59" s="396">
        <v>21.5</v>
      </c>
      <c r="AP59" s="173">
        <f>(0.25*FedReceipts!C56+0.75*FedReceipts!C55)/1000</f>
        <v>41.989750000000001</v>
      </c>
      <c r="AQ59" s="173"/>
      <c r="AR59" s="173"/>
      <c r="AS59" s="173"/>
      <c r="AT59" s="299">
        <v>0.46</v>
      </c>
      <c r="AU59" s="244">
        <f t="shared" si="55"/>
        <v>0.23266961651917403</v>
      </c>
      <c r="AV59" s="447">
        <f t="shared" si="36"/>
        <v>0.23266961651917403</v>
      </c>
      <c r="AW59" s="62">
        <f t="shared" si="56"/>
        <v>0.2011494252873563</v>
      </c>
      <c r="AX59" s="244">
        <f t="shared" si="57"/>
        <v>0.28869149299624192</v>
      </c>
      <c r="AY59" s="447">
        <f t="shared" si="58"/>
        <v>0.29059267468695538</v>
      </c>
      <c r="AZ59" s="62">
        <f t="shared" si="59"/>
        <v>0.34947368421052627</v>
      </c>
      <c r="BA59" s="62">
        <f t="shared" si="60"/>
        <v>0.28694900605012963</v>
      </c>
      <c r="BB59" s="257">
        <f t="shared" si="51"/>
        <v>279.8</v>
      </c>
      <c r="BC59" s="201">
        <f t="shared" si="22"/>
        <v>0</v>
      </c>
      <c r="BD59" s="261">
        <f t="shared" si="52"/>
        <v>80.599999999999994</v>
      </c>
      <c r="BE59" s="180">
        <v>83.5</v>
      </c>
      <c r="BF59" s="180">
        <v>115.7</v>
      </c>
      <c r="BG59" s="62">
        <f t="shared" si="61"/>
        <v>0.4135096497498213</v>
      </c>
      <c r="BH59" s="172">
        <v>92.7</v>
      </c>
      <c r="BI59" s="172">
        <f t="shared" si="19"/>
        <v>23</v>
      </c>
      <c r="BJ59" s="62">
        <f t="shared" si="53"/>
        <v>8.2201572551822727E-2</v>
      </c>
      <c r="BK59" s="62">
        <f t="shared" si="66"/>
        <v>2.0385989992852033E-2</v>
      </c>
      <c r="BL59" s="62">
        <f t="shared" ref="BL59:BL89" si="82">DC59/(CU59+CV59)</f>
        <v>0.17655069951714741</v>
      </c>
      <c r="BM59" s="62">
        <f t="shared" si="67"/>
        <v>0.20924431401320609</v>
      </c>
      <c r="BN59" s="62">
        <f t="shared" si="62"/>
        <v>0.6552706552706552</v>
      </c>
      <c r="BO59" s="267">
        <v>18.628</v>
      </c>
      <c r="BP59" s="278">
        <f t="shared" si="65"/>
        <v>41.1</v>
      </c>
      <c r="BQ59" s="283"/>
      <c r="BW59" s="67">
        <v>27.26</v>
      </c>
      <c r="BX59" s="180">
        <v>0.51500000000000001</v>
      </c>
      <c r="BY59" s="180">
        <v>1.431</v>
      </c>
      <c r="BZ59" s="180">
        <v>0.17</v>
      </c>
      <c r="CA59" s="180">
        <v>1.4019999999999999</v>
      </c>
      <c r="CB59" s="180">
        <f t="shared" ref="CB59:CB88" si="83">CC59+CD59</f>
        <v>0.52700000000000002</v>
      </c>
      <c r="CC59" s="180">
        <v>1.3420000000000001</v>
      </c>
      <c r="CD59" s="180">
        <v>-0.81500000000000006</v>
      </c>
      <c r="CE59" s="180">
        <v>0.52400000000000002</v>
      </c>
      <c r="CF59" s="180">
        <f t="shared" ref="CF59:CF88" si="84">BX59+BY59+BZ59+CA59+CC59+CD59+CE59</f>
        <v>4.5689999999999991</v>
      </c>
      <c r="CG59" s="180">
        <f t="shared" ref="CG59:CG88" si="85">BW59-CF59</f>
        <v>22.691000000000003</v>
      </c>
      <c r="CH59" s="62">
        <f t="shared" ref="CH59:CH88" si="86">BX59/$BW59</f>
        <v>1.8892149669845929E-2</v>
      </c>
      <c r="CI59" s="62">
        <f t="shared" ref="CI59:CI88" si="87">BY59/$BW59</f>
        <v>5.2494497432134996E-2</v>
      </c>
      <c r="CJ59" s="62">
        <f t="shared" ref="CJ59:CJ88" si="88">BZ59/$BW59</f>
        <v>6.2362435803374906E-3</v>
      </c>
      <c r="CK59" s="62">
        <f t="shared" ref="CK59:CK88" si="89">CA59/$BW59</f>
        <v>5.1430667644900945E-2</v>
      </c>
      <c r="CL59" s="49">
        <f t="shared" ref="CL59:CL89" si="90">CM59+CN59</f>
        <v>1.9332355099046225E-2</v>
      </c>
      <c r="CM59" s="62">
        <f t="shared" ref="CM59:CM88" si="91">CC59/$BW59</f>
        <v>4.9229640498899489E-2</v>
      </c>
      <c r="CN59" s="62">
        <f t="shared" ref="CN59:CN88" si="92">CD59/$BW59</f>
        <v>-2.9897285399853264E-2</v>
      </c>
      <c r="CO59" s="62">
        <f t="shared" ref="CO59:CO88" si="93">CE59/$BW59</f>
        <v>1.9222303741746147E-2</v>
      </c>
      <c r="CP59" s="62">
        <f t="shared" ref="CP59:CP88" si="94">CF59/$BW59</f>
        <v>0.16760821716801169</v>
      </c>
      <c r="CQ59" s="62">
        <f t="shared" si="68"/>
        <v>2.4620077646909506E-2</v>
      </c>
      <c r="CR59" s="174">
        <f t="shared" ref="CR59:CR88" si="95">BW59</f>
        <v>27.26</v>
      </c>
      <c r="CS59" s="278">
        <f t="shared" si="69"/>
        <v>27.26</v>
      </c>
      <c r="CT59" s="173">
        <f t="shared" si="70"/>
        <v>-5.0479999999999983</v>
      </c>
      <c r="CU59" s="290">
        <v>18.628</v>
      </c>
      <c r="CV59" s="67">
        <v>13.68</v>
      </c>
      <c r="CW59" s="180">
        <v>0.39400000000000002</v>
      </c>
      <c r="CX59" s="180">
        <v>0.73299999999999998</v>
      </c>
      <c r="CY59" s="180">
        <v>0.159</v>
      </c>
      <c r="CZ59" s="180">
        <v>1.073</v>
      </c>
      <c r="DA59" s="180">
        <v>2.9889999999999999</v>
      </c>
      <c r="DB59" s="180">
        <v>0.35599999999999998</v>
      </c>
      <c r="DC59" s="67">
        <f t="shared" si="71"/>
        <v>5.7039999999999988</v>
      </c>
      <c r="DD59" s="67"/>
      <c r="DE59" s="62">
        <f t="shared" si="72"/>
        <v>1.2484132195228714</v>
      </c>
      <c r="DF59" s="180">
        <f t="shared" ref="DF59:DF89" si="96">CV59-DC59</f>
        <v>7.9760000000000009</v>
      </c>
      <c r="DG59" s="62">
        <f t="shared" si="73"/>
        <v>0.41695906432748531</v>
      </c>
      <c r="DH59" s="62">
        <f t="shared" ref="DH59:DH89" si="97">CV59/(CV59+CU59)</f>
        <v>0.42342453881391606</v>
      </c>
      <c r="DI59" s="293">
        <v>9.5250000000000004</v>
      </c>
      <c r="DJ59" s="181">
        <v>0.47899999999999998</v>
      </c>
      <c r="DK59" s="181">
        <v>0.443</v>
      </c>
      <c r="DL59" s="181">
        <v>0.20499999999999999</v>
      </c>
      <c r="DM59" s="181">
        <v>1.577</v>
      </c>
      <c r="DN59" s="181">
        <v>-2.0430000000000001</v>
      </c>
      <c r="DO59" s="181">
        <v>-6.2E-2</v>
      </c>
      <c r="DP59" s="181">
        <v>0.13900000000000001</v>
      </c>
      <c r="DQ59" s="180">
        <f t="shared" si="74"/>
        <v>0.79999999999999982</v>
      </c>
      <c r="DR59" s="180">
        <f t="shared" ref="DR59:DR88" si="98">DI59-DQ59</f>
        <v>8.7250000000000014</v>
      </c>
      <c r="DS59" s="49">
        <f t="shared" si="75"/>
        <v>8.3989501312335943E-2</v>
      </c>
      <c r="DT59" s="293">
        <f t="shared" ref="DT59:DT88" si="99">DI59-CV59</f>
        <v>-4.1549999999999994</v>
      </c>
      <c r="DU59" s="180">
        <v>-4.1550000000000002</v>
      </c>
      <c r="DV59" s="180">
        <f t="shared" ref="DV59:DV88" si="100">DJ59-CW59</f>
        <v>8.4999999999999964E-2</v>
      </c>
      <c r="DW59" s="180">
        <f t="shared" ref="DW59:DW88" si="101">DK59-CX59</f>
        <v>-0.28999999999999998</v>
      </c>
      <c r="DX59" s="180">
        <f t="shared" ref="DX59:DX88" si="102">DL59-CY59</f>
        <v>4.5999999999999985E-2</v>
      </c>
      <c r="DY59" s="180">
        <f t="shared" ref="DY59:DY88" si="103">DM59-CZ59</f>
        <v>0.504</v>
      </c>
      <c r="DZ59" s="180">
        <f t="shared" ref="DZ59:DZ88" si="104">DN59-DA59</f>
        <v>-5.032</v>
      </c>
      <c r="EA59" s="180">
        <f t="shared" ref="EA59:EA88" si="105">DP59-DB59</f>
        <v>-0.21699999999999997</v>
      </c>
      <c r="EB59" s="180">
        <f t="shared" si="76"/>
        <v>-4.903999999999999</v>
      </c>
      <c r="EC59" s="180">
        <f t="shared" si="77"/>
        <v>0.74899999999999967</v>
      </c>
      <c r="ED59" s="62">
        <f t="shared" si="78"/>
        <v>1.1802647412755716</v>
      </c>
      <c r="EE59" s="67">
        <v>7.2489999999999997</v>
      </c>
      <c r="EF59" s="180">
        <v>9.2999999999999999E-2</v>
      </c>
      <c r="EG59" s="180">
        <v>0.252</v>
      </c>
      <c r="EH59" s="65">
        <f>(EH58+EH60)/2</f>
        <v>2.0499999999999997E-2</v>
      </c>
      <c r="EI59" s="180">
        <v>0.46300000000000002</v>
      </c>
      <c r="EJ59" s="180">
        <v>1.26</v>
      </c>
      <c r="EK59" s="180">
        <v>3.5000000000000003E-2</v>
      </c>
      <c r="EL59" s="180">
        <f t="shared" si="79"/>
        <v>2.1234999999999999</v>
      </c>
      <c r="EM59" s="180">
        <f t="shared" ref="EM59:EM88" si="106">EE59-EL59</f>
        <v>5.1254999999999997</v>
      </c>
      <c r="EN59" s="62">
        <f t="shared" ref="EN59:EN88" si="107">EL59/EE59</f>
        <v>0.29293695682163057</v>
      </c>
      <c r="EO59" s="32">
        <v>212.15</v>
      </c>
      <c r="EP59" s="177">
        <v>2.5169999999999999</v>
      </c>
      <c r="EQ59" s="177">
        <v>6.9169999999999998</v>
      </c>
      <c r="ER59" s="177">
        <v>1.24</v>
      </c>
      <c r="ES59" s="177">
        <v>14.257</v>
      </c>
      <c r="ET59" s="177">
        <v>-3.3519999999999999</v>
      </c>
      <c r="EU59" s="177">
        <v>11.4</v>
      </c>
      <c r="EV59" s="177">
        <v>1.881</v>
      </c>
      <c r="EW59" s="177">
        <f t="shared" si="80"/>
        <v>23.459999999999997</v>
      </c>
      <c r="EX59" s="177">
        <f t="shared" ref="EX59:EX88" si="108">EO59-EW59</f>
        <v>188.69</v>
      </c>
      <c r="EY59" s="62">
        <f t="shared" si="81"/>
        <v>0.11058213528164033</v>
      </c>
      <c r="EZ59" s="251">
        <f t="shared" ref="EZ59:EZ88" si="109">(BW59+(EO59-EO58)-DI59)/EO58</f>
        <v>0.10653567715352918</v>
      </c>
      <c r="FA59" s="62">
        <f t="shared" ref="FA59:FA88" si="110">(BX59+(EP59-EP58)-DJ59)/EP58</f>
        <v>0.25701624815361884</v>
      </c>
      <c r="FB59" s="62">
        <f t="shared" ref="FB59:FB88" si="111">(BY59+(EQ59-EQ58)-DK59)/EQ58</f>
        <v>0.16937869822485208</v>
      </c>
      <c r="FC59" s="62">
        <f t="shared" ref="FC59:FC88" si="112">(BZ59+(ER59-ER58)-DL59)/ER58</f>
        <v>9.7449908925318712E-2</v>
      </c>
      <c r="FD59" s="62">
        <f t="shared" ref="FD59:FD88" si="113">(CA59+(ES59-ES58)-DM59)/ES58</f>
        <v>9.476793904998837E-2</v>
      </c>
      <c r="FE59" s="62">
        <f t="shared" ref="FE59:FE88" si="114">(CB59+(ET59-ET58)-DN59)/ET58</f>
        <v>-0.57661072008662717</v>
      </c>
      <c r="FF59" s="62">
        <f t="shared" ref="FF59:FF88" si="115">(CC59+(EU59-EU58)-DO59)/EU58</f>
        <v>0.11155482246722809</v>
      </c>
      <c r="FG59" s="62">
        <f t="shared" ref="FG59:FG88" si="116">(CE59+(EV59-EV58)-DP59)/EV58</f>
        <v>0.3174418604651163</v>
      </c>
      <c r="FH59" s="62">
        <f t="shared" ref="FH59:FH88" si="117">(CF59+(EW59-EW58)-DQ59)/EW58</f>
        <v>0.20349171270718217</v>
      </c>
      <c r="FI59" s="62">
        <f t="shared" ref="FI59:FI88" si="118">(CG59+(EX59-EX58)-DR59)/EX58</f>
        <v>9.468635045131174E-2</v>
      </c>
      <c r="FJ59" s="62">
        <f t="shared" ref="FJ59:FJ88" si="119">(CG59+AO59+(EX59-EX58)-DR59)/EX58</f>
        <v>0.2108228405364965</v>
      </c>
      <c r="FK59" s="70">
        <f t="shared" ref="FK59:FK88" si="120">BW59/EO58</f>
        <v>0.13121413993607764</v>
      </c>
      <c r="FL59" s="62">
        <f t="shared" ref="FL59:FL88" si="121">BX59/EP58</f>
        <v>0.25356967011324472</v>
      </c>
      <c r="FM59" s="62">
        <f t="shared" ref="FM59:FM88" si="122">BY59/EQ58</f>
        <v>0.2116863905325444</v>
      </c>
      <c r="FN59" s="62">
        <f t="shared" ref="FN59:FN88" si="123">BZ59/ER58</f>
        <v>0.15482695810564662</v>
      </c>
      <c r="FO59" s="62">
        <f t="shared" ref="FO59:FO88" si="124">CA59/ES58</f>
        <v>0.10899479126175853</v>
      </c>
      <c r="FP59" s="62">
        <f t="shared" ref="FP59:FP88" si="125">CB59/ET58</f>
        <v>-0.28532755820249056</v>
      </c>
      <c r="FQ59" s="62">
        <f t="shared" ref="FQ59:FQ88" si="126">CC59/EU58</f>
        <v>0.11650316867783662</v>
      </c>
      <c r="FR59" s="62">
        <f t="shared" ref="FR59:FR88" si="127">CE59/EV58</f>
        <v>0.3046511627906977</v>
      </c>
      <c r="FS59" s="62">
        <f t="shared" ref="FS59:FS88" si="128">CF59/EW58</f>
        <v>0.20194475138121543</v>
      </c>
      <c r="FT59" s="62">
        <f t="shared" ref="FT59:FT88" si="129">CG59/EX58</f>
        <v>0.12256991146618268</v>
      </c>
    </row>
    <row r="60" spans="2:176" x14ac:dyDescent="0.2">
      <c r="B60" s="172">
        <v>1984</v>
      </c>
      <c r="C60" s="143">
        <v>3444</v>
      </c>
      <c r="D60" s="32">
        <v>337.9</v>
      </c>
      <c r="E60" s="58">
        <f t="shared" si="37"/>
        <v>9.8112659698025545E-2</v>
      </c>
      <c r="F60" s="173">
        <f t="shared" si="38"/>
        <v>0</v>
      </c>
      <c r="G60" s="177">
        <f t="shared" si="39"/>
        <v>301.29999999999995</v>
      </c>
      <c r="H60" s="62">
        <f t="shared" si="40"/>
        <v>8.7485481997677111E-2</v>
      </c>
      <c r="I60" s="175">
        <v>36.6</v>
      </c>
      <c r="J60" s="58">
        <f t="shared" si="41"/>
        <v>1.0627177700348432E-2</v>
      </c>
      <c r="K60" s="35">
        <f t="shared" si="42"/>
        <v>0.10831606984314887</v>
      </c>
      <c r="L60" s="240">
        <v>46.2</v>
      </c>
      <c r="M60" s="58">
        <f t="shared" si="63"/>
        <v>1.3414634146341465E-2</v>
      </c>
      <c r="N60" s="164">
        <f t="shared" si="64"/>
        <v>0.136726842261024</v>
      </c>
      <c r="O60" s="32">
        <f t="shared" si="21"/>
        <v>337.9</v>
      </c>
      <c r="P60" s="176">
        <f t="shared" si="43"/>
        <v>0</v>
      </c>
      <c r="Q60" s="177">
        <v>232.5</v>
      </c>
      <c r="R60" s="391">
        <v>41.2</v>
      </c>
      <c r="S60" s="153">
        <f t="shared" si="44"/>
        <v>0.12192956496004737</v>
      </c>
      <c r="T60" s="175">
        <v>16.399999999999999</v>
      </c>
      <c r="U60" s="175">
        <v>39.6</v>
      </c>
      <c r="V60" s="396">
        <v>46.7</v>
      </c>
      <c r="W60" s="153">
        <f t="shared" si="45"/>
        <v>0.13820656999112166</v>
      </c>
      <c r="X60" s="176">
        <f t="shared" si="46"/>
        <v>54.899999999999977</v>
      </c>
      <c r="Y60" s="301"/>
      <c r="Z60" s="176"/>
      <c r="AA60" s="176"/>
      <c r="AB60" s="176"/>
      <c r="AC60" s="176">
        <f t="shared" si="54"/>
        <v>6.0226233600719477</v>
      </c>
      <c r="AD60" s="62">
        <f t="shared" si="47"/>
        <v>1.7823685587664836E-2</v>
      </c>
      <c r="AE60" s="177"/>
      <c r="AF60" s="177">
        <v>6.5702535942574363</v>
      </c>
      <c r="AG60" s="199">
        <v>97.5</v>
      </c>
      <c r="AH60" s="61">
        <f t="shared" si="48"/>
        <v>2.8310104529616725E-2</v>
      </c>
      <c r="AI60" s="61">
        <f t="shared" si="49"/>
        <v>2.3635307781649247E-2</v>
      </c>
      <c r="AJ60" s="201">
        <f t="shared" si="50"/>
        <v>-9.9999999999994316E-2</v>
      </c>
      <c r="AK60" s="172">
        <v>59.199999999999996</v>
      </c>
      <c r="AL60" s="172">
        <v>18.8</v>
      </c>
      <c r="AM60" s="400">
        <v>3.5</v>
      </c>
      <c r="AN60" s="172">
        <v>16.100000000000001</v>
      </c>
      <c r="AO60" s="396">
        <v>23.1</v>
      </c>
      <c r="AP60" s="173">
        <f>(0.25*FedReceipts!C57+0.75*FedReceipts!C56)/1000</f>
        <v>58.002499999999998</v>
      </c>
      <c r="AQ60" s="173"/>
      <c r="AR60" s="173"/>
      <c r="AS60" s="173"/>
      <c r="AT60" s="299">
        <v>0.46</v>
      </c>
      <c r="AU60" s="244">
        <f t="shared" si="55"/>
        <v>0.23557837511325885</v>
      </c>
      <c r="AV60" s="447">
        <f t="shared" si="36"/>
        <v>0.23557837511325885</v>
      </c>
      <c r="AW60" s="62">
        <f t="shared" si="56"/>
        <v>0.20619375330862894</v>
      </c>
      <c r="AX60" s="244">
        <f t="shared" si="57"/>
        <v>0.28514963297571994</v>
      </c>
      <c r="AY60" s="447">
        <f t="shared" si="58"/>
        <v>0.29008202938024436</v>
      </c>
      <c r="AZ60" s="62">
        <f t="shared" si="59"/>
        <v>0.35010752688172048</v>
      </c>
      <c r="BA60" s="62">
        <f t="shared" si="60"/>
        <v>0.29740591888929491</v>
      </c>
      <c r="BB60" s="257">
        <f t="shared" si="51"/>
        <v>337.9</v>
      </c>
      <c r="BC60" s="201">
        <f t="shared" si="22"/>
        <v>9.9999999999965894E-2</v>
      </c>
      <c r="BD60" s="261">
        <f t="shared" si="52"/>
        <v>97.5</v>
      </c>
      <c r="BE60" s="180">
        <v>90.8</v>
      </c>
      <c r="BF60" s="180">
        <v>149.5</v>
      </c>
      <c r="BG60" s="62">
        <f t="shared" si="61"/>
        <v>0.44243859129920099</v>
      </c>
      <c r="BH60" s="172">
        <v>125.3</v>
      </c>
      <c r="BI60" s="172">
        <f t="shared" si="19"/>
        <v>24.200000000000003</v>
      </c>
      <c r="BJ60" s="62">
        <f t="shared" si="53"/>
        <v>7.1618822136726851E-2</v>
      </c>
      <c r="BK60" s="62">
        <f t="shared" si="66"/>
        <v>1.6424977804084053E-2</v>
      </c>
      <c r="BL60" s="62">
        <f t="shared" si="82"/>
        <v>0.15291783765911723</v>
      </c>
      <c r="BM60" s="62">
        <f t="shared" si="67"/>
        <v>0.18051128602094585</v>
      </c>
      <c r="BN60" s="62">
        <f t="shared" si="62"/>
        <v>0.66120218579234979</v>
      </c>
      <c r="BO60" s="267">
        <v>18.687000000000001</v>
      </c>
      <c r="BP60" s="278">
        <f t="shared" si="65"/>
        <v>46.2</v>
      </c>
      <c r="BQ60" s="283"/>
      <c r="BW60" s="67">
        <v>30.745999999999999</v>
      </c>
      <c r="BX60" s="180">
        <v>0.52700000000000002</v>
      </c>
      <c r="BY60" s="180">
        <v>1.2130000000000001</v>
      </c>
      <c r="BZ60" s="180">
        <v>0.123</v>
      </c>
      <c r="CA60" s="180">
        <v>1.64</v>
      </c>
      <c r="CB60" s="180">
        <f t="shared" si="83"/>
        <v>0.30600000000000005</v>
      </c>
      <c r="CC60" s="180">
        <v>1.5069999999999999</v>
      </c>
      <c r="CD60" s="180">
        <v>-1.2009999999999998</v>
      </c>
      <c r="CE60" s="180">
        <v>0.52400000000000002</v>
      </c>
      <c r="CF60" s="180">
        <f t="shared" si="84"/>
        <v>4.3330000000000002</v>
      </c>
      <c r="CG60" s="180">
        <f t="shared" si="85"/>
        <v>26.412999999999997</v>
      </c>
      <c r="CH60" s="62">
        <f t="shared" si="86"/>
        <v>1.7140441032979903E-2</v>
      </c>
      <c r="CI60" s="62">
        <f t="shared" si="87"/>
        <v>3.9452286476289601E-2</v>
      </c>
      <c r="CJ60" s="62">
        <f t="shared" si="88"/>
        <v>4.0005203928966367E-3</v>
      </c>
      <c r="CK60" s="62">
        <f t="shared" si="89"/>
        <v>5.3340271905288492E-2</v>
      </c>
      <c r="CL60" s="49">
        <f t="shared" si="90"/>
        <v>9.9525141481818791E-3</v>
      </c>
      <c r="CM60" s="62">
        <f t="shared" si="91"/>
        <v>4.9014505951993755E-2</v>
      </c>
      <c r="CN60" s="62">
        <f t="shared" si="92"/>
        <v>-3.9061991803811875E-2</v>
      </c>
      <c r="CO60" s="62">
        <f t="shared" si="93"/>
        <v>1.7042867364860471E-2</v>
      </c>
      <c r="CP60" s="62">
        <f t="shared" si="94"/>
        <v>0.14092890132049699</v>
      </c>
      <c r="CQ60" s="62">
        <f t="shared" si="68"/>
        <v>1.9268763660867008E-2</v>
      </c>
      <c r="CR60" s="174">
        <f t="shared" si="95"/>
        <v>30.745999999999999</v>
      </c>
      <c r="CS60" s="278">
        <f t="shared" si="69"/>
        <v>30.745999999999999</v>
      </c>
      <c r="CT60" s="173">
        <f t="shared" si="70"/>
        <v>-5.5479999999999983</v>
      </c>
      <c r="CU60" s="290">
        <v>18.687000000000001</v>
      </c>
      <c r="CV60" s="67">
        <v>17.606999999999999</v>
      </c>
      <c r="CW60" s="180">
        <v>0.44700000000000001</v>
      </c>
      <c r="CX60" s="180">
        <v>0.42899999999999999</v>
      </c>
      <c r="CY60" s="180">
        <v>0.109</v>
      </c>
      <c r="CZ60" s="180">
        <v>1.0760000000000001</v>
      </c>
      <c r="DA60" s="180">
        <v>3.2320000000000002</v>
      </c>
      <c r="DB60" s="180">
        <v>0.25700000000000001</v>
      </c>
      <c r="DC60" s="67">
        <f t="shared" si="71"/>
        <v>5.5500000000000007</v>
      </c>
      <c r="DD60" s="67"/>
      <c r="DE60" s="62">
        <f t="shared" si="72"/>
        <v>1.2808677590583892</v>
      </c>
      <c r="DF60" s="180">
        <f t="shared" si="96"/>
        <v>12.056999999999999</v>
      </c>
      <c r="DG60" s="62">
        <f t="shared" si="73"/>
        <v>0.31521553927415236</v>
      </c>
      <c r="DH60" s="62">
        <f t="shared" si="97"/>
        <v>0.48512150768722107</v>
      </c>
      <c r="DI60" s="293">
        <v>13.045</v>
      </c>
      <c r="DJ60" s="181">
        <v>0.46300000000000002</v>
      </c>
      <c r="DK60" s="181">
        <v>-5.0999999999999997E-2</v>
      </c>
      <c r="DL60" s="181">
        <v>0.122</v>
      </c>
      <c r="DM60" s="181">
        <v>0.755</v>
      </c>
      <c r="DN60" s="181">
        <v>0.39</v>
      </c>
      <c r="DO60" s="181">
        <v>1.1779999999999999</v>
      </c>
      <c r="DP60" s="181">
        <v>0.22500000000000001</v>
      </c>
      <c r="DQ60" s="180">
        <f t="shared" si="74"/>
        <v>1.9040000000000001</v>
      </c>
      <c r="DR60" s="180">
        <f t="shared" si="98"/>
        <v>11.141</v>
      </c>
      <c r="DS60" s="49">
        <f t="shared" si="75"/>
        <v>0.1459563050977386</v>
      </c>
      <c r="DT60" s="293">
        <f t="shared" si="99"/>
        <v>-4.5619999999999994</v>
      </c>
      <c r="DU60" s="180">
        <v>-4.5620000000000003</v>
      </c>
      <c r="DV60" s="180">
        <f t="shared" si="100"/>
        <v>1.6000000000000014E-2</v>
      </c>
      <c r="DW60" s="180">
        <f t="shared" si="101"/>
        <v>-0.48</v>
      </c>
      <c r="DX60" s="180">
        <f t="shared" si="102"/>
        <v>1.2999999999999998E-2</v>
      </c>
      <c r="DY60" s="180">
        <f t="shared" si="103"/>
        <v>-0.32100000000000006</v>
      </c>
      <c r="DZ60" s="180">
        <f t="shared" si="104"/>
        <v>-2.8420000000000001</v>
      </c>
      <c r="EA60" s="180">
        <f t="shared" si="105"/>
        <v>-3.2000000000000001E-2</v>
      </c>
      <c r="EB60" s="180">
        <f t="shared" si="76"/>
        <v>-3.6460000000000004</v>
      </c>
      <c r="EC60" s="180">
        <f t="shared" si="77"/>
        <v>-0.91599999999999904</v>
      </c>
      <c r="ED60" s="62">
        <f t="shared" si="78"/>
        <v>0.7992108724243755</v>
      </c>
      <c r="EE60" s="67">
        <v>2.3940000000000001</v>
      </c>
      <c r="EF60" s="180">
        <v>0.09</v>
      </c>
      <c r="EG60" s="180">
        <v>0.129</v>
      </c>
      <c r="EH60" s="180">
        <v>1.7999999999999999E-2</v>
      </c>
      <c r="EI60" s="180">
        <v>-0.14000000000000001</v>
      </c>
      <c r="EJ60" s="180">
        <v>1.03</v>
      </c>
      <c r="EK60" s="180">
        <v>2.1999999999999999E-2</v>
      </c>
      <c r="EL60" s="180">
        <f t="shared" si="79"/>
        <v>1.1490000000000002</v>
      </c>
      <c r="EM60" s="180">
        <f t="shared" si="106"/>
        <v>1.2449999999999999</v>
      </c>
      <c r="EN60" s="62">
        <f t="shared" si="107"/>
        <v>0.47994987468671685</v>
      </c>
      <c r="EO60" s="32">
        <v>218.09299999999999</v>
      </c>
      <c r="EP60" s="177">
        <v>2.964</v>
      </c>
      <c r="EQ60" s="177">
        <v>6.2069999999999999</v>
      </c>
      <c r="ER60" s="177">
        <v>0.49299999999999999</v>
      </c>
      <c r="ES60" s="177">
        <v>14.877000000000001</v>
      </c>
      <c r="ET60" s="177">
        <v>-2.6549999999999998</v>
      </c>
      <c r="EU60" s="177">
        <v>13.321999999999999</v>
      </c>
      <c r="EV60" s="177">
        <v>2.0179999999999998</v>
      </c>
      <c r="EW60" s="177">
        <f t="shared" si="80"/>
        <v>23.904</v>
      </c>
      <c r="EX60" s="177">
        <f t="shared" si="108"/>
        <v>194.18899999999999</v>
      </c>
      <c r="EY60" s="62">
        <f t="shared" si="81"/>
        <v>0.10960461821333102</v>
      </c>
      <c r="EZ60" s="251">
        <f t="shared" si="109"/>
        <v>0.11144944614659429</v>
      </c>
      <c r="FA60" s="62">
        <f t="shared" si="110"/>
        <v>0.2030194676201828</v>
      </c>
      <c r="FB60" s="62">
        <f t="shared" si="111"/>
        <v>8.0092525661413935E-2</v>
      </c>
      <c r="FC60" s="62">
        <f t="shared" si="112"/>
        <v>-0.60161290322580641</v>
      </c>
      <c r="FD60" s="62">
        <f t="shared" si="113"/>
        <v>0.1055621799817634</v>
      </c>
      <c r="FE60" s="62">
        <f t="shared" si="114"/>
        <v>-0.18287589498806686</v>
      </c>
      <c r="FF60" s="62">
        <f t="shared" si="115"/>
        <v>0.19745614035087705</v>
      </c>
      <c r="FG60" s="62">
        <f t="shared" si="116"/>
        <v>0.23179160021265274</v>
      </c>
      <c r="FH60" s="62">
        <f t="shared" si="117"/>
        <v>0.12246376811594216</v>
      </c>
      <c r="FI60" s="62">
        <f t="shared" si="118"/>
        <v>0.11008002543854997</v>
      </c>
      <c r="FJ60" s="62">
        <f t="shared" si="119"/>
        <v>0.23250304732630236</v>
      </c>
      <c r="FK60" s="70">
        <f t="shared" si="120"/>
        <v>0.14492576007541833</v>
      </c>
      <c r="FL60" s="62">
        <f t="shared" si="121"/>
        <v>0.20937624155740964</v>
      </c>
      <c r="FM60" s="62">
        <f t="shared" si="122"/>
        <v>0.17536504264854708</v>
      </c>
      <c r="FN60" s="62">
        <f t="shared" si="123"/>
        <v>9.9193548387096778E-2</v>
      </c>
      <c r="FO60" s="62">
        <f t="shared" si="124"/>
        <v>0.11503121273760257</v>
      </c>
      <c r="FP60" s="62">
        <f t="shared" si="125"/>
        <v>-9.1288782816229139E-2</v>
      </c>
      <c r="FQ60" s="62">
        <f t="shared" si="126"/>
        <v>0.13219298245614033</v>
      </c>
      <c r="FR60" s="62">
        <f t="shared" si="127"/>
        <v>0.27857522594364703</v>
      </c>
      <c r="FS60" s="62">
        <f t="shared" si="128"/>
        <v>0.18469735720375111</v>
      </c>
      <c r="FT60" s="62">
        <f t="shared" si="129"/>
        <v>0.13998092108749799</v>
      </c>
    </row>
    <row r="61" spans="2:176" x14ac:dyDescent="0.2">
      <c r="B61" s="172">
        <v>1985</v>
      </c>
      <c r="C61" s="143">
        <v>3684.2</v>
      </c>
      <c r="D61" s="32">
        <v>354.5</v>
      </c>
      <c r="E61" s="58">
        <f t="shared" si="37"/>
        <v>9.6221703490581401E-2</v>
      </c>
      <c r="F61" s="173">
        <f t="shared" si="38"/>
        <v>0</v>
      </c>
      <c r="G61" s="177">
        <f t="shared" si="39"/>
        <v>316.39999999999998</v>
      </c>
      <c r="H61" s="62">
        <f t="shared" si="40"/>
        <v>8.5880245372129627E-2</v>
      </c>
      <c r="I61" s="175">
        <v>38.1</v>
      </c>
      <c r="J61" s="58">
        <f t="shared" si="41"/>
        <v>1.0341458118451767E-2</v>
      </c>
      <c r="K61" s="35">
        <f t="shared" si="42"/>
        <v>0.10747531734837801</v>
      </c>
      <c r="L61" s="240">
        <v>46.8</v>
      </c>
      <c r="M61" s="58">
        <f t="shared" si="63"/>
        <v>1.2702893436838392E-2</v>
      </c>
      <c r="N61" s="164">
        <f t="shared" si="64"/>
        <v>0.13201692524682651</v>
      </c>
      <c r="O61" s="32">
        <f t="shared" si="21"/>
        <v>354.5</v>
      </c>
      <c r="P61" s="176">
        <f t="shared" si="43"/>
        <v>0</v>
      </c>
      <c r="Q61" s="177">
        <v>240.1</v>
      </c>
      <c r="R61" s="391">
        <v>48.8</v>
      </c>
      <c r="S61" s="153">
        <f t="shared" si="44"/>
        <v>0.13765867418899858</v>
      </c>
      <c r="T61" s="175">
        <v>16.3</v>
      </c>
      <c r="U61" s="175">
        <v>64.8</v>
      </c>
      <c r="V61" s="396">
        <v>75.2</v>
      </c>
      <c r="W61" s="153">
        <f t="shared" si="45"/>
        <v>0.21212976022566996</v>
      </c>
      <c r="X61" s="176">
        <f t="shared" si="46"/>
        <v>59.699999999999989</v>
      </c>
      <c r="Y61" s="301"/>
      <c r="Z61" s="176"/>
      <c r="AA61" s="176"/>
      <c r="AB61" s="176"/>
      <c r="AC61" s="176">
        <f t="shared" si="54"/>
        <v>6.0727120521928697</v>
      </c>
      <c r="AD61" s="62">
        <f t="shared" si="47"/>
        <v>1.7130358398287363E-2</v>
      </c>
      <c r="AE61" s="177"/>
      <c r="AF61" s="177">
        <v>6.6248967937012093</v>
      </c>
      <c r="AG61" s="199">
        <v>99.4</v>
      </c>
      <c r="AH61" s="61">
        <f t="shared" si="48"/>
        <v>2.6980077085934535E-2</v>
      </c>
      <c r="AI61" s="61">
        <f t="shared" si="49"/>
        <v>2.214863471038489E-2</v>
      </c>
      <c r="AJ61" s="201">
        <f t="shared" si="50"/>
        <v>0.10000000000000853</v>
      </c>
      <c r="AK61" s="172">
        <v>58.399999999999991</v>
      </c>
      <c r="AL61" s="172">
        <v>20.2</v>
      </c>
      <c r="AM61" s="400">
        <v>2.9</v>
      </c>
      <c r="AN61" s="172">
        <v>17.8</v>
      </c>
      <c r="AO61" s="396">
        <v>26.7</v>
      </c>
      <c r="AP61" s="173">
        <f>(0.25*FedReceipts!C58+0.75*FedReceipts!C57)/1000</f>
        <v>61.783999999999999</v>
      </c>
      <c r="AQ61" s="173"/>
      <c r="AR61" s="173"/>
      <c r="AS61" s="173"/>
      <c r="AT61" s="427">
        <v>0.46</v>
      </c>
      <c r="AU61" s="244">
        <f t="shared" si="55"/>
        <v>0.22657826462957625</v>
      </c>
      <c r="AV61" s="447">
        <f t="shared" si="36"/>
        <v>0.22657826462957625</v>
      </c>
      <c r="AW61" s="62">
        <f t="shared" si="56"/>
        <v>0.18644870883676856</v>
      </c>
      <c r="AX61" s="244">
        <f t="shared" si="57"/>
        <v>0.2821199143468951</v>
      </c>
      <c r="AY61" s="447">
        <f t="shared" si="58"/>
        <v>0.28678142673032747</v>
      </c>
      <c r="AZ61" s="62">
        <f t="shared" si="59"/>
        <v>0.33985839233652648</v>
      </c>
      <c r="BA61" s="62">
        <f t="shared" si="60"/>
        <v>0.28245067497403953</v>
      </c>
      <c r="BB61" s="257">
        <f t="shared" si="51"/>
        <v>354.5</v>
      </c>
      <c r="BC61" s="201">
        <f t="shared" si="22"/>
        <v>0.10000000000002274</v>
      </c>
      <c r="BD61" s="261">
        <f t="shared" si="52"/>
        <v>99.4</v>
      </c>
      <c r="BE61" s="180">
        <v>97.5</v>
      </c>
      <c r="BF61" s="180">
        <v>157.5</v>
      </c>
      <c r="BG61" s="62">
        <f t="shared" si="61"/>
        <v>0.44428772919605075</v>
      </c>
      <c r="BH61" s="172">
        <v>131.30000000000001</v>
      </c>
      <c r="BI61" s="172">
        <f t="shared" si="19"/>
        <v>26.199999999999989</v>
      </c>
      <c r="BJ61" s="62">
        <f t="shared" si="53"/>
        <v>7.3906911142454124E-2</v>
      </c>
      <c r="BK61" s="62">
        <f t="shared" si="66"/>
        <v>1.2434414668547248E-2</v>
      </c>
      <c r="BL61" s="62">
        <f t="shared" si="82"/>
        <v>0.12985712181470024</v>
      </c>
      <c r="BM61" s="62">
        <f t="shared" si="67"/>
        <v>0.1531725623740357</v>
      </c>
      <c r="BN61" s="62">
        <f t="shared" si="62"/>
        <v>0.68766404199475029</v>
      </c>
      <c r="BO61" s="267">
        <v>19.78</v>
      </c>
      <c r="BP61" s="278">
        <f t="shared" si="65"/>
        <v>46.8</v>
      </c>
      <c r="BQ61" s="283"/>
      <c r="BW61" s="67">
        <v>28.777999999999999</v>
      </c>
      <c r="BX61" s="180">
        <v>0.70799999999999996</v>
      </c>
      <c r="BY61" s="180">
        <v>1.514</v>
      </c>
      <c r="BZ61" s="180">
        <v>7.3999999999999996E-2</v>
      </c>
      <c r="CA61" s="180">
        <v>1.4790000000000001</v>
      </c>
      <c r="CB61" s="180">
        <f t="shared" si="83"/>
        <v>0.34699999999999998</v>
      </c>
      <c r="CC61" s="180">
        <v>1.3109999999999999</v>
      </c>
      <c r="CD61" s="180">
        <v>-0.96399999999999997</v>
      </c>
      <c r="CE61" s="180">
        <v>0.40200000000000002</v>
      </c>
      <c r="CF61" s="180">
        <f t="shared" si="84"/>
        <v>4.524</v>
      </c>
      <c r="CG61" s="180">
        <f t="shared" si="85"/>
        <v>24.253999999999998</v>
      </c>
      <c r="CH61" s="62">
        <f t="shared" si="86"/>
        <v>2.4602126624504828E-2</v>
      </c>
      <c r="CI61" s="62">
        <f t="shared" si="87"/>
        <v>5.2609632358051293E-2</v>
      </c>
      <c r="CJ61" s="62">
        <f t="shared" si="88"/>
        <v>2.5714087149906178E-3</v>
      </c>
      <c r="CK61" s="62">
        <f t="shared" si="89"/>
        <v>5.1393425533393572E-2</v>
      </c>
      <c r="CL61" s="49">
        <f t="shared" si="90"/>
        <v>1.2057821947320871E-2</v>
      </c>
      <c r="CM61" s="62">
        <f t="shared" si="91"/>
        <v>4.5555632775036485E-2</v>
      </c>
      <c r="CN61" s="62">
        <f t="shared" si="92"/>
        <v>-3.3497810827715614E-2</v>
      </c>
      <c r="CO61" s="62">
        <f t="shared" si="93"/>
        <v>1.3969004100354438E-2</v>
      </c>
      <c r="CP61" s="62">
        <f t="shared" si="94"/>
        <v>0.15720341927861561</v>
      </c>
      <c r="CQ61" s="62">
        <f t="shared" si="68"/>
        <v>2.0753512051450523E-2</v>
      </c>
      <c r="CR61" s="174">
        <f t="shared" si="95"/>
        <v>28.777999999999999</v>
      </c>
      <c r="CS61" s="278">
        <f t="shared" si="69"/>
        <v>28.777999999999999</v>
      </c>
      <c r="CT61" s="173">
        <f t="shared" si="70"/>
        <v>-5.1670000000000016</v>
      </c>
      <c r="CU61" s="290">
        <v>19.78</v>
      </c>
      <c r="CV61" s="67">
        <v>14.164999999999999</v>
      </c>
      <c r="CW61" s="180">
        <v>0.58899999999999997</v>
      </c>
      <c r="CX61" s="180">
        <v>0.749</v>
      </c>
      <c r="CY61" s="180">
        <v>1.0999999999999999E-2</v>
      </c>
      <c r="CZ61" s="180">
        <v>0.95699999999999996</v>
      </c>
      <c r="DA61" s="180">
        <v>1.9490000000000001</v>
      </c>
      <c r="DB61" s="180">
        <v>0.153</v>
      </c>
      <c r="DC61" s="67">
        <f t="shared" si="71"/>
        <v>4.4079999999999995</v>
      </c>
      <c r="DD61" s="67"/>
      <c r="DE61" s="62">
        <f t="shared" si="72"/>
        <v>0.97435897435897423</v>
      </c>
      <c r="DF61" s="180">
        <f t="shared" si="96"/>
        <v>9.7569999999999997</v>
      </c>
      <c r="DG61" s="62">
        <f t="shared" si="73"/>
        <v>0.31118955171196611</v>
      </c>
      <c r="DH61" s="62">
        <f t="shared" si="97"/>
        <v>0.4172926793342171</v>
      </c>
      <c r="DI61" s="293">
        <v>13.388</v>
      </c>
      <c r="DJ61" s="181">
        <v>0.64500000000000002</v>
      </c>
      <c r="DK61" s="181">
        <v>0.64100000000000001</v>
      </c>
      <c r="DL61" s="181">
        <v>5.2999999999999999E-2</v>
      </c>
      <c r="DM61" s="181">
        <v>0.308</v>
      </c>
      <c r="DN61" s="181">
        <v>4.6849999999999996</v>
      </c>
      <c r="DO61" s="181">
        <v>0.32500000000000001</v>
      </c>
      <c r="DP61" s="181">
        <v>-0.03</v>
      </c>
      <c r="DQ61" s="180">
        <f t="shared" si="74"/>
        <v>6.3019999999999996</v>
      </c>
      <c r="DR61" s="180">
        <f t="shared" si="98"/>
        <v>7.0860000000000003</v>
      </c>
      <c r="DS61" s="49">
        <f t="shared" si="75"/>
        <v>0.47072004780400356</v>
      </c>
      <c r="DT61" s="293">
        <f t="shared" si="99"/>
        <v>-0.77699999999999925</v>
      </c>
      <c r="DU61" s="180">
        <v>-0.77700000000000002</v>
      </c>
      <c r="DV61" s="180">
        <f t="shared" si="100"/>
        <v>5.600000000000005E-2</v>
      </c>
      <c r="DW61" s="180">
        <f t="shared" si="101"/>
        <v>-0.10799999999999998</v>
      </c>
      <c r="DX61" s="180">
        <f t="shared" si="102"/>
        <v>4.1999999999999996E-2</v>
      </c>
      <c r="DY61" s="180">
        <f t="shared" si="103"/>
        <v>-0.64900000000000002</v>
      </c>
      <c r="DZ61" s="180">
        <f t="shared" si="104"/>
        <v>2.7359999999999998</v>
      </c>
      <c r="EA61" s="180">
        <f t="shared" si="105"/>
        <v>-0.183</v>
      </c>
      <c r="EB61" s="180">
        <f t="shared" si="76"/>
        <v>1.8940000000000001</v>
      </c>
      <c r="EC61" s="180">
        <f t="shared" si="77"/>
        <v>-2.6709999999999994</v>
      </c>
      <c r="ED61" s="62">
        <f t="shared" si="78"/>
        <v>-2.43758043758044</v>
      </c>
      <c r="EE61" s="67">
        <v>-1.6719999999999999</v>
      </c>
      <c r="EF61" s="180">
        <v>3.9E-2</v>
      </c>
      <c r="EG61" s="180">
        <v>-3.5000000000000003E-2</v>
      </c>
      <c r="EH61" s="180">
        <v>2.4E-2</v>
      </c>
      <c r="EI61" s="180">
        <v>-9.2999999999999999E-2</v>
      </c>
      <c r="EJ61" s="180">
        <v>-1.3420000000000001</v>
      </c>
      <c r="EK61" s="180">
        <v>5.6000000000000001E-2</v>
      </c>
      <c r="EL61" s="180">
        <f t="shared" si="79"/>
        <v>-1.351</v>
      </c>
      <c r="EM61" s="180">
        <f t="shared" si="106"/>
        <v>-0.32099999999999995</v>
      </c>
      <c r="EN61" s="62">
        <f t="shared" si="107"/>
        <v>0.80801435406698563</v>
      </c>
      <c r="EO61" s="32">
        <v>238.369</v>
      </c>
      <c r="EP61" s="177">
        <v>3.762</v>
      </c>
      <c r="EQ61" s="177">
        <v>7.5519999999999996</v>
      </c>
      <c r="ER61" s="177">
        <v>0.79500000000000004</v>
      </c>
      <c r="ES61" s="177">
        <v>15.888</v>
      </c>
      <c r="ET61" s="177">
        <v>2.2010000000000001</v>
      </c>
      <c r="EU61" s="177">
        <v>13.343</v>
      </c>
      <c r="EV61" s="177">
        <v>2.008</v>
      </c>
      <c r="EW61" s="177">
        <f t="shared" si="80"/>
        <v>32.206000000000003</v>
      </c>
      <c r="EX61" s="177">
        <f t="shared" si="108"/>
        <v>206.16300000000001</v>
      </c>
      <c r="EY61" s="62">
        <f t="shared" si="81"/>
        <v>0.13510985069367243</v>
      </c>
      <c r="EZ61" s="251">
        <f t="shared" si="109"/>
        <v>0.16353573934055662</v>
      </c>
      <c r="FA61" s="62">
        <f t="shared" si="110"/>
        <v>0.29048582995951416</v>
      </c>
      <c r="FB61" s="62">
        <f t="shared" si="111"/>
        <v>0.35733848880296437</v>
      </c>
      <c r="FC61" s="62">
        <f t="shared" si="112"/>
        <v>0.65517241379310354</v>
      </c>
      <c r="FD61" s="62">
        <f t="shared" si="113"/>
        <v>0.1466693553807891</v>
      </c>
      <c r="FE61" s="62">
        <f t="shared" si="114"/>
        <v>-0.19510357815442556</v>
      </c>
      <c r="FF61" s="62">
        <f t="shared" si="115"/>
        <v>7.5589250863233814E-2</v>
      </c>
      <c r="FG61" s="62">
        <f t="shared" si="116"/>
        <v>0.20911793855302294</v>
      </c>
      <c r="FH61" s="62">
        <f t="shared" si="117"/>
        <v>0.27292503346720232</v>
      </c>
      <c r="FI61" s="62">
        <f t="shared" si="118"/>
        <v>0.15007029234405667</v>
      </c>
      <c r="FJ61" s="62">
        <f t="shared" si="119"/>
        <v>0.28756520709205985</v>
      </c>
      <c r="FK61" s="70">
        <f t="shared" si="120"/>
        <v>0.13195288248591197</v>
      </c>
      <c r="FL61" s="62">
        <f t="shared" si="121"/>
        <v>0.23886639676113358</v>
      </c>
      <c r="FM61" s="62">
        <f t="shared" si="122"/>
        <v>0.24391815691960692</v>
      </c>
      <c r="FN61" s="62">
        <f t="shared" si="123"/>
        <v>0.15010141987829614</v>
      </c>
      <c r="FO61" s="62">
        <f t="shared" si="124"/>
        <v>9.9415204678362581E-2</v>
      </c>
      <c r="FP61" s="62">
        <f t="shared" si="125"/>
        <v>-0.13069679849340865</v>
      </c>
      <c r="FQ61" s="62">
        <f t="shared" si="126"/>
        <v>9.8408647350247708E-2</v>
      </c>
      <c r="FR61" s="62">
        <f t="shared" si="127"/>
        <v>0.19920713577799806</v>
      </c>
      <c r="FS61" s="62">
        <f t="shared" si="128"/>
        <v>0.18925702811244979</v>
      </c>
      <c r="FT61" s="62">
        <f t="shared" si="129"/>
        <v>0.12489893866284907</v>
      </c>
    </row>
    <row r="62" spans="2:176" x14ac:dyDescent="0.2">
      <c r="B62" s="172">
        <v>1986</v>
      </c>
      <c r="C62" s="143">
        <v>3848.2</v>
      </c>
      <c r="D62" s="32">
        <v>324.39999999999998</v>
      </c>
      <c r="E62" s="58">
        <f t="shared" si="37"/>
        <v>8.4299152850683429E-2</v>
      </c>
      <c r="F62" s="173">
        <f t="shared" si="38"/>
        <v>0</v>
      </c>
      <c r="G62" s="177">
        <f t="shared" si="39"/>
        <v>284.89999999999998</v>
      </c>
      <c r="H62" s="62">
        <f t="shared" si="40"/>
        <v>7.4034613585572479E-2</v>
      </c>
      <c r="I62" s="175">
        <v>39.5</v>
      </c>
      <c r="J62" s="58">
        <f t="shared" si="41"/>
        <v>1.0264539265110962E-2</v>
      </c>
      <c r="K62" s="35">
        <f t="shared" si="42"/>
        <v>0.1217632552404439</v>
      </c>
      <c r="L62" s="240">
        <v>48.7</v>
      </c>
      <c r="M62" s="58">
        <f t="shared" si="63"/>
        <v>1.2655267397744401E-2</v>
      </c>
      <c r="N62" s="164">
        <f t="shared" si="64"/>
        <v>0.15012330456226883</v>
      </c>
      <c r="O62" s="32">
        <f t="shared" si="21"/>
        <v>324.39999999999998</v>
      </c>
      <c r="P62" s="176">
        <f t="shared" si="43"/>
        <v>0</v>
      </c>
      <c r="Q62" s="177">
        <v>274.39999999999998</v>
      </c>
      <c r="R62" s="391">
        <v>53.8</v>
      </c>
      <c r="S62" s="153">
        <f t="shared" si="44"/>
        <v>0.16584463625154131</v>
      </c>
      <c r="T62" s="175">
        <v>15.5</v>
      </c>
      <c r="U62" s="175">
        <v>58.2</v>
      </c>
      <c r="V62" s="396">
        <v>124</v>
      </c>
      <c r="W62" s="153">
        <f t="shared" si="45"/>
        <v>0.38224414303329224</v>
      </c>
      <c r="X62" s="176">
        <f t="shared" si="46"/>
        <v>46.5</v>
      </c>
      <c r="Y62" s="301"/>
      <c r="Z62" s="176"/>
      <c r="AA62" s="176"/>
      <c r="AB62" s="176"/>
      <c r="AC62" s="176">
        <f t="shared" si="54"/>
        <v>7.0384889445678605</v>
      </c>
      <c r="AD62" s="62">
        <f t="shared" si="47"/>
        <v>2.1696944958593898E-2</v>
      </c>
      <c r="AE62" s="177"/>
      <c r="AF62" s="177">
        <v>7.6784906711542655</v>
      </c>
      <c r="AG62" s="199">
        <v>109.7</v>
      </c>
      <c r="AH62" s="61">
        <f t="shared" si="48"/>
        <v>2.8506834364118293E-2</v>
      </c>
      <c r="AI62" s="61">
        <f t="shared" si="49"/>
        <v>2.388129515097968E-2</v>
      </c>
      <c r="AJ62" s="201">
        <f t="shared" si="50"/>
        <v>0.10000000000002274</v>
      </c>
      <c r="AK62" s="172">
        <v>65.899999999999977</v>
      </c>
      <c r="AL62" s="172">
        <v>22.7</v>
      </c>
      <c r="AM62" s="400">
        <v>3.2</v>
      </c>
      <c r="AN62" s="172">
        <v>17.8</v>
      </c>
      <c r="AO62" s="396">
        <v>24.4</v>
      </c>
      <c r="AP62" s="173">
        <f>(0.25*FedReceipts!C59+0.75*FedReceipts!C58)/1000</f>
        <v>68.338750000000005</v>
      </c>
      <c r="AQ62" s="173"/>
      <c r="AR62" s="173"/>
      <c r="AS62" s="173"/>
      <c r="AT62" s="427">
        <v>0.46</v>
      </c>
      <c r="AU62" s="244">
        <f t="shared" si="55"/>
        <v>0.27852876453945297</v>
      </c>
      <c r="AV62" s="447">
        <f t="shared" si="36"/>
        <v>0.27852876453945297</v>
      </c>
      <c r="AW62" s="62">
        <f t="shared" si="56"/>
        <v>0.20063334087310566</v>
      </c>
      <c r="AX62" s="244">
        <f t="shared" si="57"/>
        <v>0.33021897810218981</v>
      </c>
      <c r="AY62" s="447">
        <f t="shared" si="58"/>
        <v>0.33714747079080321</v>
      </c>
      <c r="AZ62" s="62">
        <f t="shared" si="59"/>
        <v>0.33491253644314872</v>
      </c>
      <c r="BA62" s="62">
        <f t="shared" si="60"/>
        <v>0.28001218769043268</v>
      </c>
      <c r="BB62" s="257">
        <f t="shared" si="51"/>
        <v>324.39999999999998</v>
      </c>
      <c r="BC62" s="201">
        <f t="shared" si="22"/>
        <v>0</v>
      </c>
      <c r="BD62" s="261">
        <f t="shared" si="52"/>
        <v>109.7</v>
      </c>
      <c r="BE62" s="180">
        <v>106.2</v>
      </c>
      <c r="BF62" s="180">
        <v>108.5</v>
      </c>
      <c r="BG62" s="62">
        <f t="shared" si="61"/>
        <v>0.33446362515413075</v>
      </c>
      <c r="BH62" s="172">
        <v>86.9</v>
      </c>
      <c r="BI62" s="172">
        <f t="shared" si="19"/>
        <v>21.599999999999994</v>
      </c>
      <c r="BJ62" s="62">
        <f t="shared" si="53"/>
        <v>6.6584463625154119E-2</v>
      </c>
      <c r="BK62" s="62">
        <f t="shared" si="66"/>
        <v>1.3159679408138102E-2</v>
      </c>
      <c r="BL62" s="62">
        <f t="shared" si="82"/>
        <v>0.11942594975661612</v>
      </c>
      <c r="BM62" s="62">
        <f t="shared" si="67"/>
        <v>0.13753221649484537</v>
      </c>
      <c r="BN62" s="62">
        <f t="shared" si="62"/>
        <v>0.54683544303797449</v>
      </c>
      <c r="BO62" s="267">
        <v>26.077000000000002</v>
      </c>
      <c r="BP62" s="278">
        <f t="shared" si="65"/>
        <v>48.7</v>
      </c>
      <c r="BQ62" s="283"/>
      <c r="BW62" s="67">
        <v>31.04</v>
      </c>
      <c r="BX62" s="180">
        <v>0.77400000000000002</v>
      </c>
      <c r="BY62" s="180">
        <v>2.3319999999999999</v>
      </c>
      <c r="BZ62" s="180">
        <v>0.114</v>
      </c>
      <c r="CA62" s="180">
        <v>1.6659999999999999</v>
      </c>
      <c r="CB62" s="180">
        <f t="shared" si="83"/>
        <v>0.59799999999999998</v>
      </c>
      <c r="CC62" s="180">
        <v>1.579</v>
      </c>
      <c r="CD62" s="180">
        <v>-0.98099999999999998</v>
      </c>
      <c r="CE62" s="180">
        <v>0.51900000000000002</v>
      </c>
      <c r="CF62" s="180">
        <f t="shared" si="84"/>
        <v>6.0029999999999992</v>
      </c>
      <c r="CG62" s="180">
        <f t="shared" si="85"/>
        <v>25.036999999999999</v>
      </c>
      <c r="CH62" s="62">
        <f t="shared" si="86"/>
        <v>2.493556701030928E-2</v>
      </c>
      <c r="CI62" s="62">
        <f t="shared" si="87"/>
        <v>7.512886597938144E-2</v>
      </c>
      <c r="CJ62" s="62">
        <f t="shared" si="88"/>
        <v>3.6726804123711344E-3</v>
      </c>
      <c r="CK62" s="62">
        <f t="shared" si="89"/>
        <v>5.3672680412371131E-2</v>
      </c>
      <c r="CL62" s="49">
        <f t="shared" si="90"/>
        <v>1.9265463917525774E-2</v>
      </c>
      <c r="CM62" s="62">
        <f t="shared" si="91"/>
        <v>5.0869845360824742E-2</v>
      </c>
      <c r="CN62" s="62">
        <f t="shared" si="92"/>
        <v>-3.1604381443298968E-2</v>
      </c>
      <c r="CO62" s="62">
        <f t="shared" si="93"/>
        <v>1.6720360824742268E-2</v>
      </c>
      <c r="CP62" s="62">
        <f t="shared" si="94"/>
        <v>0.19339561855670101</v>
      </c>
      <c r="CQ62" s="62">
        <f t="shared" si="68"/>
        <v>2.9033189345595994E-2</v>
      </c>
      <c r="CR62" s="174">
        <f t="shared" si="95"/>
        <v>31.04</v>
      </c>
      <c r="CS62" s="278">
        <f t="shared" si="69"/>
        <v>31.04</v>
      </c>
      <c r="CT62" s="173">
        <f t="shared" si="70"/>
        <v>-4.7060000000000031</v>
      </c>
      <c r="CU62" s="290">
        <v>26.077000000000002</v>
      </c>
      <c r="CV62" s="67">
        <v>9.6690000000000005</v>
      </c>
      <c r="CW62" s="180">
        <v>0.65400000000000003</v>
      </c>
      <c r="CX62" s="180">
        <v>1.835</v>
      </c>
      <c r="CY62" s="180">
        <v>9.4E-2</v>
      </c>
      <c r="CZ62" s="180">
        <v>0.42699999999999999</v>
      </c>
      <c r="DA62" s="180">
        <v>0.998</v>
      </c>
      <c r="DB62" s="180">
        <v>0.26100000000000001</v>
      </c>
      <c r="DC62" s="67">
        <f t="shared" si="71"/>
        <v>4.2690000000000001</v>
      </c>
      <c r="DD62" s="67"/>
      <c r="DE62" s="62">
        <f t="shared" si="72"/>
        <v>0.71114442778610709</v>
      </c>
      <c r="DF62" s="180">
        <f t="shared" si="96"/>
        <v>5.4</v>
      </c>
      <c r="DG62" s="62">
        <f t="shared" si="73"/>
        <v>0.44151411728203538</v>
      </c>
      <c r="DH62" s="62">
        <f t="shared" si="97"/>
        <v>0.27049180327868855</v>
      </c>
      <c r="DI62" s="293">
        <v>19.640999999999998</v>
      </c>
      <c r="DJ62" s="181">
        <v>0.60599999999999998</v>
      </c>
      <c r="DK62" s="181">
        <v>3.3959999999999999</v>
      </c>
      <c r="DL62" s="181">
        <v>2.7E-2</v>
      </c>
      <c r="DM62" s="181">
        <v>0.23499999999999999</v>
      </c>
      <c r="DN62" s="181">
        <v>6.141</v>
      </c>
      <c r="DO62" s="181">
        <v>1.3380000000000001</v>
      </c>
      <c r="DP62" s="181">
        <v>0.28999999999999998</v>
      </c>
      <c r="DQ62" s="180">
        <f t="shared" si="74"/>
        <v>10.695</v>
      </c>
      <c r="DR62" s="180">
        <f t="shared" si="98"/>
        <v>8.945999999999998</v>
      </c>
      <c r="DS62" s="49">
        <f t="shared" si="75"/>
        <v>0.54452420956163139</v>
      </c>
      <c r="DT62" s="293">
        <f t="shared" si="99"/>
        <v>9.9719999999999978</v>
      </c>
      <c r="DU62" s="180">
        <v>9.9719999999999995</v>
      </c>
      <c r="DV62" s="180">
        <f t="shared" si="100"/>
        <v>-4.8000000000000043E-2</v>
      </c>
      <c r="DW62" s="180">
        <f t="shared" si="101"/>
        <v>1.5609999999999999</v>
      </c>
      <c r="DX62" s="180">
        <f t="shared" si="102"/>
        <v>-6.7000000000000004E-2</v>
      </c>
      <c r="DY62" s="180">
        <f t="shared" si="103"/>
        <v>-0.192</v>
      </c>
      <c r="DZ62" s="180">
        <f t="shared" si="104"/>
        <v>5.1429999999999998</v>
      </c>
      <c r="EA62" s="180">
        <f t="shared" si="105"/>
        <v>2.899999999999997E-2</v>
      </c>
      <c r="EB62" s="180">
        <f t="shared" si="76"/>
        <v>6.4259999999999993</v>
      </c>
      <c r="EC62" s="180">
        <f t="shared" si="77"/>
        <v>3.5459999999999985</v>
      </c>
      <c r="ED62" s="62">
        <f t="shared" si="78"/>
        <v>0.64440433212996395</v>
      </c>
      <c r="EE62" s="67">
        <v>1.147</v>
      </c>
      <c r="EF62" s="180">
        <v>8.0000000000000002E-3</v>
      </c>
      <c r="EG62" s="65">
        <f>(EG61+EG63)/2</f>
        <v>-0.02</v>
      </c>
      <c r="EH62" s="180">
        <v>2.1000000000000001E-2</v>
      </c>
      <c r="EI62" s="180">
        <v>-0.28100000000000003</v>
      </c>
      <c r="EJ62" s="180">
        <v>-8.3000000000000004E-2</v>
      </c>
      <c r="EK62" s="180">
        <v>7.0000000000000001E-3</v>
      </c>
      <c r="EL62" s="180">
        <f t="shared" si="79"/>
        <v>-0.34800000000000003</v>
      </c>
      <c r="EM62" s="180">
        <f t="shared" si="106"/>
        <v>1.4950000000000001</v>
      </c>
      <c r="EN62" s="62">
        <f t="shared" si="107"/>
        <v>-0.30340017436791633</v>
      </c>
      <c r="EO62" s="32">
        <v>270.47199999999998</v>
      </c>
      <c r="EP62" s="177">
        <v>4.4119999999999999</v>
      </c>
      <c r="EQ62" s="177">
        <v>12.202999999999999</v>
      </c>
      <c r="ER62" s="177">
        <v>0.95699999999999996</v>
      </c>
      <c r="ES62" s="177">
        <v>16.608000000000001</v>
      </c>
      <c r="ET62" s="177">
        <v>8.0579999999999998</v>
      </c>
      <c r="EU62" s="177">
        <v>15.717000000000001</v>
      </c>
      <c r="EV62" s="177">
        <v>2.4809999999999999</v>
      </c>
      <c r="EW62" s="177">
        <f t="shared" si="80"/>
        <v>44.719000000000001</v>
      </c>
      <c r="EX62" s="177">
        <f t="shared" si="108"/>
        <v>225.75299999999999</v>
      </c>
      <c r="EY62" s="62">
        <f t="shared" si="81"/>
        <v>0.16533689254340561</v>
      </c>
      <c r="EZ62" s="251">
        <f t="shared" si="109"/>
        <v>0.18249856315208765</v>
      </c>
      <c r="FA62" s="62">
        <f t="shared" si="110"/>
        <v>0.2174375332270069</v>
      </c>
      <c r="FB62" s="62">
        <f t="shared" si="111"/>
        <v>0.47497351694915252</v>
      </c>
      <c r="FC62" s="62">
        <f t="shared" si="112"/>
        <v>0.3132075471698112</v>
      </c>
      <c r="FD62" s="62">
        <f t="shared" si="113"/>
        <v>0.1353851963746224</v>
      </c>
      <c r="FE62" s="62">
        <f t="shared" si="114"/>
        <v>0.14266242616992239</v>
      </c>
      <c r="FF62" s="62">
        <f t="shared" si="115"/>
        <v>0.19598291238851834</v>
      </c>
      <c r="FG62" s="62">
        <f t="shared" si="116"/>
        <v>0.34960159362549798</v>
      </c>
      <c r="FH62" s="62">
        <f t="shared" si="117"/>
        <v>0.24284294851890945</v>
      </c>
      <c r="FI62" s="62">
        <f t="shared" si="118"/>
        <v>0.17307179270771172</v>
      </c>
      <c r="FJ62" s="62">
        <f t="shared" si="119"/>
        <v>0.29142474643849753</v>
      </c>
      <c r="FK62" s="70">
        <f t="shared" si="120"/>
        <v>0.13021827502737351</v>
      </c>
      <c r="FL62" s="62">
        <f t="shared" si="121"/>
        <v>0.20574162679425839</v>
      </c>
      <c r="FM62" s="62">
        <f t="shared" si="122"/>
        <v>0.30879237288135591</v>
      </c>
      <c r="FN62" s="62">
        <f t="shared" si="123"/>
        <v>0.14339622641509434</v>
      </c>
      <c r="FO62" s="62">
        <f t="shared" si="124"/>
        <v>0.10485901309164149</v>
      </c>
      <c r="FP62" s="62">
        <f t="shared" si="125"/>
        <v>0.27169468423443888</v>
      </c>
      <c r="FQ62" s="62">
        <f t="shared" si="126"/>
        <v>0.11833920407704414</v>
      </c>
      <c r="FR62" s="62">
        <f t="shared" si="127"/>
        <v>0.25846613545816732</v>
      </c>
      <c r="FS62" s="62">
        <f t="shared" si="128"/>
        <v>0.18639383965720668</v>
      </c>
      <c r="FT62" s="62">
        <f t="shared" si="129"/>
        <v>0.12144274190810184</v>
      </c>
    </row>
    <row r="63" spans="2:176" x14ac:dyDescent="0.2">
      <c r="B63" s="172">
        <v>1987</v>
      </c>
      <c r="C63" s="143">
        <v>4119.2</v>
      </c>
      <c r="D63" s="32">
        <v>366</v>
      </c>
      <c r="E63" s="58">
        <f t="shared" si="37"/>
        <v>8.8852204311516803E-2</v>
      </c>
      <c r="F63" s="173">
        <f t="shared" si="38"/>
        <v>0</v>
      </c>
      <c r="G63" s="177">
        <f t="shared" si="39"/>
        <v>318</v>
      </c>
      <c r="H63" s="62">
        <f t="shared" si="40"/>
        <v>7.7199456205088376E-2</v>
      </c>
      <c r="I63" s="175">
        <v>48</v>
      </c>
      <c r="J63" s="58">
        <f t="shared" si="41"/>
        <v>1.1652748106428433E-2</v>
      </c>
      <c r="K63" s="35">
        <f t="shared" si="42"/>
        <v>0.13114754098360656</v>
      </c>
      <c r="L63" s="240">
        <v>58.9</v>
      </c>
      <c r="M63" s="58">
        <f t="shared" si="63"/>
        <v>1.429889298892989E-2</v>
      </c>
      <c r="N63" s="164">
        <f t="shared" si="64"/>
        <v>0.16092896174863389</v>
      </c>
      <c r="O63" s="32">
        <f t="shared" si="21"/>
        <v>366</v>
      </c>
      <c r="P63" s="176">
        <f t="shared" si="43"/>
        <v>0</v>
      </c>
      <c r="Q63" s="177">
        <v>336.8</v>
      </c>
      <c r="R63" s="391">
        <v>56.6</v>
      </c>
      <c r="S63" s="153">
        <f t="shared" si="44"/>
        <v>0.15464480874316941</v>
      </c>
      <c r="T63" s="175">
        <v>16.2</v>
      </c>
      <c r="U63" s="175">
        <v>35.200000000000003</v>
      </c>
      <c r="V63" s="396">
        <v>82.9</v>
      </c>
      <c r="W63" s="153">
        <f t="shared" si="45"/>
        <v>0.22650273224043718</v>
      </c>
      <c r="X63" s="176">
        <f t="shared" si="46"/>
        <v>4.1000000000000227</v>
      </c>
      <c r="Y63" s="301"/>
      <c r="Z63" s="176"/>
      <c r="AA63" s="176"/>
      <c r="AB63" s="176"/>
      <c r="AC63" s="176">
        <f t="shared" si="54"/>
        <v>16.824837334932063</v>
      </c>
      <c r="AD63" s="62">
        <f t="shared" si="47"/>
        <v>4.5969500915114925E-2</v>
      </c>
      <c r="AE63" s="177"/>
      <c r="AF63" s="177">
        <v>18.354700495717783</v>
      </c>
      <c r="AG63" s="199">
        <v>130.4</v>
      </c>
      <c r="AH63" s="61">
        <f t="shared" si="48"/>
        <v>3.1656632355797243E-2</v>
      </c>
      <c r="AI63" s="61">
        <f t="shared" si="49"/>
        <v>2.7359681491551758E-2</v>
      </c>
      <c r="AJ63" s="201">
        <f t="shared" si="50"/>
        <v>-9.9999999999994316E-2</v>
      </c>
      <c r="AK63" s="172">
        <v>85.5</v>
      </c>
      <c r="AL63" s="172">
        <v>23.9</v>
      </c>
      <c r="AM63" s="400">
        <v>3.4</v>
      </c>
      <c r="AN63" s="172">
        <v>17.7</v>
      </c>
      <c r="AO63" s="396">
        <v>23.5</v>
      </c>
      <c r="AP63" s="173">
        <f>(0.25*FedReceipts!C60+0.75*FedReceipts!C59)/1000</f>
        <v>86.5715</v>
      </c>
      <c r="AQ63" s="173"/>
      <c r="AR63" s="173"/>
      <c r="AS63" s="173"/>
      <c r="AT63" s="427">
        <v>0.4</v>
      </c>
      <c r="AU63" s="244">
        <f t="shared" si="55"/>
        <v>0.30329914056002222</v>
      </c>
      <c r="AV63" s="447">
        <f t="shared" si="36"/>
        <v>0.30329914056002222</v>
      </c>
      <c r="AW63" s="62">
        <f t="shared" si="56"/>
        <v>0.24639314697926057</v>
      </c>
      <c r="AX63" s="244">
        <f t="shared" si="57"/>
        <v>0.34565330557001567</v>
      </c>
      <c r="AY63" s="447">
        <f t="shared" si="58"/>
        <v>0.36148333773198593</v>
      </c>
      <c r="AZ63" s="62">
        <f t="shared" si="59"/>
        <v>0.33461995249406173</v>
      </c>
      <c r="BA63" s="62">
        <f t="shared" si="60"/>
        <v>0.2864768683274021</v>
      </c>
      <c r="BB63" s="257">
        <f t="shared" si="51"/>
        <v>366</v>
      </c>
      <c r="BC63" s="201">
        <f t="shared" si="22"/>
        <v>0.10000000000002274</v>
      </c>
      <c r="BD63" s="261">
        <f t="shared" si="52"/>
        <v>130.4</v>
      </c>
      <c r="BE63" s="180">
        <v>112.3</v>
      </c>
      <c r="BF63" s="180">
        <v>123.2</v>
      </c>
      <c r="BG63" s="62">
        <f t="shared" si="61"/>
        <v>0.33661202185792349</v>
      </c>
      <c r="BH63" s="172">
        <v>91.9</v>
      </c>
      <c r="BI63" s="172">
        <f t="shared" si="19"/>
        <v>31.299999999999997</v>
      </c>
      <c r="BJ63" s="62">
        <f t="shared" si="53"/>
        <v>8.5519125683060096E-2</v>
      </c>
      <c r="BK63" s="62">
        <f t="shared" si="66"/>
        <v>1.4314207650273227E-2</v>
      </c>
      <c r="BL63" s="62">
        <f t="shared" si="82"/>
        <v>0.11983622306601401</v>
      </c>
      <c r="BM63" s="62">
        <f t="shared" si="67"/>
        <v>0.13088338163285704</v>
      </c>
      <c r="BN63" s="62">
        <f t="shared" si="62"/>
        <v>0.65208333333333324</v>
      </c>
      <c r="BO63" s="267">
        <v>25.263999999999999</v>
      </c>
      <c r="BP63" s="278">
        <f t="shared" si="65"/>
        <v>58.9</v>
      </c>
      <c r="BQ63" s="283"/>
      <c r="BW63" s="67">
        <v>40.027999999999999</v>
      </c>
      <c r="BX63" s="180">
        <v>1.046</v>
      </c>
      <c r="BY63" s="180">
        <v>2.976</v>
      </c>
      <c r="BZ63" s="180">
        <v>8.4000000000000005E-2</v>
      </c>
      <c r="CA63" s="180">
        <v>2.7050000000000001</v>
      </c>
      <c r="CB63" s="180">
        <f t="shared" si="83"/>
        <v>0.43799999999999994</v>
      </c>
      <c r="CC63" s="180">
        <v>1.702</v>
      </c>
      <c r="CD63" s="180">
        <v>-1.264</v>
      </c>
      <c r="CE63" s="180">
        <v>0.72899999999999998</v>
      </c>
      <c r="CF63" s="180">
        <f t="shared" si="84"/>
        <v>7.9779999999999998</v>
      </c>
      <c r="CG63" s="180">
        <f t="shared" si="85"/>
        <v>32.049999999999997</v>
      </c>
      <c r="CH63" s="62">
        <f t="shared" si="86"/>
        <v>2.6131707804536827E-2</v>
      </c>
      <c r="CI63" s="62">
        <f t="shared" si="87"/>
        <v>7.4347956430498657E-2</v>
      </c>
      <c r="CJ63" s="62">
        <f t="shared" si="88"/>
        <v>2.098531028280204E-3</v>
      </c>
      <c r="CK63" s="62">
        <f t="shared" si="89"/>
        <v>6.7577695613070851E-2</v>
      </c>
      <c r="CL63" s="49">
        <f t="shared" si="90"/>
        <v>1.0942340361746773E-2</v>
      </c>
      <c r="CM63" s="62">
        <f t="shared" si="91"/>
        <v>4.2520235834915557E-2</v>
      </c>
      <c r="CN63" s="62">
        <f t="shared" si="92"/>
        <v>-3.1577895473168784E-2</v>
      </c>
      <c r="CO63" s="62">
        <f t="shared" si="93"/>
        <v>1.8212251424003199E-2</v>
      </c>
      <c r="CP63" s="62">
        <f t="shared" si="94"/>
        <v>0.1993104826621365</v>
      </c>
      <c r="CQ63" s="62">
        <f t="shared" si="68"/>
        <v>3.2074829040436723E-2</v>
      </c>
      <c r="CR63" s="174">
        <f t="shared" si="95"/>
        <v>40.027999999999999</v>
      </c>
      <c r="CS63" s="278">
        <f t="shared" si="69"/>
        <v>40.027999999999999</v>
      </c>
      <c r="CT63" s="173">
        <f t="shared" si="70"/>
        <v>-3.6900000000000048</v>
      </c>
      <c r="CU63" s="290">
        <v>25.263999999999999</v>
      </c>
      <c r="CV63" s="67">
        <v>18.454000000000001</v>
      </c>
      <c r="CW63" s="180">
        <v>0.76700000000000002</v>
      </c>
      <c r="CX63" s="180">
        <v>1.212</v>
      </c>
      <c r="CY63" s="180">
        <v>-6.0000000000000001E-3</v>
      </c>
      <c r="CZ63" s="180">
        <v>1.508</v>
      </c>
      <c r="DA63" s="180">
        <v>1.3460000000000001</v>
      </c>
      <c r="DB63" s="180">
        <v>0.41199999999999998</v>
      </c>
      <c r="DC63" s="67">
        <f t="shared" si="71"/>
        <v>5.2390000000000008</v>
      </c>
      <c r="DD63" s="67"/>
      <c r="DE63" s="62">
        <f t="shared" si="72"/>
        <v>0.65668087239909767</v>
      </c>
      <c r="DF63" s="180">
        <f t="shared" si="96"/>
        <v>13.215</v>
      </c>
      <c r="DG63" s="62">
        <f t="shared" si="73"/>
        <v>0.28389509049528561</v>
      </c>
      <c r="DH63" s="62">
        <f t="shared" si="97"/>
        <v>0.42211446086280247</v>
      </c>
      <c r="DI63" s="293">
        <v>30.154</v>
      </c>
      <c r="DJ63" s="181">
        <v>0.90900000000000003</v>
      </c>
      <c r="DK63" s="181">
        <v>2.1040000000000001</v>
      </c>
      <c r="DL63" s="181">
        <v>-4.7E-2</v>
      </c>
      <c r="DM63" s="181">
        <v>1.458</v>
      </c>
      <c r="DN63" s="181">
        <v>6.0289999999999999</v>
      </c>
      <c r="DO63" s="181">
        <v>2.7949999999999999</v>
      </c>
      <c r="DP63" s="181">
        <v>0.28999999999999998</v>
      </c>
      <c r="DQ63" s="180">
        <f t="shared" si="74"/>
        <v>10.743</v>
      </c>
      <c r="DR63" s="180">
        <f t="shared" si="98"/>
        <v>19.411000000000001</v>
      </c>
      <c r="DS63" s="49">
        <f t="shared" si="75"/>
        <v>0.35627114147376798</v>
      </c>
      <c r="DT63" s="293">
        <f t="shared" si="99"/>
        <v>11.7</v>
      </c>
      <c r="DU63" s="180">
        <v>11.7</v>
      </c>
      <c r="DV63" s="180">
        <f t="shared" si="100"/>
        <v>0.14200000000000002</v>
      </c>
      <c r="DW63" s="180">
        <f t="shared" si="101"/>
        <v>0.89200000000000013</v>
      </c>
      <c r="DX63" s="180">
        <f t="shared" si="102"/>
        <v>-4.1000000000000002E-2</v>
      </c>
      <c r="DY63" s="180">
        <f t="shared" si="103"/>
        <v>-5.0000000000000044E-2</v>
      </c>
      <c r="DZ63" s="180">
        <f t="shared" si="104"/>
        <v>4.6829999999999998</v>
      </c>
      <c r="EA63" s="180">
        <f t="shared" si="105"/>
        <v>-0.122</v>
      </c>
      <c r="EB63" s="180">
        <f t="shared" si="76"/>
        <v>5.5040000000000004</v>
      </c>
      <c r="EC63" s="180">
        <f t="shared" si="77"/>
        <v>6.1959999999999988</v>
      </c>
      <c r="ED63" s="62">
        <f t="shared" si="78"/>
        <v>0.47042735042735051</v>
      </c>
      <c r="EE63" s="67">
        <v>4.8680000000000003</v>
      </c>
      <c r="EF63" s="65">
        <f>(EF62+EF64)/2</f>
        <v>-4.9999999999999992E-3</v>
      </c>
      <c r="EG63" s="180">
        <v>-5.0000000000000001E-3</v>
      </c>
      <c r="EH63" s="180">
        <v>7.0000000000000007E-2</v>
      </c>
      <c r="EI63" s="180">
        <v>-0.36099999999999999</v>
      </c>
      <c r="EJ63" s="180">
        <v>-0.11</v>
      </c>
      <c r="EK63" s="180">
        <v>0.10299999999999999</v>
      </c>
      <c r="EL63" s="180">
        <f t="shared" si="79"/>
        <v>-0.308</v>
      </c>
      <c r="EM63" s="180">
        <f t="shared" si="106"/>
        <v>5.1760000000000002</v>
      </c>
      <c r="EN63" s="62">
        <f t="shared" si="107"/>
        <v>-6.3270336894001633E-2</v>
      </c>
      <c r="EO63" s="32">
        <v>326.25299999999999</v>
      </c>
      <c r="EP63" s="177">
        <v>5.53</v>
      </c>
      <c r="EQ63" s="177">
        <v>15.507</v>
      </c>
      <c r="ER63" s="177">
        <v>0.874</v>
      </c>
      <c r="ES63" s="177">
        <v>19.690999999999999</v>
      </c>
      <c r="ET63" s="177">
        <v>15.801</v>
      </c>
      <c r="EU63" s="177">
        <v>19.166</v>
      </c>
      <c r="EV63" s="177">
        <v>2.722</v>
      </c>
      <c r="EW63" s="177">
        <f t="shared" si="80"/>
        <v>60.125</v>
      </c>
      <c r="EX63" s="177">
        <f t="shared" si="108"/>
        <v>266.12799999999999</v>
      </c>
      <c r="EY63" s="62">
        <f t="shared" si="81"/>
        <v>0.1842894931234349</v>
      </c>
      <c r="EZ63" s="251">
        <f t="shared" si="109"/>
        <v>0.24274231713449085</v>
      </c>
      <c r="FA63" s="62">
        <f t="shared" si="110"/>
        <v>0.28445149592021773</v>
      </c>
      <c r="FB63" s="62">
        <f t="shared" si="111"/>
        <v>0.34221093173809725</v>
      </c>
      <c r="FC63" s="62">
        <f t="shared" si="112"/>
        <v>5.0156739811912272E-2</v>
      </c>
      <c r="FD63" s="62">
        <f t="shared" si="113"/>
        <v>0.26071772639691704</v>
      </c>
      <c r="FE63" s="62">
        <f t="shared" si="114"/>
        <v>0.26706378754033272</v>
      </c>
      <c r="FF63" s="62">
        <f t="shared" si="115"/>
        <v>0.14990138067061143</v>
      </c>
      <c r="FG63" s="62">
        <f t="shared" si="116"/>
        <v>0.27408303103587273</v>
      </c>
      <c r="FH63" s="62">
        <f t="shared" si="117"/>
        <v>0.28267626735839352</v>
      </c>
      <c r="FI63" s="62">
        <f t="shared" si="118"/>
        <v>0.23483187377354897</v>
      </c>
      <c r="FJ63" s="62">
        <f t="shared" si="119"/>
        <v>0.33892794337173815</v>
      </c>
      <c r="FK63" s="70">
        <f t="shared" si="120"/>
        <v>0.14799313792185514</v>
      </c>
      <c r="FL63" s="62">
        <f t="shared" si="121"/>
        <v>0.23708068902991841</v>
      </c>
      <c r="FM63" s="62">
        <f t="shared" si="122"/>
        <v>0.24387445710071295</v>
      </c>
      <c r="FN63" s="62">
        <f t="shared" si="123"/>
        <v>8.7774294670846409E-2</v>
      </c>
      <c r="FO63" s="62">
        <f t="shared" si="124"/>
        <v>0.16287331406551059</v>
      </c>
      <c r="FP63" s="62">
        <f t="shared" si="125"/>
        <v>5.4355919583023077E-2</v>
      </c>
      <c r="FQ63" s="62">
        <f t="shared" si="126"/>
        <v>0.10829038620601895</v>
      </c>
      <c r="FR63" s="62">
        <f t="shared" si="127"/>
        <v>0.29383313180169285</v>
      </c>
      <c r="FS63" s="62">
        <f t="shared" si="128"/>
        <v>0.17840291598649344</v>
      </c>
      <c r="FT63" s="62">
        <f t="shared" si="129"/>
        <v>0.14196932045199842</v>
      </c>
    </row>
    <row r="64" spans="2:176" x14ac:dyDescent="0.2">
      <c r="B64" s="172">
        <v>1988</v>
      </c>
      <c r="C64" s="143">
        <v>4493.3999999999996</v>
      </c>
      <c r="D64" s="32">
        <v>414.9</v>
      </c>
      <c r="E64" s="58">
        <f t="shared" si="37"/>
        <v>9.233542529042596E-2</v>
      </c>
      <c r="F64" s="173">
        <f t="shared" si="38"/>
        <v>0</v>
      </c>
      <c r="G64" s="177">
        <f t="shared" si="39"/>
        <v>357.9</v>
      </c>
      <c r="H64" s="62">
        <f t="shared" si="40"/>
        <v>7.9650153558552539E-2</v>
      </c>
      <c r="I64" s="175">
        <v>57</v>
      </c>
      <c r="J64" s="58">
        <f t="shared" si="41"/>
        <v>1.2685271731873416E-2</v>
      </c>
      <c r="K64" s="35">
        <f t="shared" si="42"/>
        <v>0.13738250180766451</v>
      </c>
      <c r="L64" s="240">
        <v>71.599999999999994</v>
      </c>
      <c r="M64" s="58">
        <f t="shared" si="63"/>
        <v>1.5934481684248009E-2</v>
      </c>
      <c r="N64" s="164">
        <f t="shared" si="64"/>
        <v>0.17257170402506627</v>
      </c>
      <c r="O64" s="32">
        <f t="shared" si="21"/>
        <v>414.9</v>
      </c>
      <c r="P64" s="176">
        <f t="shared" si="43"/>
        <v>0</v>
      </c>
      <c r="Q64" s="177">
        <v>412.1</v>
      </c>
      <c r="R64" s="391">
        <v>60.9</v>
      </c>
      <c r="S64" s="153">
        <f t="shared" si="44"/>
        <v>0.14678235719450469</v>
      </c>
      <c r="T64" s="175">
        <v>18.100000000000001</v>
      </c>
      <c r="U64" s="175">
        <v>26.500000000000004</v>
      </c>
      <c r="V64" s="396">
        <v>80.099999999999994</v>
      </c>
      <c r="W64" s="153">
        <f t="shared" si="45"/>
        <v>0.19305856832971799</v>
      </c>
      <c r="X64" s="176">
        <f t="shared" si="46"/>
        <v>-22.600000000000023</v>
      </c>
      <c r="Y64" s="301"/>
      <c r="Z64" s="176"/>
      <c r="AA64" s="176"/>
      <c r="AB64" s="176"/>
      <c r="AC64" s="176">
        <f t="shared" si="54"/>
        <v>32.386685320990004</v>
      </c>
      <c r="AD64" s="62">
        <f t="shared" si="47"/>
        <v>7.8059014993950362E-2</v>
      </c>
      <c r="AE64" s="177"/>
      <c r="AF64" s="177">
        <v>35.331569469716442</v>
      </c>
      <c r="AG64" s="199">
        <v>141.6</v>
      </c>
      <c r="AH64" s="61">
        <f t="shared" si="48"/>
        <v>3.1512885565496064E-2</v>
      </c>
      <c r="AI64" s="61">
        <f t="shared" si="49"/>
        <v>2.7640539457871545E-2</v>
      </c>
      <c r="AJ64" s="201">
        <f t="shared" si="50"/>
        <v>0</v>
      </c>
      <c r="AK64" s="172">
        <v>93.699999999999989</v>
      </c>
      <c r="AL64" s="172">
        <v>26</v>
      </c>
      <c r="AM64" s="400">
        <v>4.5</v>
      </c>
      <c r="AN64" s="172">
        <v>17.399999999999999</v>
      </c>
      <c r="AO64" s="396">
        <v>29.4</v>
      </c>
      <c r="AP64" s="173">
        <f>(0.25*FedReceipts!C61+0.75*FedReceipts!C60)/1000</f>
        <v>96.703749999999999</v>
      </c>
      <c r="AQ64" s="173"/>
      <c r="AR64" s="173"/>
      <c r="AS64" s="173"/>
      <c r="AT64" s="427">
        <v>0.34</v>
      </c>
      <c r="AU64" s="244">
        <f t="shared" si="55"/>
        <v>0.29095770539620808</v>
      </c>
      <c r="AV64" s="447">
        <f t="shared" si="36"/>
        <v>0.29095770539620808</v>
      </c>
      <c r="AW64" s="62">
        <f t="shared" si="56"/>
        <v>0.24354018311291961</v>
      </c>
      <c r="AX64" s="244">
        <f t="shared" si="57"/>
        <v>0.3382486388384755</v>
      </c>
      <c r="AY64" s="447">
        <f t="shared" si="58"/>
        <v>0.36507134963801136</v>
      </c>
      <c r="AZ64" s="62">
        <f t="shared" si="59"/>
        <v>0.30138315942732341</v>
      </c>
      <c r="BA64" s="62">
        <f t="shared" si="60"/>
        <v>0.26257928118393231</v>
      </c>
      <c r="BB64" s="257">
        <f t="shared" si="51"/>
        <v>414.9</v>
      </c>
      <c r="BC64" s="201">
        <f t="shared" si="22"/>
        <v>9.9999999999965894E-2</v>
      </c>
      <c r="BD64" s="261">
        <f t="shared" si="52"/>
        <v>141.6</v>
      </c>
      <c r="BE64" s="180">
        <v>129.9</v>
      </c>
      <c r="BF64" s="180">
        <v>143.30000000000001</v>
      </c>
      <c r="BG64" s="62">
        <f t="shared" si="61"/>
        <v>0.34538442998312852</v>
      </c>
      <c r="BH64" s="172">
        <v>118.2</v>
      </c>
      <c r="BI64" s="172">
        <f t="shared" si="19"/>
        <v>25.100000000000009</v>
      </c>
      <c r="BJ64" s="62">
        <f t="shared" si="53"/>
        <v>6.0496505181971583E-2</v>
      </c>
      <c r="BK64" s="62">
        <f t="shared" si="66"/>
        <v>5.5362738009158844E-3</v>
      </c>
      <c r="BL64" s="62">
        <f t="shared" si="82"/>
        <v>4.1152337101599872E-2</v>
      </c>
      <c r="BM64" s="62">
        <f t="shared" si="67"/>
        <v>4.4124709453099493E-2</v>
      </c>
      <c r="BN64" s="62">
        <f t="shared" si="62"/>
        <v>0.4403508771929826</v>
      </c>
      <c r="BO64" s="267">
        <v>41.744</v>
      </c>
      <c r="BP64" s="278">
        <f t="shared" si="65"/>
        <v>71.599999999999994</v>
      </c>
      <c r="BQ64" s="283"/>
      <c r="BW64" s="67">
        <v>52.057000000000002</v>
      </c>
      <c r="BX64" s="180">
        <v>1.1719999999999999</v>
      </c>
      <c r="BY64" s="180">
        <v>2.9769999999999999</v>
      </c>
      <c r="BZ64" s="180">
        <v>0.104</v>
      </c>
      <c r="CA64" s="180">
        <v>2.7130000000000001</v>
      </c>
      <c r="CB64" s="180">
        <f t="shared" si="83"/>
        <v>1.9690000000000001</v>
      </c>
      <c r="CC64" s="180">
        <v>2.214</v>
      </c>
      <c r="CD64" s="180">
        <v>-0.24499999999999988</v>
      </c>
      <c r="CE64" s="180">
        <v>0.82499999999999996</v>
      </c>
      <c r="CF64" s="180">
        <f t="shared" si="84"/>
        <v>9.76</v>
      </c>
      <c r="CG64" s="180">
        <f t="shared" si="85"/>
        <v>42.297000000000004</v>
      </c>
      <c r="CH64" s="62">
        <f t="shared" si="86"/>
        <v>2.2513782968668957E-2</v>
      </c>
      <c r="CI64" s="62">
        <f t="shared" si="87"/>
        <v>5.7187313905910822E-2</v>
      </c>
      <c r="CJ64" s="62">
        <f t="shared" si="88"/>
        <v>1.9978100927829107E-3</v>
      </c>
      <c r="CK64" s="62">
        <f t="shared" si="89"/>
        <v>5.2115949824231129E-2</v>
      </c>
      <c r="CL64" s="49">
        <f t="shared" si="90"/>
        <v>3.7823923775861079E-2</v>
      </c>
      <c r="CM64" s="62">
        <f t="shared" si="91"/>
        <v>4.2530303321359278E-2</v>
      </c>
      <c r="CN64" s="62">
        <f t="shared" si="92"/>
        <v>-4.7063795454982014E-3</v>
      </c>
      <c r="CO64" s="62">
        <f t="shared" si="93"/>
        <v>1.5848012755249052E-2</v>
      </c>
      <c r="CP64" s="62">
        <f t="shared" si="94"/>
        <v>0.18748679332270396</v>
      </c>
      <c r="CQ64" s="62">
        <f t="shared" si="68"/>
        <v>3.2354915405894441E-2</v>
      </c>
      <c r="CR64" s="174">
        <f t="shared" si="95"/>
        <v>52.057000000000002</v>
      </c>
      <c r="CS64" s="278">
        <f t="shared" si="69"/>
        <v>52.057000000000002</v>
      </c>
      <c r="CT64" s="173">
        <f t="shared" si="70"/>
        <v>-3.759999999999998</v>
      </c>
      <c r="CU64" s="290">
        <v>41.744</v>
      </c>
      <c r="CV64" s="67">
        <v>14.073</v>
      </c>
      <c r="CW64" s="180">
        <v>0.66800000000000004</v>
      </c>
      <c r="CX64" s="180">
        <v>1.2170000000000001</v>
      </c>
      <c r="CY64" s="180">
        <v>7.4999999999999997E-2</v>
      </c>
      <c r="CZ64" s="180">
        <v>-0.84299999999999997</v>
      </c>
      <c r="DA64" s="180">
        <v>1.3580000000000001</v>
      </c>
      <c r="DB64" s="180">
        <v>-0.17799999999999999</v>
      </c>
      <c r="DC64" s="67">
        <f t="shared" si="71"/>
        <v>2.2970000000000002</v>
      </c>
      <c r="DD64" s="67"/>
      <c r="DE64" s="62">
        <f t="shared" si="72"/>
        <v>0.23534836065573772</v>
      </c>
      <c r="DF64" s="180">
        <f t="shared" si="96"/>
        <v>11.776</v>
      </c>
      <c r="DG64" s="62">
        <f t="shared" si="73"/>
        <v>0.16322035102678889</v>
      </c>
      <c r="DH64" s="62">
        <f t="shared" si="97"/>
        <v>0.25212748804127777</v>
      </c>
      <c r="DI64" s="293">
        <v>18.599</v>
      </c>
      <c r="DJ64" s="181">
        <v>0.72499999999999998</v>
      </c>
      <c r="DK64" s="181">
        <v>1.446</v>
      </c>
      <c r="DL64" s="181">
        <v>0.42699999999999999</v>
      </c>
      <c r="DM64" s="181">
        <v>-1.145</v>
      </c>
      <c r="DN64" s="181">
        <v>4.4580000000000002</v>
      </c>
      <c r="DO64" s="181">
        <v>0.621</v>
      </c>
      <c r="DP64" s="181">
        <v>-0.191</v>
      </c>
      <c r="DQ64" s="180">
        <f t="shared" si="74"/>
        <v>5.72</v>
      </c>
      <c r="DR64" s="180">
        <f t="shared" si="98"/>
        <v>12.879000000000001</v>
      </c>
      <c r="DS64" s="49">
        <f t="shared" si="75"/>
        <v>0.30754341631270499</v>
      </c>
      <c r="DT64" s="293">
        <f t="shared" si="99"/>
        <v>4.5259999999999998</v>
      </c>
      <c r="DU64" s="180">
        <v>4.5250000000000004</v>
      </c>
      <c r="DV64" s="180">
        <f t="shared" si="100"/>
        <v>5.699999999999994E-2</v>
      </c>
      <c r="DW64" s="180">
        <f t="shared" si="101"/>
        <v>0.22899999999999987</v>
      </c>
      <c r="DX64" s="180">
        <f t="shared" si="102"/>
        <v>0.35199999999999998</v>
      </c>
      <c r="DY64" s="180">
        <f t="shared" si="103"/>
        <v>-0.30200000000000005</v>
      </c>
      <c r="DZ64" s="180">
        <f t="shared" si="104"/>
        <v>3.1</v>
      </c>
      <c r="EA64" s="180">
        <f t="shared" si="105"/>
        <v>-1.3000000000000012E-2</v>
      </c>
      <c r="EB64" s="180">
        <f t="shared" si="76"/>
        <v>3.4229999999999996</v>
      </c>
      <c r="EC64" s="180">
        <f t="shared" si="77"/>
        <v>1.1030000000000002</v>
      </c>
      <c r="ED64" s="62">
        <f t="shared" si="78"/>
        <v>0.75629695095006622</v>
      </c>
      <c r="EE64" s="67">
        <v>-6.6619999999999999</v>
      </c>
      <c r="EF64" s="180">
        <v>-1.7999999999999999E-2</v>
      </c>
      <c r="EG64" s="180">
        <v>-0.35399999999999998</v>
      </c>
      <c r="EH64" s="180">
        <v>-5.1999999999999998E-2</v>
      </c>
      <c r="EI64" s="180">
        <v>0.311</v>
      </c>
      <c r="EJ64" s="180">
        <v>-2.8069999999999999</v>
      </c>
      <c r="EK64" s="180">
        <v>-0.14199999999999999</v>
      </c>
      <c r="EL64" s="180">
        <f t="shared" si="79"/>
        <v>-3.0619999999999998</v>
      </c>
      <c r="EM64" s="180">
        <f t="shared" si="106"/>
        <v>-3.6</v>
      </c>
      <c r="EN64" s="62">
        <f t="shared" si="107"/>
        <v>0.45962173521465022</v>
      </c>
      <c r="EO64" s="32">
        <v>347.17899999999997</v>
      </c>
      <c r="EP64" s="177">
        <v>6.0629999999999997</v>
      </c>
      <c r="EQ64" s="177">
        <v>16.765000000000001</v>
      </c>
      <c r="ER64" s="177">
        <v>1.1220000000000001</v>
      </c>
      <c r="ES64" s="177">
        <v>18.709</v>
      </c>
      <c r="ET64" s="177">
        <v>19.312999999999999</v>
      </c>
      <c r="EU64" s="177">
        <v>18.916</v>
      </c>
      <c r="EV64" s="177">
        <v>2.6619999999999999</v>
      </c>
      <c r="EW64" s="177">
        <f t="shared" si="80"/>
        <v>64.634</v>
      </c>
      <c r="EX64" s="177">
        <f t="shared" si="108"/>
        <v>282.54499999999996</v>
      </c>
      <c r="EY64" s="62">
        <f t="shared" si="81"/>
        <v>0.18616909432886208</v>
      </c>
      <c r="EZ64" s="251">
        <f t="shared" si="109"/>
        <v>0.16669272006694189</v>
      </c>
      <c r="FA64" s="62">
        <f t="shared" si="110"/>
        <v>0.17721518987341761</v>
      </c>
      <c r="FB64" s="62">
        <f t="shared" si="111"/>
        <v>0.17985425936673771</v>
      </c>
      <c r="FC64" s="62">
        <f t="shared" si="112"/>
        <v>-8.5812356979404925E-2</v>
      </c>
      <c r="FD64" s="62">
        <f t="shared" si="113"/>
        <v>0.14605657406937184</v>
      </c>
      <c r="FE64" s="62">
        <f t="shared" si="114"/>
        <v>6.4742737801404895E-2</v>
      </c>
      <c r="FF64" s="62">
        <f t="shared" si="115"/>
        <v>7.0072002504434933E-2</v>
      </c>
      <c r="FG64" s="62">
        <f t="shared" si="116"/>
        <v>0.35121234386480527</v>
      </c>
      <c r="FH64" s="62">
        <f t="shared" si="117"/>
        <v>0.14218711018711017</v>
      </c>
      <c r="FI64" s="62">
        <f t="shared" si="118"/>
        <v>0.17222915288883539</v>
      </c>
      <c r="FJ64" s="62">
        <f t="shared" si="119"/>
        <v>0.28270230866350016</v>
      </c>
      <c r="FK64" s="70">
        <f t="shared" si="120"/>
        <v>0.15956021860335384</v>
      </c>
      <c r="FL64" s="62">
        <f t="shared" si="121"/>
        <v>0.21193490054249545</v>
      </c>
      <c r="FM64" s="62">
        <f t="shared" si="122"/>
        <v>0.1919778164699813</v>
      </c>
      <c r="FN64" s="62">
        <f t="shared" si="123"/>
        <v>0.11899313501144164</v>
      </c>
      <c r="FO64" s="62">
        <f t="shared" si="124"/>
        <v>0.13777868061550963</v>
      </c>
      <c r="FP64" s="62">
        <f t="shared" si="125"/>
        <v>0.12461236630593001</v>
      </c>
      <c r="FQ64" s="62">
        <f t="shared" si="126"/>
        <v>0.1155170614630074</v>
      </c>
      <c r="FR64" s="62">
        <f t="shared" si="127"/>
        <v>0.30308596620132255</v>
      </c>
      <c r="FS64" s="62">
        <f t="shared" si="128"/>
        <v>0.16232848232848232</v>
      </c>
      <c r="FT64" s="62">
        <f t="shared" si="129"/>
        <v>0.15893479829255097</v>
      </c>
    </row>
    <row r="65" spans="2:176" s="215" customFormat="1" x14ac:dyDescent="0.2">
      <c r="B65" s="205">
        <v>1989</v>
      </c>
      <c r="C65" s="206">
        <v>4782.2</v>
      </c>
      <c r="D65" s="45">
        <v>414.2</v>
      </c>
      <c r="E65" s="209">
        <f t="shared" si="37"/>
        <v>8.6612856007695208E-2</v>
      </c>
      <c r="F65" s="208">
        <f t="shared" si="38"/>
        <v>0</v>
      </c>
      <c r="G65" s="210">
        <f t="shared" si="39"/>
        <v>347.1</v>
      </c>
      <c r="H65" s="207">
        <f t="shared" si="40"/>
        <v>7.2581656977959944E-2</v>
      </c>
      <c r="I65" s="205">
        <v>67.099999999999994</v>
      </c>
      <c r="J65" s="209">
        <f t="shared" si="41"/>
        <v>1.4031199029735267E-2</v>
      </c>
      <c r="K65" s="207">
        <f t="shared" si="42"/>
        <v>0.16199903428295509</v>
      </c>
      <c r="L65" s="237">
        <v>75.5</v>
      </c>
      <c r="M65" s="209">
        <f t="shared" si="63"/>
        <v>1.578771276818201E-2</v>
      </c>
      <c r="N65" s="218">
        <f t="shared" si="64"/>
        <v>0.1822790922259778</v>
      </c>
      <c r="O65" s="45">
        <f t="shared" si="21"/>
        <v>414.2</v>
      </c>
      <c r="P65" s="210">
        <f t="shared" si="43"/>
        <v>0</v>
      </c>
      <c r="Q65" s="210">
        <v>391.6</v>
      </c>
      <c r="R65" s="390">
        <v>66.7</v>
      </c>
      <c r="S65" s="211">
        <f t="shared" si="44"/>
        <v>0.16103331723804926</v>
      </c>
      <c r="T65" s="205">
        <v>20.7</v>
      </c>
      <c r="U65" s="205">
        <v>24.900000000000002</v>
      </c>
      <c r="V65" s="395">
        <v>82.9</v>
      </c>
      <c r="W65" s="211">
        <f t="shared" si="45"/>
        <v>0.20014485755673589</v>
      </c>
      <c r="X65" s="210">
        <f t="shared" si="46"/>
        <v>-6.8000000000000114</v>
      </c>
      <c r="Y65" s="302"/>
      <c r="Z65" s="210"/>
      <c r="AA65" s="210"/>
      <c r="AB65" s="210"/>
      <c r="AC65" s="210">
        <f t="shared" si="54"/>
        <v>33.734095965683103</v>
      </c>
      <c r="AD65" s="207">
        <f t="shared" si="47"/>
        <v>8.1443978671373984E-2</v>
      </c>
      <c r="AE65" s="210"/>
      <c r="AF65" s="210">
        <v>36.801498618852172</v>
      </c>
      <c r="AG65" s="212">
        <v>146.1</v>
      </c>
      <c r="AH65" s="209">
        <f t="shared" si="48"/>
        <v>3.0550792522270085E-2</v>
      </c>
      <c r="AI65" s="209">
        <f t="shared" si="49"/>
        <v>2.6034042909121327E-2</v>
      </c>
      <c r="AJ65" s="213">
        <f t="shared" si="50"/>
        <v>9.9999999999994316E-2</v>
      </c>
      <c r="AK65" s="205">
        <v>95.600000000000009</v>
      </c>
      <c r="AL65" s="205">
        <v>24.2</v>
      </c>
      <c r="AM65" s="395">
        <v>4.5999999999999996</v>
      </c>
      <c r="AN65" s="205">
        <v>21.6</v>
      </c>
      <c r="AO65" s="395">
        <v>26.8</v>
      </c>
      <c r="AP65" s="208">
        <f>(0.25*FedReceipts!C62+0.75*FedReceipts!C61)/1000</f>
        <v>100.845</v>
      </c>
      <c r="AQ65" s="208"/>
      <c r="AR65" s="208"/>
      <c r="AS65" s="208"/>
      <c r="AT65" s="428">
        <v>0.34</v>
      </c>
      <c r="AU65" s="245">
        <f t="shared" si="55"/>
        <v>0.29808410052251805</v>
      </c>
      <c r="AV65" s="446">
        <f t="shared" si="36"/>
        <v>0.29808410052251805</v>
      </c>
      <c r="AW65" s="207">
        <f t="shared" si="56"/>
        <v>0.24731848184818481</v>
      </c>
      <c r="AX65" s="245">
        <f t="shared" si="57"/>
        <v>0.34219734079776065</v>
      </c>
      <c r="AY65" s="446">
        <f t="shared" si="58"/>
        <v>0.37142446601480278</v>
      </c>
      <c r="AZ65" s="207">
        <f t="shared" si="59"/>
        <v>0.31792645556690496</v>
      </c>
      <c r="BA65" s="207">
        <f t="shared" si="60"/>
        <v>0.27165612044512327</v>
      </c>
      <c r="BB65" s="258">
        <f t="shared" si="51"/>
        <v>414.2</v>
      </c>
      <c r="BC65" s="213">
        <f t="shared" si="22"/>
        <v>-0.10000000000002274</v>
      </c>
      <c r="BD65" s="262">
        <f t="shared" si="52"/>
        <v>146.1</v>
      </c>
      <c r="BE65" s="237">
        <v>158</v>
      </c>
      <c r="BF65" s="237">
        <v>110.2</v>
      </c>
      <c r="BG65" s="207">
        <f t="shared" si="61"/>
        <v>0.26605504587155965</v>
      </c>
      <c r="BH65" s="205">
        <v>74.7</v>
      </c>
      <c r="BI65" s="205">
        <f t="shared" si="19"/>
        <v>35.5</v>
      </c>
      <c r="BJ65" s="207">
        <f t="shared" si="53"/>
        <v>8.5707387735393534E-2</v>
      </c>
      <c r="BK65" s="207">
        <f t="shared" si="66"/>
        <v>6.880733944954128E-3</v>
      </c>
      <c r="BL65" s="207">
        <f t="shared" si="82"/>
        <v>5.0934696357722416E-2</v>
      </c>
      <c r="BM65" s="207">
        <f t="shared" si="67"/>
        <v>5.2847262140963108E-2</v>
      </c>
      <c r="BN65" s="207">
        <f t="shared" si="62"/>
        <v>0.52906110283159469</v>
      </c>
      <c r="BO65" s="268">
        <v>43.256999999999998</v>
      </c>
      <c r="BP65" s="279">
        <f t="shared" si="65"/>
        <v>75.5</v>
      </c>
      <c r="BQ65" s="284"/>
      <c r="BW65" s="236">
        <v>53.929000000000002</v>
      </c>
      <c r="BX65" s="237">
        <v>1.286</v>
      </c>
      <c r="BY65" s="237">
        <v>3.129</v>
      </c>
      <c r="BZ65" s="237">
        <v>0.182</v>
      </c>
      <c r="CA65" s="237">
        <v>3.8050000000000002</v>
      </c>
      <c r="CB65" s="237">
        <f t="shared" si="83"/>
        <v>2.7610000000000001</v>
      </c>
      <c r="CC65" s="237">
        <v>2.6520000000000001</v>
      </c>
      <c r="CD65" s="237">
        <v>0.10899999999999999</v>
      </c>
      <c r="CE65" s="237">
        <v>0.72699999999999998</v>
      </c>
      <c r="CF65" s="237">
        <f t="shared" si="84"/>
        <v>11.890000000000002</v>
      </c>
      <c r="CG65" s="237">
        <f t="shared" si="85"/>
        <v>42.039000000000001</v>
      </c>
      <c r="CH65" s="207">
        <f t="shared" si="86"/>
        <v>2.3846168109922305E-2</v>
      </c>
      <c r="CI65" s="207">
        <f t="shared" si="87"/>
        <v>5.8020730961078452E-2</v>
      </c>
      <c r="CJ65" s="207">
        <f t="shared" si="88"/>
        <v>3.3748076174229076E-3</v>
      </c>
      <c r="CK65" s="207">
        <f t="shared" si="89"/>
        <v>7.055573068293497E-2</v>
      </c>
      <c r="CL65" s="214">
        <f t="shared" si="90"/>
        <v>5.1196944130245323E-2</v>
      </c>
      <c r="CM65" s="207">
        <f t="shared" si="91"/>
        <v>4.9175768139590945E-2</v>
      </c>
      <c r="CN65" s="207">
        <f t="shared" si="92"/>
        <v>2.0211759906543785E-3</v>
      </c>
      <c r="CO65" s="207">
        <f t="shared" si="93"/>
        <v>1.3480687570694802E-2</v>
      </c>
      <c r="CP65" s="207">
        <f t="shared" si="94"/>
        <v>0.2204750690722988</v>
      </c>
      <c r="CQ65" s="207">
        <f t="shared" si="68"/>
        <v>4.0187995448958375E-2</v>
      </c>
      <c r="CR65" s="208">
        <f t="shared" si="95"/>
        <v>53.929000000000002</v>
      </c>
      <c r="CS65" s="279">
        <f t="shared" si="69"/>
        <v>53.929000000000002</v>
      </c>
      <c r="CT65" s="208">
        <f t="shared" si="70"/>
        <v>-2.0249999999999915</v>
      </c>
      <c r="CU65" s="235">
        <v>43.256999999999998</v>
      </c>
      <c r="CV65" s="236">
        <v>12.696999999999999</v>
      </c>
      <c r="CW65" s="237">
        <v>0.59899999999999998</v>
      </c>
      <c r="CX65" s="237">
        <v>1.335</v>
      </c>
      <c r="CY65" s="237">
        <v>9.6000000000000002E-2</v>
      </c>
      <c r="CZ65" s="237">
        <v>1.5209999999999999</v>
      </c>
      <c r="DA65" s="237">
        <v>-0.95799999999999996</v>
      </c>
      <c r="DB65" s="237">
        <v>0.25700000000000001</v>
      </c>
      <c r="DC65" s="236">
        <f t="shared" si="71"/>
        <v>2.8499999999999996</v>
      </c>
      <c r="DD65" s="236"/>
      <c r="DE65" s="207">
        <f t="shared" si="72"/>
        <v>0.23969722455845241</v>
      </c>
      <c r="DF65" s="237">
        <f t="shared" si="96"/>
        <v>9.8469999999999995</v>
      </c>
      <c r="DG65" s="207">
        <f t="shared" si="73"/>
        <v>0.2244624714499488</v>
      </c>
      <c r="DH65" s="207">
        <f t="shared" si="97"/>
        <v>0.22691854022947422</v>
      </c>
      <c r="DI65" s="294">
        <v>37.603999999999999</v>
      </c>
      <c r="DJ65" s="238">
        <v>0.79300000000000004</v>
      </c>
      <c r="DK65" s="238">
        <v>3.1120000000000001</v>
      </c>
      <c r="DL65" s="238">
        <v>6.5000000000000002E-2</v>
      </c>
      <c r="DM65" s="238">
        <v>1.2689999999999999</v>
      </c>
      <c r="DN65" s="238">
        <v>4.3920000000000003</v>
      </c>
      <c r="DO65" s="238">
        <v>-0.502</v>
      </c>
      <c r="DP65" s="238">
        <v>0.16500000000000001</v>
      </c>
      <c r="DQ65" s="237">
        <f t="shared" si="74"/>
        <v>9.7959999999999994</v>
      </c>
      <c r="DR65" s="237">
        <f t="shared" si="98"/>
        <v>27.808</v>
      </c>
      <c r="DS65" s="214">
        <f t="shared" si="75"/>
        <v>0.26050420168067223</v>
      </c>
      <c r="DT65" s="294">
        <f t="shared" si="99"/>
        <v>24.907</v>
      </c>
      <c r="DU65" s="237">
        <v>24.907</v>
      </c>
      <c r="DV65" s="237">
        <f t="shared" si="100"/>
        <v>0.19400000000000006</v>
      </c>
      <c r="DW65" s="237">
        <f t="shared" si="101"/>
        <v>1.7770000000000001</v>
      </c>
      <c r="DX65" s="237">
        <f t="shared" si="102"/>
        <v>-3.1E-2</v>
      </c>
      <c r="DY65" s="237">
        <f t="shared" si="103"/>
        <v>-0.252</v>
      </c>
      <c r="DZ65" s="237">
        <f t="shared" si="104"/>
        <v>5.3500000000000005</v>
      </c>
      <c r="EA65" s="237">
        <f t="shared" si="105"/>
        <v>-9.1999999999999998E-2</v>
      </c>
      <c r="EB65" s="237">
        <f t="shared" si="76"/>
        <v>6.9460000000000015</v>
      </c>
      <c r="EC65" s="237">
        <f t="shared" ref="EC65:EC87" si="130">DT65-EB65</f>
        <v>17.960999999999999</v>
      </c>
      <c r="ED65" s="207">
        <f t="shared" si="78"/>
        <v>0.27887742401734456</v>
      </c>
      <c r="EE65" s="236">
        <v>6.3949999999999996</v>
      </c>
      <c r="EF65" s="237">
        <v>0.20899999999999999</v>
      </c>
      <c r="EG65" s="237">
        <v>0.55600000000000005</v>
      </c>
      <c r="EH65" s="237">
        <v>-8.9999999999999993E-3</v>
      </c>
      <c r="EI65" s="237">
        <v>9.8000000000000004E-2</v>
      </c>
      <c r="EJ65" s="237">
        <v>1.425</v>
      </c>
      <c r="EK65" s="237">
        <v>3.6999999999999998E-2</v>
      </c>
      <c r="EL65" s="237">
        <f t="shared" si="79"/>
        <v>2.3160000000000003</v>
      </c>
      <c r="EM65" s="237">
        <f t="shared" si="106"/>
        <v>4.0789999999999988</v>
      </c>
      <c r="EN65" s="207">
        <f t="shared" si="107"/>
        <v>0.36215793588741213</v>
      </c>
      <c r="EO65" s="45">
        <v>381.78100000000001</v>
      </c>
      <c r="EP65" s="210">
        <v>4.665</v>
      </c>
      <c r="EQ65" s="210">
        <v>19.16</v>
      </c>
      <c r="ER65" s="210">
        <v>1.56</v>
      </c>
      <c r="ES65" s="210">
        <v>21.143999999999998</v>
      </c>
      <c r="ET65" s="210">
        <v>22.492999999999999</v>
      </c>
      <c r="EU65" s="210">
        <v>18.297000000000001</v>
      </c>
      <c r="EV65" s="210">
        <v>2.9980000000000002</v>
      </c>
      <c r="EW65" s="210">
        <f t="shared" si="80"/>
        <v>72.02000000000001</v>
      </c>
      <c r="EX65" s="210">
        <f t="shared" si="108"/>
        <v>309.76099999999997</v>
      </c>
      <c r="EY65" s="207">
        <f t="shared" si="81"/>
        <v>0.18864217967892591</v>
      </c>
      <c r="EZ65" s="250">
        <f t="shared" si="109"/>
        <v>0.14668801972469545</v>
      </c>
      <c r="FA65" s="207">
        <f t="shared" si="110"/>
        <v>-0.14926603991423384</v>
      </c>
      <c r="FB65" s="207">
        <f t="shared" si="111"/>
        <v>0.14387116015508494</v>
      </c>
      <c r="FC65" s="207">
        <f t="shared" si="112"/>
        <v>0.49465240641711222</v>
      </c>
      <c r="FD65" s="207">
        <f t="shared" si="113"/>
        <v>0.26570099951894799</v>
      </c>
      <c r="FE65" s="207">
        <f t="shared" si="114"/>
        <v>8.0205043235126575E-2</v>
      </c>
      <c r="FF65" s="207">
        <f t="shared" si="115"/>
        <v>0.1340135335165997</v>
      </c>
      <c r="FG65" s="207">
        <f t="shared" si="116"/>
        <v>0.33734034560480847</v>
      </c>
      <c r="FH65" s="207">
        <f t="shared" si="117"/>
        <v>0.14667203020082326</v>
      </c>
      <c r="FI65" s="207">
        <f t="shared" si="118"/>
        <v>0.14669167743191355</v>
      </c>
      <c r="FJ65" s="207">
        <f t="shared" si="119"/>
        <v>0.24154382487745324</v>
      </c>
      <c r="FK65" s="239">
        <f t="shared" si="120"/>
        <v>0.15533485608288522</v>
      </c>
      <c r="FL65" s="207">
        <f t="shared" si="121"/>
        <v>0.2121062180438727</v>
      </c>
      <c r="FM65" s="207">
        <f t="shared" si="122"/>
        <v>0.18663883089770356</v>
      </c>
      <c r="FN65" s="207">
        <f t="shared" si="123"/>
        <v>0.16221033868092691</v>
      </c>
      <c r="FO65" s="207">
        <f t="shared" si="124"/>
        <v>0.20337805334331072</v>
      </c>
      <c r="FP65" s="207">
        <f t="shared" si="125"/>
        <v>0.14296070004660075</v>
      </c>
      <c r="FQ65" s="207">
        <f t="shared" si="126"/>
        <v>0.14019877352505816</v>
      </c>
      <c r="FR65" s="207">
        <f t="shared" si="127"/>
        <v>0.27310293012772352</v>
      </c>
      <c r="FS65" s="207">
        <f t="shared" si="128"/>
        <v>0.18395890707677079</v>
      </c>
      <c r="FT65" s="207">
        <f t="shared" si="129"/>
        <v>0.14878691889787471</v>
      </c>
    </row>
    <row r="66" spans="2:176" x14ac:dyDescent="0.2">
      <c r="B66" s="172">
        <v>1990</v>
      </c>
      <c r="C66" s="143">
        <v>5036.1000000000004</v>
      </c>
      <c r="D66" s="32">
        <v>417.2</v>
      </c>
      <c r="E66" s="35">
        <f t="shared" si="37"/>
        <v>8.2841881614741555E-2</v>
      </c>
      <c r="F66" s="173">
        <f t="shared" si="38"/>
        <v>0</v>
      </c>
      <c r="G66" s="177">
        <f t="shared" si="39"/>
        <v>341.1</v>
      </c>
      <c r="H66" s="62">
        <f t="shared" si="40"/>
        <v>6.7730982307738136E-2</v>
      </c>
      <c r="I66" s="175">
        <v>76.099999999999994</v>
      </c>
      <c r="J66" s="58">
        <f t="shared" si="41"/>
        <v>1.5110899307003434E-2</v>
      </c>
      <c r="K66" s="35">
        <f t="shared" si="42"/>
        <v>0.18240651965484178</v>
      </c>
      <c r="L66" s="240">
        <v>81</v>
      </c>
      <c r="M66" s="58">
        <f t="shared" si="63"/>
        <v>1.6083874426639659E-2</v>
      </c>
      <c r="N66" s="164">
        <f t="shared" si="64"/>
        <v>0.19415148609779484</v>
      </c>
      <c r="O66" s="32">
        <f t="shared" si="21"/>
        <v>417.2</v>
      </c>
      <c r="P66" s="176">
        <f t="shared" si="43"/>
        <v>0</v>
      </c>
      <c r="Q66" s="177">
        <v>378.8</v>
      </c>
      <c r="R66" s="391">
        <v>65.2</v>
      </c>
      <c r="S66" s="153">
        <f t="shared" si="44"/>
        <v>0.15627996164908917</v>
      </c>
      <c r="T66" s="175">
        <v>21.9</v>
      </c>
      <c r="U66" s="175">
        <v>13.1</v>
      </c>
      <c r="V66" s="396">
        <v>62.8</v>
      </c>
      <c r="W66" s="153">
        <f t="shared" si="45"/>
        <v>0.15052732502396932</v>
      </c>
      <c r="X66" s="176">
        <f t="shared" si="46"/>
        <v>1</v>
      </c>
      <c r="Y66" s="301"/>
      <c r="Z66" s="176"/>
      <c r="AA66" s="176"/>
      <c r="AB66" s="176"/>
      <c r="AC66" s="176">
        <f t="shared" si="54"/>
        <v>33.91537910795418</v>
      </c>
      <c r="AD66" s="62">
        <f t="shared" si="47"/>
        <v>8.1292855004684042E-2</v>
      </c>
      <c r="AE66" s="177"/>
      <c r="AF66" s="177">
        <v>36.999265629318288</v>
      </c>
      <c r="AG66" s="199">
        <v>145.4</v>
      </c>
      <c r="AH66" s="61">
        <f t="shared" si="48"/>
        <v>2.8871547427572922E-2</v>
      </c>
      <c r="AI66" s="61">
        <f t="shared" si="49"/>
        <v>2.4185381545243342E-2</v>
      </c>
      <c r="AJ66" s="201">
        <f t="shared" si="50"/>
        <v>0</v>
      </c>
      <c r="AK66" s="172">
        <v>94.500000000000014</v>
      </c>
      <c r="AL66" s="172">
        <v>22.5</v>
      </c>
      <c r="AM66" s="400">
        <v>4.8</v>
      </c>
      <c r="AN66" s="172">
        <v>23.6</v>
      </c>
      <c r="AO66" s="396">
        <v>28.2</v>
      </c>
      <c r="AP66" s="173">
        <f>(0.25*FedReceipts!C63+0.75*FedReceipts!C62)/1000</f>
        <v>94.651750000000007</v>
      </c>
      <c r="AQ66" s="173"/>
      <c r="AR66" s="173"/>
      <c r="AS66" s="173"/>
      <c r="AT66" s="427">
        <v>0.34</v>
      </c>
      <c r="AU66" s="244">
        <f t="shared" si="55"/>
        <v>0.29235382308845576</v>
      </c>
      <c r="AV66" s="447">
        <f t="shared" ref="AV66:AV89" si="131">(AK66+AL66)/(G66+L66-T66-AE66)</f>
        <v>0.29235382308845576</v>
      </c>
      <c r="AW66" s="62">
        <f t="shared" si="56"/>
        <v>0.25269978401727861</v>
      </c>
      <c r="AX66" s="244">
        <f t="shared" si="57"/>
        <v>0.33893557422969189</v>
      </c>
      <c r="AY66" s="447">
        <f t="shared" si="58"/>
        <v>0.36807518547024737</v>
      </c>
      <c r="AZ66" s="62">
        <f t="shared" si="59"/>
        <v>0.32154171066525872</v>
      </c>
      <c r="BA66" s="62">
        <f t="shared" si="60"/>
        <v>0.27432432432432435</v>
      </c>
      <c r="BB66" s="257">
        <f t="shared" si="51"/>
        <v>417.2</v>
      </c>
      <c r="BC66" s="201">
        <f t="shared" si="22"/>
        <v>0</v>
      </c>
      <c r="BD66" s="261">
        <f t="shared" si="52"/>
        <v>145.4</v>
      </c>
      <c r="BE66" s="180">
        <v>169.1</v>
      </c>
      <c r="BF66" s="180">
        <v>102.7</v>
      </c>
      <c r="BG66" s="62">
        <f t="shared" si="61"/>
        <v>0.24616490891658679</v>
      </c>
      <c r="BH66" s="172">
        <v>51.6</v>
      </c>
      <c r="BI66" s="172">
        <f t="shared" si="19"/>
        <v>51.1</v>
      </c>
      <c r="BJ66" s="62">
        <f t="shared" si="53"/>
        <v>0.12248322147651007</v>
      </c>
      <c r="BK66" s="62">
        <f t="shared" si="66"/>
        <v>1.8406040268456381E-2</v>
      </c>
      <c r="BL66" s="62">
        <f t="shared" si="82"/>
        <v>0.13242166617806828</v>
      </c>
      <c r="BM66" s="62">
        <f t="shared" si="67"/>
        <v>0.13238742155713401</v>
      </c>
      <c r="BN66" s="62">
        <f t="shared" si="62"/>
        <v>0.67148488830486208</v>
      </c>
      <c r="BO66" s="267">
        <v>36.552999999999997</v>
      </c>
      <c r="BP66" s="278">
        <f t="shared" si="65"/>
        <v>81</v>
      </c>
      <c r="BQ66" s="283"/>
      <c r="BW66" s="67">
        <v>58.003999999999998</v>
      </c>
      <c r="BX66" s="180">
        <v>1.4330000000000001</v>
      </c>
      <c r="BY66" s="180">
        <v>4.117</v>
      </c>
      <c r="BZ66" s="180">
        <v>0.17699999999999999</v>
      </c>
      <c r="CA66" s="180">
        <v>4.423</v>
      </c>
      <c r="CB66" s="180">
        <f t="shared" si="83"/>
        <v>3.0190000000000001</v>
      </c>
      <c r="CC66" s="180">
        <v>2.0670000000000002</v>
      </c>
      <c r="CD66" s="180">
        <v>0.95199999999999996</v>
      </c>
      <c r="CE66" s="180">
        <v>1.127</v>
      </c>
      <c r="CF66" s="180">
        <f t="shared" si="84"/>
        <v>14.295999999999999</v>
      </c>
      <c r="CG66" s="180">
        <f t="shared" si="85"/>
        <v>43.707999999999998</v>
      </c>
      <c r="CH66" s="62">
        <f t="shared" si="86"/>
        <v>2.4705192745327911E-2</v>
      </c>
      <c r="CI66" s="62">
        <f t="shared" si="87"/>
        <v>7.0977863595614102E-2</v>
      </c>
      <c r="CJ66" s="62">
        <f t="shared" si="88"/>
        <v>3.0515136887111233E-3</v>
      </c>
      <c r="CK66" s="62">
        <f t="shared" si="89"/>
        <v>7.6253361837114689E-2</v>
      </c>
      <c r="CL66" s="49">
        <f t="shared" si="90"/>
        <v>5.2048134611406116E-2</v>
      </c>
      <c r="CM66" s="62">
        <f t="shared" si="91"/>
        <v>3.5635473415626513E-2</v>
      </c>
      <c r="CN66" s="62">
        <f t="shared" si="92"/>
        <v>1.6412661195779603E-2</v>
      </c>
      <c r="CO66" s="62">
        <f t="shared" si="93"/>
        <v>1.9429694503827324E-2</v>
      </c>
      <c r="CP66" s="62">
        <f t="shared" si="94"/>
        <v>0.24646576098200124</v>
      </c>
      <c r="CQ66" s="62">
        <f t="shared" si="68"/>
        <v>4.7851693766879436E-2</v>
      </c>
      <c r="CR66" s="174">
        <f t="shared" si="95"/>
        <v>58.003999999999998</v>
      </c>
      <c r="CS66" s="278">
        <f t="shared" si="69"/>
        <v>58.003999999999998</v>
      </c>
      <c r="CT66" s="173">
        <f t="shared" si="70"/>
        <v>1.5000000000000568E-2</v>
      </c>
      <c r="CU66" s="290">
        <v>36.552999999999997</v>
      </c>
      <c r="CV66" s="67">
        <v>21.436</v>
      </c>
      <c r="CW66" s="180">
        <v>0.78100000000000003</v>
      </c>
      <c r="CX66" s="180">
        <v>2.403</v>
      </c>
      <c r="CY66" s="180">
        <v>-0.09</v>
      </c>
      <c r="CZ66" s="180">
        <v>2.1230000000000002</v>
      </c>
      <c r="DA66" s="180">
        <v>1.798</v>
      </c>
      <c r="DB66" s="180">
        <v>0.66400000000000003</v>
      </c>
      <c r="DC66" s="67">
        <f t="shared" si="71"/>
        <v>7.6790000000000012</v>
      </c>
      <c r="DD66" s="67"/>
      <c r="DE66" s="62">
        <f t="shared" si="72"/>
        <v>0.53714325685506448</v>
      </c>
      <c r="DF66" s="180">
        <f t="shared" si="96"/>
        <v>13.756999999999998</v>
      </c>
      <c r="DG66" s="62">
        <f t="shared" si="73"/>
        <v>0.35822914722896071</v>
      </c>
      <c r="DH66" s="62">
        <f t="shared" si="97"/>
        <v>0.36965631412854166</v>
      </c>
      <c r="DI66" s="293">
        <v>30.981999999999999</v>
      </c>
      <c r="DJ66" s="181">
        <v>0.92600000000000005</v>
      </c>
      <c r="DK66" s="181">
        <v>-2.004</v>
      </c>
      <c r="DL66" s="181">
        <v>-0.129</v>
      </c>
      <c r="DM66" s="181">
        <v>5.3140000000000001</v>
      </c>
      <c r="DN66" s="181">
        <v>5.58</v>
      </c>
      <c r="DO66" s="181">
        <v>1.431</v>
      </c>
      <c r="DP66" s="181">
        <v>0.62</v>
      </c>
      <c r="DQ66" s="180">
        <f t="shared" si="74"/>
        <v>10.307</v>
      </c>
      <c r="DR66" s="180">
        <f t="shared" si="98"/>
        <v>20.674999999999997</v>
      </c>
      <c r="DS66" s="49">
        <f t="shared" si="75"/>
        <v>0.33267703828029183</v>
      </c>
      <c r="DT66" s="293">
        <f t="shared" si="99"/>
        <v>9.5459999999999994</v>
      </c>
      <c r="DU66" s="180">
        <v>9.5459999999999994</v>
      </c>
      <c r="DV66" s="180">
        <f t="shared" si="100"/>
        <v>0.14500000000000002</v>
      </c>
      <c r="DW66" s="180">
        <f t="shared" si="101"/>
        <v>-4.407</v>
      </c>
      <c r="DX66" s="180">
        <f t="shared" si="102"/>
        <v>-3.9000000000000007E-2</v>
      </c>
      <c r="DY66" s="180">
        <f t="shared" si="103"/>
        <v>3.1909999999999998</v>
      </c>
      <c r="DZ66" s="180">
        <f t="shared" si="104"/>
        <v>3.782</v>
      </c>
      <c r="EA66" s="180">
        <f t="shared" si="105"/>
        <v>-4.4000000000000039E-2</v>
      </c>
      <c r="EB66" s="180">
        <f t="shared" si="76"/>
        <v>2.6280000000000006</v>
      </c>
      <c r="EC66" s="180">
        <f t="shared" si="130"/>
        <v>6.9179999999999993</v>
      </c>
      <c r="ED66" s="62">
        <f t="shared" si="78"/>
        <v>0.2752985543683219</v>
      </c>
      <c r="EE66" s="67">
        <v>8.7390000000000008</v>
      </c>
      <c r="EF66" s="180">
        <v>-0.184</v>
      </c>
      <c r="EG66" s="180">
        <v>-0.314</v>
      </c>
      <c r="EH66" s="180">
        <v>-0.188</v>
      </c>
      <c r="EI66" s="180">
        <v>2.9990000000000001</v>
      </c>
      <c r="EJ66" s="180">
        <v>-0.38200000000000001</v>
      </c>
      <c r="EK66" s="180">
        <v>1.4999999999999999E-2</v>
      </c>
      <c r="EL66" s="180">
        <f t="shared" si="79"/>
        <v>1.946</v>
      </c>
      <c r="EM66" s="180">
        <f t="shared" si="106"/>
        <v>6.793000000000001</v>
      </c>
      <c r="EN66" s="62">
        <f t="shared" si="107"/>
        <v>0.22267994049662429</v>
      </c>
      <c r="EO66" s="32">
        <v>430.52100000000002</v>
      </c>
      <c r="EP66" s="177">
        <v>5.8940000000000001</v>
      </c>
      <c r="EQ66" s="177">
        <v>19.12</v>
      </c>
      <c r="ER66" s="177">
        <v>1.6970000000000001</v>
      </c>
      <c r="ES66" s="177">
        <v>25.099</v>
      </c>
      <c r="ET66" s="177">
        <v>28.065000000000001</v>
      </c>
      <c r="EU66" s="177">
        <v>20.169</v>
      </c>
      <c r="EV66" s="177">
        <v>3.9750000000000001</v>
      </c>
      <c r="EW66" s="177">
        <f t="shared" si="80"/>
        <v>83.850000000000009</v>
      </c>
      <c r="EX66" s="177">
        <f t="shared" si="108"/>
        <v>346.67099999999999</v>
      </c>
      <c r="EY66" s="62">
        <f t="shared" si="81"/>
        <v>0.1947640184799348</v>
      </c>
      <c r="EZ66" s="251">
        <f t="shared" si="109"/>
        <v>0.19844361034205474</v>
      </c>
      <c r="FA66" s="62">
        <f t="shared" si="110"/>
        <v>0.37213290460878878</v>
      </c>
      <c r="FB66" s="62">
        <f t="shared" si="111"/>
        <v>0.31737995824634663</v>
      </c>
      <c r="FC66" s="62">
        <f t="shared" si="112"/>
        <v>0.28397435897435896</v>
      </c>
      <c r="FD66" s="62">
        <f t="shared" si="113"/>
        <v>0.14491108588724944</v>
      </c>
      <c r="FE66" s="62">
        <f t="shared" si="114"/>
        <v>0.13386386875916964</v>
      </c>
      <c r="FF66" s="62">
        <f t="shared" si="115"/>
        <v>0.13707165109034267</v>
      </c>
      <c r="FG66" s="62">
        <f t="shared" si="116"/>
        <v>0.49499666444296192</v>
      </c>
      <c r="FH66" s="62">
        <f t="shared" si="117"/>
        <v>0.21964732018883637</v>
      </c>
      <c r="FI66" s="62">
        <f t="shared" si="118"/>
        <v>0.19351370895625994</v>
      </c>
      <c r="FJ66" s="62">
        <f t="shared" si="119"/>
        <v>0.28455163819848217</v>
      </c>
      <c r="FK66" s="70">
        <f t="shared" si="120"/>
        <v>0.15193003318656506</v>
      </c>
      <c r="FL66" s="62">
        <f t="shared" si="121"/>
        <v>0.30718113612004289</v>
      </c>
      <c r="FM66" s="62">
        <f t="shared" si="122"/>
        <v>0.21487473903966597</v>
      </c>
      <c r="FN66" s="62">
        <f t="shared" si="123"/>
        <v>0.11346153846153845</v>
      </c>
      <c r="FO66" s="62">
        <f t="shared" si="124"/>
        <v>0.20918463866818013</v>
      </c>
      <c r="FP66" s="62">
        <f t="shared" si="125"/>
        <v>0.13421953496643402</v>
      </c>
      <c r="FQ66" s="62">
        <f t="shared" si="126"/>
        <v>0.11296933923594032</v>
      </c>
      <c r="FR66" s="62">
        <f t="shared" si="127"/>
        <v>0.37591727818545695</v>
      </c>
      <c r="FS66" s="62">
        <f t="shared" si="128"/>
        <v>0.19850041655095804</v>
      </c>
      <c r="FT66" s="62">
        <f t="shared" si="129"/>
        <v>0.14110233373471806</v>
      </c>
    </row>
    <row r="67" spans="2:176" x14ac:dyDescent="0.2">
      <c r="B67" s="172">
        <v>1991</v>
      </c>
      <c r="C67" s="143">
        <v>5186.1000000000004</v>
      </c>
      <c r="D67" s="32">
        <v>451.3</v>
      </c>
      <c r="E67" s="35">
        <f t="shared" si="37"/>
        <v>8.7021075567382034E-2</v>
      </c>
      <c r="F67" s="173">
        <f t="shared" si="38"/>
        <v>0</v>
      </c>
      <c r="G67" s="177">
        <f t="shared" si="39"/>
        <v>374.8</v>
      </c>
      <c r="H67" s="62">
        <f t="shared" si="40"/>
        <v>7.2270106631187214E-2</v>
      </c>
      <c r="I67" s="175">
        <v>76.5</v>
      </c>
      <c r="J67" s="58">
        <f t="shared" si="41"/>
        <v>1.4750968936194828E-2</v>
      </c>
      <c r="K67" s="35">
        <f t="shared" si="42"/>
        <v>0.16951030356747174</v>
      </c>
      <c r="L67" s="240">
        <v>75.400000000000006</v>
      </c>
      <c r="M67" s="58">
        <f t="shared" si="63"/>
        <v>1.4538863500510981E-2</v>
      </c>
      <c r="N67" s="164">
        <f t="shared" si="64"/>
        <v>0.16707290050963883</v>
      </c>
      <c r="O67" s="32">
        <f t="shared" si="21"/>
        <v>451.3</v>
      </c>
      <c r="P67" s="176">
        <f t="shared" si="43"/>
        <v>0</v>
      </c>
      <c r="Q67" s="177">
        <v>352.1</v>
      </c>
      <c r="R67" s="391">
        <v>67.599999999999994</v>
      </c>
      <c r="S67" s="153">
        <f t="shared" si="44"/>
        <v>0.14978949700864169</v>
      </c>
      <c r="T67" s="175">
        <v>20.8</v>
      </c>
      <c r="U67" s="175">
        <v>22</v>
      </c>
      <c r="V67" s="396">
        <v>62.2</v>
      </c>
      <c r="W67" s="153">
        <f t="shared" si="45"/>
        <v>0.13782406381564369</v>
      </c>
      <c r="X67" s="176">
        <f t="shared" si="46"/>
        <v>50.999999999999943</v>
      </c>
      <c r="Y67" s="301"/>
      <c r="Z67" s="176"/>
      <c r="AA67" s="176"/>
      <c r="AB67" s="176"/>
      <c r="AC67" s="176">
        <f t="shared" si="54"/>
        <v>29.560139552981063</v>
      </c>
      <c r="AD67" s="62">
        <f t="shared" si="47"/>
        <v>6.5499976851276454E-2</v>
      </c>
      <c r="AE67" s="177">
        <f>NIPA_Scorp!C4/1000</f>
        <v>36.686999999999998</v>
      </c>
      <c r="AF67" s="177">
        <v>32.248009137068962</v>
      </c>
      <c r="AG67" s="199">
        <v>138.6</v>
      </c>
      <c r="AH67" s="61">
        <f t="shared" si="48"/>
        <v>2.6725284896164745E-2</v>
      </c>
      <c r="AI67" s="61">
        <f t="shared" si="49"/>
        <v>2.2714563930506543E-2</v>
      </c>
      <c r="AJ67" s="201">
        <f t="shared" si="50"/>
        <v>9.9999999999994316E-2</v>
      </c>
      <c r="AK67" s="172">
        <v>89.1</v>
      </c>
      <c r="AL67" s="172">
        <v>23.6</v>
      </c>
      <c r="AM67" s="400">
        <v>5</v>
      </c>
      <c r="AN67" s="172">
        <v>20.8</v>
      </c>
      <c r="AO67" s="396">
        <v>24.6</v>
      </c>
      <c r="AP67" s="173">
        <f>(0.25*FedReceipts!C64+0.75*FedReceipts!C63)/1000</f>
        <v>98.632000000000005</v>
      </c>
      <c r="AQ67" s="173"/>
      <c r="AR67" s="173"/>
      <c r="AS67" s="173"/>
      <c r="AT67" s="427">
        <v>0.34</v>
      </c>
      <c r="AU67" s="244">
        <f t="shared" si="55"/>
        <v>0.26245924545877963</v>
      </c>
      <c r="AV67" s="447">
        <f t="shared" si="131"/>
        <v>0.28697802211793338</v>
      </c>
      <c r="AW67" s="62">
        <f t="shared" si="56"/>
        <v>0.22945484133441821</v>
      </c>
      <c r="AX67" s="244">
        <f t="shared" si="57"/>
        <v>0.3026431718061674</v>
      </c>
      <c r="AY67" s="447">
        <f t="shared" si="58"/>
        <v>0.32372077366930307</v>
      </c>
      <c r="AZ67" s="62">
        <f t="shared" si="59"/>
        <v>0.334564044305595</v>
      </c>
      <c r="BA67" s="62">
        <f t="shared" si="60"/>
        <v>0.28067667381462946</v>
      </c>
      <c r="BB67" s="257">
        <f t="shared" si="51"/>
        <v>451.3</v>
      </c>
      <c r="BC67" s="201">
        <f t="shared" si="22"/>
        <v>0</v>
      </c>
      <c r="BD67" s="261">
        <f t="shared" si="52"/>
        <v>138.6</v>
      </c>
      <c r="BE67" s="180">
        <v>180.5</v>
      </c>
      <c r="BF67" s="180">
        <v>132.19999999999999</v>
      </c>
      <c r="BG67" s="62">
        <f t="shared" si="61"/>
        <v>0.29293153113228448</v>
      </c>
      <c r="BH67" s="172">
        <v>80.099999999999994</v>
      </c>
      <c r="BI67" s="172">
        <f t="shared" si="19"/>
        <v>52.099999999999994</v>
      </c>
      <c r="BJ67" s="62">
        <f t="shared" si="53"/>
        <v>0.11544427210281408</v>
      </c>
      <c r="BK67" s="62">
        <f t="shared" si="66"/>
        <v>1.4797252382007532E-2</v>
      </c>
      <c r="BL67" s="62">
        <f t="shared" si="82"/>
        <v>0.12775482093663909</v>
      </c>
      <c r="BM67" s="62">
        <f t="shared" si="67"/>
        <v>0.12820857411638217</v>
      </c>
      <c r="BN67" s="62">
        <f t="shared" si="62"/>
        <v>0.68104575163398684</v>
      </c>
      <c r="BO67" s="267">
        <v>33.945</v>
      </c>
      <c r="BP67" s="278">
        <f t="shared" si="65"/>
        <v>75.400000000000006</v>
      </c>
      <c r="BQ67" s="283"/>
      <c r="BW67" s="67">
        <v>52.087000000000003</v>
      </c>
      <c r="BX67" s="180">
        <v>1.556</v>
      </c>
      <c r="BY67" s="180">
        <v>3.609</v>
      </c>
      <c r="BZ67" s="180">
        <v>0.192</v>
      </c>
      <c r="CA67" s="180">
        <v>3.2160000000000002</v>
      </c>
      <c r="CB67" s="180">
        <f t="shared" si="83"/>
        <v>3.2010000000000001</v>
      </c>
      <c r="CC67" s="180">
        <v>2.016</v>
      </c>
      <c r="CD67" s="180">
        <v>1.1850000000000001</v>
      </c>
      <c r="CE67" s="180">
        <v>1.1379999999999999</v>
      </c>
      <c r="CF67" s="180">
        <f t="shared" si="84"/>
        <v>12.912000000000001</v>
      </c>
      <c r="CG67" s="180">
        <f t="shared" si="85"/>
        <v>39.175000000000004</v>
      </c>
      <c r="CH67" s="62">
        <f t="shared" si="86"/>
        <v>2.9873096933975846E-2</v>
      </c>
      <c r="CI67" s="62">
        <f t="shared" si="87"/>
        <v>6.9287922130282023E-2</v>
      </c>
      <c r="CJ67" s="62">
        <f t="shared" si="88"/>
        <v>3.6861404957091019E-3</v>
      </c>
      <c r="CK67" s="62">
        <f t="shared" si="89"/>
        <v>6.1742853303127461E-2</v>
      </c>
      <c r="CL67" s="49">
        <f t="shared" si="90"/>
        <v>6.1454873576900187E-2</v>
      </c>
      <c r="CM67" s="62">
        <f t="shared" si="91"/>
        <v>3.870447520494557E-2</v>
      </c>
      <c r="CN67" s="62">
        <f t="shared" si="92"/>
        <v>2.2750398371954614E-2</v>
      </c>
      <c r="CO67" s="62">
        <f t="shared" si="93"/>
        <v>2.1848061896442488E-2</v>
      </c>
      <c r="CP67" s="62">
        <f t="shared" si="94"/>
        <v>0.2478929483364371</v>
      </c>
      <c r="CQ67" s="62">
        <f t="shared" si="68"/>
        <v>4.1416193894454591E-2</v>
      </c>
      <c r="CR67" s="174">
        <f t="shared" si="95"/>
        <v>52.087000000000003</v>
      </c>
      <c r="CS67" s="278">
        <f t="shared" si="69"/>
        <v>52.087000000000003</v>
      </c>
      <c r="CT67" s="173">
        <f t="shared" si="70"/>
        <v>-0.18500000000000227</v>
      </c>
      <c r="CU67" s="290">
        <v>33.945</v>
      </c>
      <c r="CV67" s="67">
        <v>18.327000000000002</v>
      </c>
      <c r="CW67" s="180">
        <v>1.145</v>
      </c>
      <c r="CX67" s="180">
        <v>1.9139999999999999</v>
      </c>
      <c r="CY67" s="180">
        <v>0.126</v>
      </c>
      <c r="CZ67" s="180">
        <v>1.18</v>
      </c>
      <c r="DA67" s="180">
        <v>1.8009999999999999</v>
      </c>
      <c r="DB67" s="180">
        <v>0.51200000000000001</v>
      </c>
      <c r="DC67" s="67">
        <f t="shared" si="71"/>
        <v>6.677999999999999</v>
      </c>
      <c r="DD67" s="67"/>
      <c r="DE67" s="62">
        <f t="shared" si="72"/>
        <v>0.51719330855018575</v>
      </c>
      <c r="DF67" s="180">
        <f t="shared" si="96"/>
        <v>11.649000000000003</v>
      </c>
      <c r="DG67" s="62">
        <f t="shared" si="73"/>
        <v>0.36438042232771312</v>
      </c>
      <c r="DH67" s="62">
        <f t="shared" si="97"/>
        <v>0.35060835629017445</v>
      </c>
      <c r="DI67" s="293">
        <v>32.695999999999998</v>
      </c>
      <c r="DJ67" s="181">
        <v>0.53700000000000003</v>
      </c>
      <c r="DK67" s="181">
        <v>1.6539999999999999</v>
      </c>
      <c r="DL67" s="181">
        <v>-3.0000000000000001E-3</v>
      </c>
      <c r="DM67" s="181">
        <v>0.93</v>
      </c>
      <c r="DN67" s="181">
        <v>1.5409999999999999</v>
      </c>
      <c r="DO67" s="181">
        <v>2.7970000000000002</v>
      </c>
      <c r="DP67" s="181">
        <v>1.0669999999999999</v>
      </c>
      <c r="DQ67" s="180">
        <f t="shared" si="74"/>
        <v>5.726</v>
      </c>
      <c r="DR67" s="180">
        <f t="shared" si="98"/>
        <v>26.97</v>
      </c>
      <c r="DS67" s="49">
        <f t="shared" si="75"/>
        <v>0.17512845608025449</v>
      </c>
      <c r="DT67" s="293">
        <f t="shared" si="99"/>
        <v>14.368999999999996</v>
      </c>
      <c r="DU67" s="180">
        <v>14.369</v>
      </c>
      <c r="DV67" s="180">
        <f t="shared" si="100"/>
        <v>-0.60799999999999998</v>
      </c>
      <c r="DW67" s="180">
        <f t="shared" si="101"/>
        <v>-0.26</v>
      </c>
      <c r="DX67" s="180">
        <f t="shared" si="102"/>
        <v>-0.129</v>
      </c>
      <c r="DY67" s="180">
        <f t="shared" si="103"/>
        <v>-0.24999999999999989</v>
      </c>
      <c r="DZ67" s="180">
        <f t="shared" si="104"/>
        <v>-0.26</v>
      </c>
      <c r="EA67" s="180">
        <f t="shared" si="105"/>
        <v>0.55499999999999994</v>
      </c>
      <c r="EB67" s="180">
        <f t="shared" si="76"/>
        <v>-0.95199999999999996</v>
      </c>
      <c r="EC67" s="180">
        <f t="shared" si="130"/>
        <v>15.320999999999996</v>
      </c>
      <c r="ED67" s="62">
        <f t="shared" si="78"/>
        <v>-6.625374069176701E-2</v>
      </c>
      <c r="EE67" s="67">
        <v>17.681999999999999</v>
      </c>
      <c r="EF67" s="180">
        <v>8.5000000000000006E-2</v>
      </c>
      <c r="EG67" s="180">
        <v>0.66200000000000003</v>
      </c>
      <c r="EH67" s="180">
        <v>-0.03</v>
      </c>
      <c r="EI67" s="180">
        <v>0.13100000000000001</v>
      </c>
      <c r="EJ67" s="180">
        <v>3.8540000000000001</v>
      </c>
      <c r="EK67" s="180">
        <v>0.20699999999999999</v>
      </c>
      <c r="EL67" s="180">
        <f t="shared" si="79"/>
        <v>4.9089999999999998</v>
      </c>
      <c r="EM67" s="180">
        <f t="shared" si="106"/>
        <v>12.773</v>
      </c>
      <c r="EN67" s="62">
        <f t="shared" si="107"/>
        <v>0.27762696527542136</v>
      </c>
      <c r="EO67" s="32">
        <v>467.84399999999999</v>
      </c>
      <c r="EP67" s="177">
        <v>6.4710000000000001</v>
      </c>
      <c r="EQ67" s="177">
        <v>20.292999999999999</v>
      </c>
      <c r="ER67" s="177">
        <v>1.734</v>
      </c>
      <c r="ES67" s="177">
        <v>25.681999999999999</v>
      </c>
      <c r="ET67" s="177">
        <v>29.131</v>
      </c>
      <c r="EU67" s="177">
        <v>22.262</v>
      </c>
      <c r="EV67" s="177">
        <v>5.3630000000000004</v>
      </c>
      <c r="EW67" s="177">
        <f t="shared" si="80"/>
        <v>88.674000000000007</v>
      </c>
      <c r="EX67" s="177">
        <f t="shared" si="108"/>
        <v>379.16999999999996</v>
      </c>
      <c r="EY67" s="62">
        <f t="shared" si="81"/>
        <v>0.18953753815374358</v>
      </c>
      <c r="EZ67" s="251">
        <f t="shared" si="109"/>
        <v>0.13173341137830671</v>
      </c>
      <c r="FA67" s="62">
        <f t="shared" si="110"/>
        <v>0.27078384798099764</v>
      </c>
      <c r="FB67" s="62">
        <f t="shared" si="111"/>
        <v>0.16359832635983254</v>
      </c>
      <c r="FC67" s="62">
        <f t="shared" si="112"/>
        <v>0.1367118444313494</v>
      </c>
      <c r="FD67" s="62">
        <f t="shared" si="113"/>
        <v>0.11430734292202871</v>
      </c>
      <c r="FE67" s="62">
        <f t="shared" si="114"/>
        <v>9.7131658649563496E-2</v>
      </c>
      <c r="FF67" s="62">
        <f t="shared" si="115"/>
        <v>6.5050324755813363E-2</v>
      </c>
      <c r="FG67" s="62">
        <f t="shared" si="116"/>
        <v>0.36704402515723278</v>
      </c>
      <c r="FH67" s="62">
        <f t="shared" si="117"/>
        <v>0.14323196183661296</v>
      </c>
      <c r="FI67" s="62">
        <f t="shared" si="118"/>
        <v>0.12895223425091795</v>
      </c>
      <c r="FJ67" s="62">
        <f t="shared" si="119"/>
        <v>0.19991288570431323</v>
      </c>
      <c r="FK67" s="70">
        <f t="shared" si="120"/>
        <v>0.12098596816415459</v>
      </c>
      <c r="FL67" s="62">
        <f t="shared" si="121"/>
        <v>0.26399728537495759</v>
      </c>
      <c r="FM67" s="62">
        <f t="shared" si="122"/>
        <v>0.188755230125523</v>
      </c>
      <c r="FN67" s="62">
        <f t="shared" si="123"/>
        <v>0.11314083677077195</v>
      </c>
      <c r="FO67" s="62">
        <f t="shared" si="124"/>
        <v>0.12813259492410056</v>
      </c>
      <c r="FP67" s="62">
        <f t="shared" si="125"/>
        <v>0.11405665419561731</v>
      </c>
      <c r="FQ67" s="62">
        <f t="shared" si="126"/>
        <v>9.9955377063810802E-2</v>
      </c>
      <c r="FR67" s="62">
        <f t="shared" si="127"/>
        <v>0.2862893081761006</v>
      </c>
      <c r="FS67" s="62">
        <f t="shared" si="128"/>
        <v>0.15398926654740608</v>
      </c>
      <c r="FT67" s="62">
        <f t="shared" si="129"/>
        <v>0.11300339514986833</v>
      </c>
    </row>
    <row r="68" spans="2:176" x14ac:dyDescent="0.2">
      <c r="B68" s="172">
        <v>1992</v>
      </c>
      <c r="C68" s="143">
        <v>5499.7</v>
      </c>
      <c r="D68" s="32">
        <v>475.3</v>
      </c>
      <c r="E68" s="35">
        <f t="shared" si="37"/>
        <v>8.6422895794316057E-2</v>
      </c>
      <c r="F68" s="173">
        <f t="shared" si="38"/>
        <v>0</v>
      </c>
      <c r="G68" s="177">
        <f t="shared" si="39"/>
        <v>402.20000000000005</v>
      </c>
      <c r="H68" s="62">
        <f t="shared" si="40"/>
        <v>7.3131261705183928E-2</v>
      </c>
      <c r="I68" s="175">
        <v>73.099999999999994</v>
      </c>
      <c r="J68" s="58">
        <f t="shared" si="41"/>
        <v>1.3291634089132134E-2</v>
      </c>
      <c r="K68" s="35">
        <f t="shared" si="42"/>
        <v>0.15379760151483271</v>
      </c>
      <c r="L68" s="240">
        <v>78.300000000000011</v>
      </c>
      <c r="M68" s="58">
        <f t="shared" si="63"/>
        <v>1.4237140207647693E-2</v>
      </c>
      <c r="N68" s="164">
        <f t="shared" si="64"/>
        <v>0.16473806017252263</v>
      </c>
      <c r="O68" s="32">
        <f t="shared" si="21"/>
        <v>475.3</v>
      </c>
      <c r="P68" s="176">
        <f t="shared" si="43"/>
        <v>0</v>
      </c>
      <c r="Q68" s="177">
        <v>415</v>
      </c>
      <c r="R68" s="391">
        <v>70.7</v>
      </c>
      <c r="S68" s="153">
        <f t="shared" si="44"/>
        <v>0.14874815905743741</v>
      </c>
      <c r="T68" s="175">
        <v>18.399999999999999</v>
      </c>
      <c r="U68" s="175">
        <v>12.7</v>
      </c>
      <c r="V68" s="396">
        <v>70.900000000000006</v>
      </c>
      <c r="W68" s="153">
        <f t="shared" si="45"/>
        <v>0.14916894592888702</v>
      </c>
      <c r="X68" s="176">
        <f t="shared" si="46"/>
        <v>29.400000000000034</v>
      </c>
      <c r="Y68" s="301"/>
      <c r="Z68" s="176"/>
      <c r="AA68" s="176"/>
      <c r="AB68" s="176"/>
      <c r="AC68" s="176">
        <f t="shared" si="54"/>
        <v>45.293177848896796</v>
      </c>
      <c r="AD68" s="62">
        <f t="shared" si="47"/>
        <v>9.5293873025240464E-2</v>
      </c>
      <c r="AE68" s="177">
        <f>NIPA_Scorp!C5/1000</f>
        <v>42.594000000000001</v>
      </c>
      <c r="AF68" s="177">
        <v>49.411634559445588</v>
      </c>
      <c r="AG68" s="199">
        <v>148.69999999999999</v>
      </c>
      <c r="AH68" s="61">
        <f t="shared" si="48"/>
        <v>2.7037838427550594E-2</v>
      </c>
      <c r="AI68" s="61">
        <f t="shared" si="49"/>
        <v>2.3983126352346489E-2</v>
      </c>
      <c r="AJ68" s="201">
        <f t="shared" si="50"/>
        <v>9.9999999999965894E-2</v>
      </c>
      <c r="AK68" s="172">
        <v>101.90000000000002</v>
      </c>
      <c r="AL68" s="172">
        <v>24.4</v>
      </c>
      <c r="AM68" s="400">
        <v>5.5</v>
      </c>
      <c r="AN68" s="172">
        <v>16.8</v>
      </c>
      <c r="AO68" s="396">
        <v>25.3</v>
      </c>
      <c r="AP68" s="173">
        <f>(0.25*FedReceipts!C65+0.75*FedReceipts!C64)/1000</f>
        <v>104.5825</v>
      </c>
      <c r="AQ68" s="173">
        <v>22.574362000000001</v>
      </c>
      <c r="AR68" s="173"/>
      <c r="AS68" s="173"/>
      <c r="AT68" s="427">
        <v>0.34</v>
      </c>
      <c r="AU68" s="244">
        <f t="shared" si="55"/>
        <v>0.27331746375243454</v>
      </c>
      <c r="AV68" s="447">
        <f t="shared" si="131"/>
        <v>0.30106839949845765</v>
      </c>
      <c r="AW68" s="62">
        <f t="shared" si="56"/>
        <v>0.23714821763602242</v>
      </c>
      <c r="AX68" s="244">
        <f t="shared" si="57"/>
        <v>0.31124333196553133</v>
      </c>
      <c r="AY68" s="447">
        <f t="shared" si="58"/>
        <v>0.3431297424045448</v>
      </c>
      <c r="AZ68" s="62">
        <f t="shared" si="59"/>
        <v>0.31783132530120478</v>
      </c>
      <c r="BA68" s="62">
        <f t="shared" si="60"/>
        <v>0.27156681078855255</v>
      </c>
      <c r="BB68" s="257">
        <f t="shared" si="51"/>
        <v>475.3</v>
      </c>
      <c r="BC68" s="201">
        <f t="shared" si="22"/>
        <v>0</v>
      </c>
      <c r="BD68" s="261">
        <f t="shared" si="52"/>
        <v>148.69999999999999</v>
      </c>
      <c r="BE68" s="180">
        <v>189.5</v>
      </c>
      <c r="BF68" s="180">
        <v>137.1</v>
      </c>
      <c r="BG68" s="62">
        <f t="shared" si="61"/>
        <v>0.28844940037870814</v>
      </c>
      <c r="BH68" s="172">
        <v>92</v>
      </c>
      <c r="BI68" s="172">
        <f t="shared" si="19"/>
        <v>45.099999999999994</v>
      </c>
      <c r="BJ68" s="62">
        <f t="shared" si="53"/>
        <v>9.4887439511887217E-2</v>
      </c>
      <c r="BK68" s="62">
        <f t="shared" si="66"/>
        <v>1.4950557542604669E-2</v>
      </c>
      <c r="BL68" s="62">
        <f t="shared" si="82"/>
        <v>0.14006110180348871</v>
      </c>
      <c r="BM68" s="62">
        <f t="shared" si="67"/>
        <v>0.14053198852961535</v>
      </c>
      <c r="BN68" s="62">
        <f t="shared" si="62"/>
        <v>0.61696306429548564</v>
      </c>
      <c r="BO68" s="267">
        <v>34.441000000000003</v>
      </c>
      <c r="BP68" s="278">
        <f t="shared" si="65"/>
        <v>78.300000000000011</v>
      </c>
      <c r="BQ68" s="283"/>
      <c r="BW68" s="67">
        <v>50.564999999999998</v>
      </c>
      <c r="BX68" s="180">
        <v>1.8169999999999999</v>
      </c>
      <c r="BY68" s="180">
        <v>3.0619999999999998</v>
      </c>
      <c r="BZ68" s="180">
        <v>0.20200000000000001</v>
      </c>
      <c r="CA68" s="180">
        <v>2.7109999999999999</v>
      </c>
      <c r="CB68" s="180">
        <f t="shared" si="83"/>
        <v>4.2080000000000002</v>
      </c>
      <c r="CC68" s="180">
        <v>2.09</v>
      </c>
      <c r="CD68" s="180">
        <v>2.1180000000000003</v>
      </c>
      <c r="CE68" s="180">
        <v>1.5389999999999999</v>
      </c>
      <c r="CF68" s="180">
        <f t="shared" si="84"/>
        <v>13.539</v>
      </c>
      <c r="CG68" s="180">
        <f t="shared" si="85"/>
        <v>37.025999999999996</v>
      </c>
      <c r="CH68" s="62">
        <f t="shared" si="86"/>
        <v>3.5933946405616535E-2</v>
      </c>
      <c r="CI68" s="62">
        <f t="shared" si="87"/>
        <v>6.0555720359932758E-2</v>
      </c>
      <c r="CJ68" s="62">
        <f t="shared" si="88"/>
        <v>3.9948581034312276E-3</v>
      </c>
      <c r="CK68" s="62">
        <f t="shared" si="89"/>
        <v>5.3614159992089391E-2</v>
      </c>
      <c r="CL68" s="49">
        <f t="shared" si="90"/>
        <v>8.3219618313062405E-2</v>
      </c>
      <c r="CM68" s="62">
        <f t="shared" si="91"/>
        <v>4.133293780282804E-2</v>
      </c>
      <c r="CN68" s="62">
        <f t="shared" si="92"/>
        <v>4.1886680510234357E-2</v>
      </c>
      <c r="CO68" s="62">
        <f t="shared" si="93"/>
        <v>3.0436072382082468E-2</v>
      </c>
      <c r="CP68" s="62">
        <f t="shared" si="94"/>
        <v>0.26775437555621479</v>
      </c>
      <c r="CQ68" s="62">
        <f t="shared" si="68"/>
        <v>4.4109336431835934E-2</v>
      </c>
      <c r="CR68" s="174">
        <f t="shared" si="95"/>
        <v>50.564999999999998</v>
      </c>
      <c r="CS68" s="278">
        <f t="shared" si="69"/>
        <v>50.564999999999998</v>
      </c>
      <c r="CT68" s="173">
        <f t="shared" si="70"/>
        <v>-0.17000000000000171</v>
      </c>
      <c r="CU68" s="290">
        <v>34.441000000000003</v>
      </c>
      <c r="CV68" s="67">
        <v>16.294</v>
      </c>
      <c r="CW68" s="180">
        <v>1.28</v>
      </c>
      <c r="CX68" s="180">
        <v>1.34</v>
      </c>
      <c r="CY68" s="180">
        <v>0.14499999999999999</v>
      </c>
      <c r="CZ68" s="180">
        <v>1.633</v>
      </c>
      <c r="DA68" s="180">
        <v>1.7789999999999999</v>
      </c>
      <c r="DB68" s="180">
        <v>0.92900000000000005</v>
      </c>
      <c r="DC68" s="67">
        <f t="shared" si="71"/>
        <v>7.1059999999999999</v>
      </c>
      <c r="DD68" s="67"/>
      <c r="DE68" s="62">
        <f t="shared" si="72"/>
        <v>0.52485412512002361</v>
      </c>
      <c r="DF68" s="180">
        <f t="shared" si="96"/>
        <v>9.1880000000000006</v>
      </c>
      <c r="DG68" s="62">
        <f t="shared" si="73"/>
        <v>0.43611145206824597</v>
      </c>
      <c r="DH68" s="62">
        <f t="shared" si="97"/>
        <v>0.32115896324036664</v>
      </c>
      <c r="DI68" s="293">
        <v>42.646999999999998</v>
      </c>
      <c r="DJ68" s="181">
        <v>1.1910000000000001</v>
      </c>
      <c r="DK68" s="181">
        <v>-1.5620000000000001</v>
      </c>
      <c r="DL68" s="181">
        <v>0.217</v>
      </c>
      <c r="DM68" s="181">
        <v>3.26</v>
      </c>
      <c r="DN68" s="181">
        <v>6.9240000000000004</v>
      </c>
      <c r="DO68" s="181">
        <v>2.8279999999999998</v>
      </c>
      <c r="DP68" s="181">
        <v>1.282</v>
      </c>
      <c r="DQ68" s="180">
        <f t="shared" si="74"/>
        <v>11.312000000000001</v>
      </c>
      <c r="DR68" s="180">
        <f t="shared" si="98"/>
        <v>31.334999999999997</v>
      </c>
      <c r="DS68" s="49">
        <f t="shared" si="75"/>
        <v>0.26524726241001717</v>
      </c>
      <c r="DT68" s="293">
        <f t="shared" si="99"/>
        <v>26.352999999999998</v>
      </c>
      <c r="DU68" s="180">
        <v>26.352</v>
      </c>
      <c r="DV68" s="180">
        <f t="shared" si="100"/>
        <v>-8.8999999999999968E-2</v>
      </c>
      <c r="DW68" s="180">
        <f t="shared" si="101"/>
        <v>-2.9020000000000001</v>
      </c>
      <c r="DX68" s="180">
        <f t="shared" si="102"/>
        <v>7.2000000000000008E-2</v>
      </c>
      <c r="DY68" s="180">
        <f t="shared" si="103"/>
        <v>1.6269999999999998</v>
      </c>
      <c r="DZ68" s="180">
        <f t="shared" si="104"/>
        <v>5.1450000000000005</v>
      </c>
      <c r="EA68" s="180">
        <f t="shared" si="105"/>
        <v>0.35299999999999998</v>
      </c>
      <c r="EB68" s="180">
        <f t="shared" si="76"/>
        <v>4.2059999999999995</v>
      </c>
      <c r="EC68" s="180">
        <f t="shared" si="130"/>
        <v>22.146999999999998</v>
      </c>
      <c r="ED68" s="62">
        <f t="shared" si="78"/>
        <v>0.15960232231624483</v>
      </c>
      <c r="EE68" s="67">
        <v>14.647</v>
      </c>
      <c r="EF68" s="180">
        <v>0.1</v>
      </c>
      <c r="EG68" s="65">
        <f>(EG67+EG69)/2</f>
        <v>0.82699999999999996</v>
      </c>
      <c r="EH68" s="180">
        <v>0.114</v>
      </c>
      <c r="EI68" s="180">
        <v>7.8E-2</v>
      </c>
      <c r="EJ68" s="180">
        <v>1.3049999999999999</v>
      </c>
      <c r="EK68" s="180">
        <v>0.10100000000000001</v>
      </c>
      <c r="EL68" s="180">
        <f t="shared" si="79"/>
        <v>2.5249999999999999</v>
      </c>
      <c r="EM68" s="180">
        <f t="shared" si="106"/>
        <v>12.122</v>
      </c>
      <c r="EN68" s="62">
        <f t="shared" si="107"/>
        <v>0.17239025056325527</v>
      </c>
      <c r="EO68" s="32">
        <v>502.06299999999999</v>
      </c>
      <c r="EP68" s="177">
        <v>7.6070000000000002</v>
      </c>
      <c r="EQ68" s="177">
        <v>20.7</v>
      </c>
      <c r="ER68" s="177">
        <v>2.0310000000000001</v>
      </c>
      <c r="ES68" s="177">
        <v>28.698</v>
      </c>
      <c r="ET68" s="177">
        <v>36.969000000000001</v>
      </c>
      <c r="EU68" s="177">
        <v>26.736000000000001</v>
      </c>
      <c r="EV68" s="177">
        <v>6.7149999999999999</v>
      </c>
      <c r="EW68" s="177">
        <f t="shared" si="80"/>
        <v>102.72000000000001</v>
      </c>
      <c r="EX68" s="177">
        <f t="shared" si="108"/>
        <v>399.34299999999996</v>
      </c>
      <c r="EY68" s="62">
        <f t="shared" si="81"/>
        <v>0.20459583757416902</v>
      </c>
      <c r="EZ68" s="251">
        <f t="shared" si="109"/>
        <v>9.0066346901958763E-2</v>
      </c>
      <c r="FA68" s="62">
        <f t="shared" si="110"/>
        <v>0.27229176325142951</v>
      </c>
      <c r="FB68" s="62">
        <f t="shared" si="111"/>
        <v>0.24791800128122998</v>
      </c>
      <c r="FC68" s="62">
        <f t="shared" si="112"/>
        <v>0.1626297577854672</v>
      </c>
      <c r="FD68" s="62">
        <f t="shared" si="113"/>
        <v>9.6059496923915674E-2</v>
      </c>
      <c r="FE68" s="62">
        <f t="shared" si="114"/>
        <v>0.17582643918849339</v>
      </c>
      <c r="FF68" s="62">
        <f t="shared" si="115"/>
        <v>0.16781960291078971</v>
      </c>
      <c r="FG68" s="62">
        <f t="shared" si="116"/>
        <v>0.30001864628006691</v>
      </c>
      <c r="FH68" s="62">
        <f t="shared" si="117"/>
        <v>0.18351489726413611</v>
      </c>
      <c r="FI68" s="62">
        <f t="shared" si="118"/>
        <v>6.8212147585515748E-2</v>
      </c>
      <c r="FJ68" s="62">
        <f t="shared" si="119"/>
        <v>0.13493683572012555</v>
      </c>
      <c r="FK68" s="70">
        <f t="shared" si="120"/>
        <v>0.1080808987611255</v>
      </c>
      <c r="FL68" s="62">
        <f t="shared" si="121"/>
        <v>0.28079122237675785</v>
      </c>
      <c r="FM68" s="62">
        <f t="shared" si="122"/>
        <v>0.15088946927511951</v>
      </c>
      <c r="FN68" s="62">
        <f t="shared" si="123"/>
        <v>0.11649365628604384</v>
      </c>
      <c r="FO68" s="62">
        <f t="shared" si="124"/>
        <v>0.10556031461724165</v>
      </c>
      <c r="FP68" s="62">
        <f t="shared" si="125"/>
        <v>0.14445092856407266</v>
      </c>
      <c r="FQ68" s="62">
        <f t="shared" si="126"/>
        <v>9.3881951307160177E-2</v>
      </c>
      <c r="FR68" s="62">
        <f t="shared" si="127"/>
        <v>0.28696625023307848</v>
      </c>
      <c r="FS68" s="62">
        <f t="shared" si="128"/>
        <v>0.15268286081602273</v>
      </c>
      <c r="FT68" s="62">
        <f t="shared" si="129"/>
        <v>9.7650130548302877E-2</v>
      </c>
    </row>
    <row r="69" spans="2:176" x14ac:dyDescent="0.2">
      <c r="B69" s="172">
        <v>1993</v>
      </c>
      <c r="C69" s="143">
        <v>5754.8</v>
      </c>
      <c r="D69" s="32">
        <v>522</v>
      </c>
      <c r="E69" s="35">
        <f t="shared" ref="E69:E89" si="132">D69/C69</f>
        <v>9.0706888162924854E-2</v>
      </c>
      <c r="F69" s="173">
        <f t="shared" ref="F69:F89" si="133">D69-(G69+I69)</f>
        <v>0</v>
      </c>
      <c r="G69" s="177">
        <f t="shared" ref="G69:G89" si="134">D69-I69</f>
        <v>445.1</v>
      </c>
      <c r="H69" s="62">
        <f t="shared" ref="H69:H89" si="135">G69/C69</f>
        <v>7.7344130117467158E-2</v>
      </c>
      <c r="I69" s="175">
        <v>76.900000000000006</v>
      </c>
      <c r="J69" s="58">
        <f t="shared" ref="J69:J89" si="136">I69/C69</f>
        <v>1.3362758045457706E-2</v>
      </c>
      <c r="K69" s="35">
        <f t="shared" ref="K69:K89" si="137">I69/D69</f>
        <v>0.14731800766283526</v>
      </c>
      <c r="L69" s="240">
        <v>89</v>
      </c>
      <c r="M69" s="58">
        <f t="shared" si="63"/>
        <v>1.5465350663793702E-2</v>
      </c>
      <c r="N69" s="164">
        <f t="shared" si="64"/>
        <v>0.17049808429118773</v>
      </c>
      <c r="O69" s="32">
        <f t="shared" si="21"/>
        <v>522</v>
      </c>
      <c r="P69" s="176">
        <f t="shared" ref="P69:P89" si="138">O69-(Q69+R69+T69+U69+X69-V69)</f>
        <v>0</v>
      </c>
      <c r="Q69" s="177">
        <v>507.9</v>
      </c>
      <c r="R69" s="391">
        <v>72.5</v>
      </c>
      <c r="S69" s="153">
        <f t="shared" ref="S69:S87" si="139">R69/D69</f>
        <v>0.1388888888888889</v>
      </c>
      <c r="T69" s="175">
        <v>16.8</v>
      </c>
      <c r="U69" s="175">
        <v>16.100000000000001</v>
      </c>
      <c r="V69" s="396">
        <v>90.8</v>
      </c>
      <c r="W69" s="153">
        <f t="shared" ref="W69:W87" si="140">V69/D69</f>
        <v>0.17394636015325671</v>
      </c>
      <c r="X69" s="176">
        <f t="shared" ref="X69:X89" si="141">O69-(Q69+R69+T69+U69-V69)</f>
        <v>-0.5</v>
      </c>
      <c r="Y69" s="301"/>
      <c r="Z69" s="176"/>
      <c r="AA69" s="176"/>
      <c r="AB69" s="176"/>
      <c r="AC69" s="176">
        <f t="shared" si="54"/>
        <v>46.04634422724412</v>
      </c>
      <c r="AD69" s="62">
        <f t="shared" ref="AD69:AD88" si="142">AC69/D69</f>
        <v>8.8211387408513642E-2</v>
      </c>
      <c r="AE69" s="177">
        <f>NIPA_Scorp!C6/1000</f>
        <v>50.241</v>
      </c>
      <c r="AF69" s="177">
        <v>50.233285492694584</v>
      </c>
      <c r="AG69" s="199">
        <v>171</v>
      </c>
      <c r="AH69" s="61">
        <f t="shared" ref="AH69:AH89" si="143">AG69/C69</f>
        <v>2.9714325432682282E-2</v>
      </c>
      <c r="AI69" s="61">
        <f t="shared" ref="AI69:AI89" si="144">(AG69-AN69)/C69</f>
        <v>2.6934037672899144E-2</v>
      </c>
      <c r="AJ69" s="201">
        <f t="shared" ref="AJ69:AJ89" si="145">AG69-(AK69+AL69+AM69+AN69)</f>
        <v>-9.9999999999994316E-2</v>
      </c>
      <c r="AK69" s="172">
        <v>122.5</v>
      </c>
      <c r="AL69" s="172">
        <v>26.9</v>
      </c>
      <c r="AM69" s="400">
        <v>5.7</v>
      </c>
      <c r="AN69" s="172">
        <v>16</v>
      </c>
      <c r="AO69" s="396">
        <v>27.6</v>
      </c>
      <c r="AP69" s="173">
        <f>(0.25*FedReceipts!C66+0.75*FedReceipts!C65)/1000</f>
        <v>123.23625</v>
      </c>
      <c r="AQ69" s="173"/>
      <c r="AR69" s="173"/>
      <c r="AS69" s="173"/>
      <c r="AT69" s="427">
        <v>0.35</v>
      </c>
      <c r="AU69" s="244">
        <f t="shared" si="55"/>
        <v>0.28880726850956889</v>
      </c>
      <c r="AV69" s="447">
        <f t="shared" si="131"/>
        <v>0.31987393455644786</v>
      </c>
      <c r="AW69" s="62">
        <f t="shared" si="56"/>
        <v>0.24551882913994411</v>
      </c>
      <c r="AX69" s="244">
        <f t="shared" si="57"/>
        <v>0.32464672416957235</v>
      </c>
      <c r="AY69" s="447">
        <f t="shared" si="58"/>
        <v>0.35461301717027749</v>
      </c>
      <c r="AZ69" s="62">
        <f t="shared" si="59"/>
        <v>0.30517818468202401</v>
      </c>
      <c r="BA69" s="62">
        <f t="shared" si="60"/>
        <v>0.26705720192970367</v>
      </c>
      <c r="BB69" s="257">
        <f t="shared" ref="BB69:BB89" si="146">D69</f>
        <v>522</v>
      </c>
      <c r="BC69" s="201">
        <f t="shared" si="22"/>
        <v>0.10000000000002274</v>
      </c>
      <c r="BD69" s="261">
        <f t="shared" ref="BD69:BD89" si="147">AG69</f>
        <v>171</v>
      </c>
      <c r="BE69" s="180">
        <v>205.3</v>
      </c>
      <c r="BF69" s="180">
        <v>145.6</v>
      </c>
      <c r="BG69" s="62">
        <f t="shared" si="61"/>
        <v>0.27892720306513408</v>
      </c>
      <c r="BH69" s="172">
        <v>89.3</v>
      </c>
      <c r="BI69" s="172">
        <f t="shared" ref="BI69:BI88" si="148">BF69-BH69</f>
        <v>56.3</v>
      </c>
      <c r="BJ69" s="62">
        <f t="shared" ref="BJ69:BJ100" si="149">BI69/D69</f>
        <v>0.1078544061302682</v>
      </c>
      <c r="BK69" s="62">
        <f t="shared" si="66"/>
        <v>1.7371647509578543E-2</v>
      </c>
      <c r="BL69" s="62">
        <f t="shared" si="82"/>
        <v>0.15405786513990585</v>
      </c>
      <c r="BM69" s="62">
        <f t="shared" si="67"/>
        <v>0.1527087789023425</v>
      </c>
      <c r="BN69" s="62">
        <f t="shared" si="62"/>
        <v>0.73211963589076712</v>
      </c>
      <c r="BO69" s="267">
        <v>28.847000000000001</v>
      </c>
      <c r="BP69" s="278">
        <f t="shared" si="65"/>
        <v>89</v>
      </c>
      <c r="BQ69" s="283"/>
      <c r="BW69" s="67">
        <v>59.381</v>
      </c>
      <c r="BX69" s="180">
        <v>1.7549999999999999</v>
      </c>
      <c r="BY69" s="180">
        <v>2.3889999999999998</v>
      </c>
      <c r="BZ69" s="180">
        <v>0.40300000000000002</v>
      </c>
      <c r="CA69" s="180">
        <v>4.2960000000000003</v>
      </c>
      <c r="CB69" s="180">
        <f t="shared" si="83"/>
        <v>3.843</v>
      </c>
      <c r="CC69" s="180">
        <v>3.04</v>
      </c>
      <c r="CD69" s="180">
        <v>0.80299999999999994</v>
      </c>
      <c r="CE69" s="180">
        <v>1.9319999999999999</v>
      </c>
      <c r="CF69" s="180">
        <f t="shared" si="84"/>
        <v>14.618</v>
      </c>
      <c r="CG69" s="180">
        <f t="shared" si="85"/>
        <v>44.762999999999998</v>
      </c>
      <c r="CH69" s="62">
        <f t="shared" si="86"/>
        <v>2.9554908135598926E-2</v>
      </c>
      <c r="CI69" s="62">
        <f t="shared" si="87"/>
        <v>4.0231723952105891E-2</v>
      </c>
      <c r="CJ69" s="62">
        <f t="shared" si="88"/>
        <v>6.7866826089153101E-3</v>
      </c>
      <c r="CK69" s="62">
        <f t="shared" si="89"/>
        <v>7.2346373419107129E-2</v>
      </c>
      <c r="CL69" s="49">
        <f t="shared" si="90"/>
        <v>6.4717670635388427E-2</v>
      </c>
      <c r="CM69" s="62">
        <f t="shared" si="91"/>
        <v>5.119482662804601E-2</v>
      </c>
      <c r="CN69" s="62">
        <f t="shared" si="92"/>
        <v>1.3522844007342414E-2</v>
      </c>
      <c r="CO69" s="62">
        <f t="shared" si="93"/>
        <v>3.2535659554402921E-2</v>
      </c>
      <c r="CP69" s="62">
        <f t="shared" si="94"/>
        <v>0.2461730183055186</v>
      </c>
      <c r="CQ69" s="62">
        <f t="shared" si="68"/>
        <v>4.1972028025270412E-2</v>
      </c>
      <c r="CR69" s="174">
        <f t="shared" si="95"/>
        <v>59.381</v>
      </c>
      <c r="CS69" s="278">
        <f t="shared" si="69"/>
        <v>59.381</v>
      </c>
      <c r="CT69" s="173">
        <f t="shared" si="70"/>
        <v>0.51999999999999602</v>
      </c>
      <c r="CU69" s="290">
        <v>28.847000000000001</v>
      </c>
      <c r="CV69" s="67">
        <v>30.013999999999999</v>
      </c>
      <c r="CW69" s="180">
        <v>1.2170000000000001</v>
      </c>
      <c r="CX69" s="180">
        <v>1.101</v>
      </c>
      <c r="CY69" s="180">
        <v>0.33400000000000002</v>
      </c>
      <c r="CZ69" s="180">
        <v>3.2250000000000001</v>
      </c>
      <c r="DA69" s="180">
        <v>1.839</v>
      </c>
      <c r="DB69" s="180">
        <v>1.3520000000000001</v>
      </c>
      <c r="DC69" s="67">
        <f t="shared" si="71"/>
        <v>9.0679999999999996</v>
      </c>
      <c r="DD69" s="67"/>
      <c r="DE69" s="62">
        <f t="shared" si="72"/>
        <v>0.62033109864550551</v>
      </c>
      <c r="DF69" s="180">
        <f t="shared" si="96"/>
        <v>20.945999999999998</v>
      </c>
      <c r="DG69" s="62">
        <f t="shared" si="73"/>
        <v>0.30212567468514695</v>
      </c>
      <c r="DH69" s="62">
        <f t="shared" si="97"/>
        <v>0.50991318530096319</v>
      </c>
      <c r="DI69" s="293">
        <v>77.247</v>
      </c>
      <c r="DJ69" s="181">
        <v>1.506</v>
      </c>
      <c r="DK69" s="181">
        <v>1.3979999999999999</v>
      </c>
      <c r="DL69" s="181">
        <v>3.6859999999999999</v>
      </c>
      <c r="DM69" s="181">
        <v>4.5659999999999998</v>
      </c>
      <c r="DN69" s="181">
        <v>8.1790000000000003</v>
      </c>
      <c r="DO69" s="181">
        <v>3.9950000000000001</v>
      </c>
      <c r="DP69" s="181">
        <v>1.7430000000000001</v>
      </c>
      <c r="DQ69" s="180">
        <f t="shared" si="74"/>
        <v>21.077999999999999</v>
      </c>
      <c r="DR69" s="180">
        <f t="shared" si="98"/>
        <v>56.168999999999997</v>
      </c>
      <c r="DS69" s="49">
        <f t="shared" si="75"/>
        <v>0.27286496562973317</v>
      </c>
      <c r="DT69" s="293">
        <f t="shared" si="99"/>
        <v>47.233000000000004</v>
      </c>
      <c r="DU69" s="180">
        <v>47.232999999999997</v>
      </c>
      <c r="DV69" s="180">
        <f t="shared" si="100"/>
        <v>0.28899999999999992</v>
      </c>
      <c r="DW69" s="180">
        <f t="shared" si="101"/>
        <v>0.29699999999999993</v>
      </c>
      <c r="DX69" s="180">
        <f t="shared" si="102"/>
        <v>3.3519999999999999</v>
      </c>
      <c r="DY69" s="180">
        <f t="shared" si="103"/>
        <v>1.3409999999999997</v>
      </c>
      <c r="DZ69" s="180">
        <f t="shared" si="104"/>
        <v>6.34</v>
      </c>
      <c r="EA69" s="180">
        <f t="shared" si="105"/>
        <v>0.39100000000000001</v>
      </c>
      <c r="EB69" s="180">
        <f t="shared" si="76"/>
        <v>12.01</v>
      </c>
      <c r="EC69" s="180">
        <f t="shared" si="130"/>
        <v>35.223000000000006</v>
      </c>
      <c r="ED69" s="62">
        <f t="shared" si="78"/>
        <v>0.25427137806194816</v>
      </c>
      <c r="EE69" s="67">
        <v>24.565000000000001</v>
      </c>
      <c r="EF69" s="180">
        <v>0.32600000000000001</v>
      </c>
      <c r="EG69" s="180">
        <v>0.99199999999999999</v>
      </c>
      <c r="EH69" s="65">
        <f>(EH68+EH70)/2</f>
        <v>7.350000000000001E-2</v>
      </c>
      <c r="EI69" s="180">
        <v>0.249</v>
      </c>
      <c r="EJ69" s="180">
        <v>1.631</v>
      </c>
      <c r="EK69" s="180">
        <v>0.107</v>
      </c>
      <c r="EL69" s="180">
        <f t="shared" si="79"/>
        <v>3.3785000000000003</v>
      </c>
      <c r="EM69" s="180">
        <f t="shared" si="106"/>
        <v>21.186500000000002</v>
      </c>
      <c r="EN69" s="62">
        <f t="shared" si="107"/>
        <v>0.13753307551394262</v>
      </c>
      <c r="EO69" s="32">
        <v>564.28300000000002</v>
      </c>
      <c r="EP69" s="177">
        <v>9.0190000000000001</v>
      </c>
      <c r="EQ69" s="177">
        <v>20.911000000000001</v>
      </c>
      <c r="ER69" s="177">
        <v>5.6109999999999998</v>
      </c>
      <c r="ES69" s="177">
        <v>33.055999999999997</v>
      </c>
      <c r="ET69" s="177">
        <v>41.18</v>
      </c>
      <c r="EU69" s="177">
        <v>28.666</v>
      </c>
      <c r="EV69" s="177">
        <v>8.875</v>
      </c>
      <c r="EW69" s="177">
        <f t="shared" si="80"/>
        <v>118.652</v>
      </c>
      <c r="EX69" s="177">
        <f t="shared" si="108"/>
        <v>445.63100000000003</v>
      </c>
      <c r="EY69" s="62">
        <f t="shared" si="81"/>
        <v>0.21027037851574476</v>
      </c>
      <c r="EZ69" s="251">
        <f t="shared" si="109"/>
        <v>8.8343494740699927E-2</v>
      </c>
      <c r="FA69" s="62">
        <f t="shared" si="110"/>
        <v>0.21835151833837252</v>
      </c>
      <c r="FB69" s="62">
        <f t="shared" si="111"/>
        <v>5.8067632850241642E-2</v>
      </c>
      <c r="FC69" s="62">
        <f t="shared" si="112"/>
        <v>0.14623338257016233</v>
      </c>
      <c r="FD69" s="62">
        <f t="shared" si="113"/>
        <v>0.14244895114642123</v>
      </c>
      <c r="FE69" s="62">
        <f t="shared" si="114"/>
        <v>-3.3812112851308333E-3</v>
      </c>
      <c r="FF69" s="62">
        <f t="shared" si="115"/>
        <v>3.6467684021543968E-2</v>
      </c>
      <c r="FG69" s="62">
        <f t="shared" si="116"/>
        <v>0.34981384959046913</v>
      </c>
      <c r="FH69" s="62">
        <f t="shared" si="117"/>
        <v>9.2211838006230423E-2</v>
      </c>
      <c r="FI69" s="62">
        <f t="shared" si="118"/>
        <v>8.7348469861748115E-2</v>
      </c>
      <c r="FJ69" s="62">
        <f t="shared" si="119"/>
        <v>0.15646198881663151</v>
      </c>
      <c r="FK69" s="70">
        <f t="shared" si="120"/>
        <v>0.11827400146993505</v>
      </c>
      <c r="FL69" s="62">
        <f t="shared" si="121"/>
        <v>0.23070855790719072</v>
      </c>
      <c r="FM69" s="62">
        <f t="shared" si="122"/>
        <v>0.11541062801932367</v>
      </c>
      <c r="FN69" s="62">
        <f t="shared" si="123"/>
        <v>0.1984244214672575</v>
      </c>
      <c r="FO69" s="62">
        <f t="shared" si="124"/>
        <v>0.14969684298557392</v>
      </c>
      <c r="FP69" s="62">
        <f t="shared" si="125"/>
        <v>0.10395195975006086</v>
      </c>
      <c r="FQ69" s="62">
        <f t="shared" si="126"/>
        <v>0.11370436864153202</v>
      </c>
      <c r="FR69" s="62">
        <f t="shared" si="127"/>
        <v>0.28771407297096052</v>
      </c>
      <c r="FS69" s="62">
        <f t="shared" si="128"/>
        <v>0.14230919003115264</v>
      </c>
      <c r="FT69" s="62">
        <f t="shared" si="129"/>
        <v>0.11209161047019731</v>
      </c>
    </row>
    <row r="70" spans="2:176" x14ac:dyDescent="0.2">
      <c r="B70" s="172">
        <v>1994</v>
      </c>
      <c r="C70" s="143">
        <v>6140.2</v>
      </c>
      <c r="D70" s="32">
        <v>621.9</v>
      </c>
      <c r="E70" s="35">
        <f t="shared" si="132"/>
        <v>0.10128334581935441</v>
      </c>
      <c r="F70" s="173">
        <f t="shared" si="133"/>
        <v>0</v>
      </c>
      <c r="G70" s="177">
        <f t="shared" si="134"/>
        <v>543.9</v>
      </c>
      <c r="H70" s="62">
        <f t="shared" si="135"/>
        <v>8.8580176541480732E-2</v>
      </c>
      <c r="I70" s="175">
        <v>78</v>
      </c>
      <c r="J70" s="58">
        <f t="shared" si="136"/>
        <v>1.2703169277873686E-2</v>
      </c>
      <c r="K70" s="35">
        <f t="shared" si="137"/>
        <v>0.12542209358417752</v>
      </c>
      <c r="L70" s="240">
        <v>104.6</v>
      </c>
      <c r="M70" s="58">
        <f t="shared" si="63"/>
        <v>1.7035275723917786E-2</v>
      </c>
      <c r="N70" s="164">
        <f t="shared" si="64"/>
        <v>0.16819424344749959</v>
      </c>
      <c r="O70" s="32">
        <f t="shared" ref="O70:O89" si="150">D70</f>
        <v>621.9</v>
      </c>
      <c r="P70" s="176">
        <f t="shared" si="138"/>
        <v>0</v>
      </c>
      <c r="Q70" s="177">
        <v>585.1</v>
      </c>
      <c r="R70" s="391">
        <v>78.099999999999994</v>
      </c>
      <c r="S70" s="153">
        <f t="shared" si="139"/>
        <v>0.12558289114005466</v>
      </c>
      <c r="T70" s="175">
        <v>18.600000000000001</v>
      </c>
      <c r="U70" s="175">
        <v>20.200000000000003</v>
      </c>
      <c r="V70" s="396">
        <v>71</v>
      </c>
      <c r="W70" s="153">
        <f t="shared" si="140"/>
        <v>0.11416626467277698</v>
      </c>
      <c r="X70" s="176">
        <f t="shared" si="141"/>
        <v>-9.1000000000001364</v>
      </c>
      <c r="Y70" s="301"/>
      <c r="Z70" s="176"/>
      <c r="AA70" s="176"/>
      <c r="AB70" s="176"/>
      <c r="AC70" s="424">
        <f>AC71*AF70/AF71</f>
        <v>65.879271573084836</v>
      </c>
      <c r="AD70" s="62">
        <f t="shared" si="142"/>
        <v>0.10593225851919093</v>
      </c>
      <c r="AE70" s="177">
        <f>NIPA_Scorp!C7/1000</f>
        <v>67.444000000000003</v>
      </c>
      <c r="AF70" s="177">
        <v>71.869598173735255</v>
      </c>
      <c r="AG70" s="199">
        <v>193.1</v>
      </c>
      <c r="AH70" s="61">
        <f t="shared" si="143"/>
        <v>3.1448487019966775E-2</v>
      </c>
      <c r="AI70" s="61">
        <f t="shared" si="144"/>
        <v>2.8109833555910232E-2</v>
      </c>
      <c r="AJ70" s="201">
        <f t="shared" si="145"/>
        <v>0</v>
      </c>
      <c r="AK70" s="172">
        <v>136.20000000000002</v>
      </c>
      <c r="AL70" s="172">
        <v>30</v>
      </c>
      <c r="AM70" s="400">
        <v>6.4</v>
      </c>
      <c r="AN70" s="172">
        <v>20.5</v>
      </c>
      <c r="AO70" s="396">
        <v>29.2</v>
      </c>
      <c r="AP70" s="173">
        <f>(0.25*FedReceipts!C67+0.75*FedReceipts!C66)/1000</f>
        <v>144.53975</v>
      </c>
      <c r="AQ70" s="173">
        <v>26.469622999999999</v>
      </c>
      <c r="AR70" s="173"/>
      <c r="AS70" s="173"/>
      <c r="AT70" s="427">
        <v>0.35</v>
      </c>
      <c r="AU70" s="244">
        <f t="shared" si="55"/>
        <v>0.26385140498491827</v>
      </c>
      <c r="AV70" s="447">
        <f t="shared" si="131"/>
        <v>0.29548978053394404</v>
      </c>
      <c r="AW70" s="62">
        <f t="shared" si="56"/>
        <v>0.23712369810243972</v>
      </c>
      <c r="AX70" s="244">
        <f t="shared" si="57"/>
        <v>0.29646487634653312</v>
      </c>
      <c r="AY70" s="447">
        <f t="shared" si="58"/>
        <v>0.32938835518805248</v>
      </c>
      <c r="AZ70" s="62">
        <f t="shared" si="59"/>
        <v>0.29499230900700735</v>
      </c>
      <c r="BA70" s="62">
        <f t="shared" si="60"/>
        <v>0.26025331724969841</v>
      </c>
      <c r="BB70" s="257">
        <f t="shared" si="146"/>
        <v>621.9</v>
      </c>
      <c r="BC70" s="201">
        <f t="shared" ref="BC70:BC89" si="151">BB70-(BD70+BE70+BF70)</f>
        <v>0</v>
      </c>
      <c r="BD70" s="261">
        <f t="shared" si="147"/>
        <v>193.1</v>
      </c>
      <c r="BE70" s="180">
        <v>236</v>
      </c>
      <c r="BF70" s="180">
        <v>192.8</v>
      </c>
      <c r="BG70" s="62">
        <f t="shared" si="61"/>
        <v>0.31001768773114652</v>
      </c>
      <c r="BH70" s="172">
        <v>153</v>
      </c>
      <c r="BI70" s="172">
        <f t="shared" si="148"/>
        <v>39.800000000000011</v>
      </c>
      <c r="BJ70" s="62">
        <f t="shared" si="149"/>
        <v>6.3997427239105981E-2</v>
      </c>
      <c r="BK70" s="62">
        <f t="shared" si="66"/>
        <v>1.7128155652034089E-2</v>
      </c>
      <c r="BL70" s="62">
        <f t="shared" si="82"/>
        <v>0.15637110980622429</v>
      </c>
      <c r="BM70" s="62">
        <f t="shared" si="67"/>
        <v>0.15440590256135214</v>
      </c>
      <c r="BN70" s="62">
        <f t="shared" si="62"/>
        <v>0.51025641025641044</v>
      </c>
      <c r="BO70" s="267">
        <v>44.031999999999996</v>
      </c>
      <c r="BP70" s="278">
        <f t="shared" si="65"/>
        <v>104.6</v>
      </c>
      <c r="BQ70" s="283"/>
      <c r="BW70" s="67">
        <v>68.986999999999995</v>
      </c>
      <c r="BX70" s="180">
        <v>1.5429999999999999</v>
      </c>
      <c r="BY70" s="180">
        <v>5.7050000000000001</v>
      </c>
      <c r="BZ70" s="180">
        <v>1.23</v>
      </c>
      <c r="CA70" s="180">
        <v>4.468</v>
      </c>
      <c r="CB70" s="180">
        <f t="shared" si="83"/>
        <v>5.52</v>
      </c>
      <c r="CC70" s="180">
        <v>3.2719999999999998</v>
      </c>
      <c r="CD70" s="180">
        <v>2.2479999999999998</v>
      </c>
      <c r="CE70" s="180">
        <v>2.1349999999999998</v>
      </c>
      <c r="CF70" s="180">
        <f t="shared" si="84"/>
        <v>20.600999999999999</v>
      </c>
      <c r="CG70" s="180">
        <f t="shared" si="85"/>
        <v>48.385999999999996</v>
      </c>
      <c r="CH70" s="62">
        <f t="shared" si="86"/>
        <v>2.2366532825025005E-2</v>
      </c>
      <c r="CI70" s="62">
        <f t="shared" si="87"/>
        <v>8.2696739965500754E-2</v>
      </c>
      <c r="CJ70" s="62">
        <f t="shared" si="88"/>
        <v>1.7829446127531276E-2</v>
      </c>
      <c r="CK70" s="62">
        <f t="shared" si="89"/>
        <v>6.4765825445373765E-2</v>
      </c>
      <c r="CL70" s="49">
        <f t="shared" si="90"/>
        <v>8.0015075304042782E-2</v>
      </c>
      <c r="CM70" s="62">
        <f t="shared" si="91"/>
        <v>4.7429225796164494E-2</v>
      </c>
      <c r="CN70" s="62">
        <f t="shared" si="92"/>
        <v>3.2585849507878295E-2</v>
      </c>
      <c r="CO70" s="62">
        <f t="shared" si="93"/>
        <v>3.0947859741690464E-2</v>
      </c>
      <c r="CP70" s="62">
        <f t="shared" si="94"/>
        <v>0.29862147940916406</v>
      </c>
      <c r="CQ70" s="62">
        <f t="shared" si="68"/>
        <v>5.0226413806397426E-2</v>
      </c>
      <c r="CR70" s="174">
        <f t="shared" si="95"/>
        <v>68.986999999999995</v>
      </c>
      <c r="CS70" s="278">
        <f t="shared" si="69"/>
        <v>68.986999999999995</v>
      </c>
      <c r="CT70" s="173">
        <f t="shared" si="70"/>
        <v>0.86699999999999022</v>
      </c>
      <c r="CU70" s="290">
        <v>44.031999999999996</v>
      </c>
      <c r="CV70" s="67">
        <v>24.088000000000001</v>
      </c>
      <c r="CW70" s="180">
        <v>0.91</v>
      </c>
      <c r="CX70" s="180">
        <v>3.1320000000000001</v>
      </c>
      <c r="CY70" s="180">
        <v>0.60899999999999999</v>
      </c>
      <c r="CZ70" s="180">
        <v>2.2559999999999998</v>
      </c>
      <c r="DA70" s="180">
        <v>2.5059999999999998</v>
      </c>
      <c r="DB70" s="180">
        <v>1.2390000000000001</v>
      </c>
      <c r="DC70" s="67">
        <f t="shared" si="71"/>
        <v>10.651999999999999</v>
      </c>
      <c r="DD70" s="67"/>
      <c r="DE70" s="62">
        <f t="shared" si="72"/>
        <v>0.5170622785301684</v>
      </c>
      <c r="DF70" s="180">
        <f t="shared" si="96"/>
        <v>13.436000000000002</v>
      </c>
      <c r="DG70" s="62">
        <f t="shared" si="73"/>
        <v>0.44221188973762865</v>
      </c>
      <c r="DH70" s="62">
        <f t="shared" si="97"/>
        <v>0.35361127422196126</v>
      </c>
      <c r="DI70" s="293">
        <v>73.251999999999995</v>
      </c>
      <c r="DJ70" s="181">
        <v>-0.33700000000000002</v>
      </c>
      <c r="DK70" s="181">
        <v>7.6050000000000004</v>
      </c>
      <c r="DL70" s="181">
        <v>0.51700000000000002</v>
      </c>
      <c r="DM70" s="181">
        <v>0.94</v>
      </c>
      <c r="DN70" s="181">
        <v>3.5979999999999999</v>
      </c>
      <c r="DO70" s="181">
        <v>0.89700000000000002</v>
      </c>
      <c r="DP70" s="181">
        <v>1.8360000000000001</v>
      </c>
      <c r="DQ70" s="180">
        <f t="shared" si="74"/>
        <v>14.159000000000002</v>
      </c>
      <c r="DR70" s="180">
        <f t="shared" si="98"/>
        <v>59.092999999999989</v>
      </c>
      <c r="DS70" s="49">
        <f t="shared" si="75"/>
        <v>0.19329165073991159</v>
      </c>
      <c r="DT70" s="293">
        <f t="shared" si="99"/>
        <v>49.163999999999994</v>
      </c>
      <c r="DU70" s="180">
        <v>49.164000000000001</v>
      </c>
      <c r="DV70" s="180">
        <f t="shared" si="100"/>
        <v>-1.2470000000000001</v>
      </c>
      <c r="DW70" s="180">
        <f t="shared" si="101"/>
        <v>4.4730000000000008</v>
      </c>
      <c r="DX70" s="180">
        <f t="shared" si="102"/>
        <v>-9.1999999999999971E-2</v>
      </c>
      <c r="DY70" s="180">
        <f t="shared" si="103"/>
        <v>-1.3159999999999998</v>
      </c>
      <c r="DZ70" s="180">
        <f t="shared" si="104"/>
        <v>1.0920000000000001</v>
      </c>
      <c r="EA70" s="180">
        <f t="shared" si="105"/>
        <v>0.59699999999999998</v>
      </c>
      <c r="EB70" s="180">
        <f t="shared" si="76"/>
        <v>3.5070000000000014</v>
      </c>
      <c r="EC70" s="180">
        <f t="shared" si="130"/>
        <v>45.656999999999996</v>
      </c>
      <c r="ED70" s="62">
        <f t="shared" si="78"/>
        <v>7.1332682450573628E-2</v>
      </c>
      <c r="EE70" s="67">
        <v>33.658999999999999</v>
      </c>
      <c r="EF70" s="180">
        <v>0.26500000000000001</v>
      </c>
      <c r="EG70" s="180">
        <v>3.8380000000000001</v>
      </c>
      <c r="EH70" s="180">
        <v>3.3000000000000002E-2</v>
      </c>
      <c r="EI70" s="65">
        <f>(EI69+EI71)/2</f>
        <v>0.45300000000000001</v>
      </c>
      <c r="EJ70" s="180">
        <v>1.2410000000000001</v>
      </c>
      <c r="EK70" s="180">
        <v>0.27200000000000002</v>
      </c>
      <c r="EL70" s="180">
        <f t="shared" si="79"/>
        <v>6.1019999999999994</v>
      </c>
      <c r="EM70" s="180">
        <f t="shared" si="106"/>
        <v>27.556999999999999</v>
      </c>
      <c r="EN70" s="62">
        <f t="shared" si="107"/>
        <v>0.18128880834249383</v>
      </c>
      <c r="EO70" s="32">
        <v>612.89300000000003</v>
      </c>
      <c r="EP70" s="177">
        <v>7.2389999999999999</v>
      </c>
      <c r="EQ70" s="177">
        <v>29.888999999999999</v>
      </c>
      <c r="ER70" s="177">
        <v>6.31</v>
      </c>
      <c r="ES70" s="177">
        <v>27.908000000000001</v>
      </c>
      <c r="ET70" s="177">
        <v>48.722000000000001</v>
      </c>
      <c r="EU70" s="177">
        <v>28.355</v>
      </c>
      <c r="EV70" s="177">
        <v>10.94</v>
      </c>
      <c r="EW70" s="177">
        <f t="shared" si="80"/>
        <v>131.00799999999998</v>
      </c>
      <c r="EX70" s="177">
        <f t="shared" si="108"/>
        <v>481.88500000000005</v>
      </c>
      <c r="EY70" s="62">
        <f t="shared" si="81"/>
        <v>0.21375346104458687</v>
      </c>
      <c r="EZ70" s="251">
        <f t="shared" si="109"/>
        <v>7.8586453960158315E-2</v>
      </c>
      <c r="FA70" s="62">
        <f t="shared" si="110"/>
        <v>1.1087703736556126E-2</v>
      </c>
      <c r="FB70" s="62">
        <f t="shared" si="111"/>
        <v>0.33848213858734622</v>
      </c>
      <c r="FC70" s="62">
        <f t="shared" si="112"/>
        <v>0.25164854749599003</v>
      </c>
      <c r="FD70" s="62">
        <f t="shared" si="113"/>
        <v>-4.9007744433688175E-2</v>
      </c>
      <c r="FE70" s="62">
        <f t="shared" si="114"/>
        <v>0.22982030111704715</v>
      </c>
      <c r="FF70" s="62">
        <f t="shared" si="115"/>
        <v>7.2001674457545531E-2</v>
      </c>
      <c r="FG70" s="62">
        <f t="shared" si="116"/>
        <v>0.26636619718309845</v>
      </c>
      <c r="FH70" s="62">
        <f t="shared" si="117"/>
        <v>0.15842969355763054</v>
      </c>
      <c r="FI70" s="62">
        <f t="shared" si="118"/>
        <v>5.7327699374594726E-2</v>
      </c>
      <c r="FJ70" s="62">
        <f t="shared" si="119"/>
        <v>0.12285276383375489</v>
      </c>
      <c r="FK70" s="70">
        <f t="shared" si="120"/>
        <v>0.12225603110495974</v>
      </c>
      <c r="FL70" s="62">
        <f t="shared" si="121"/>
        <v>0.17108326865506152</v>
      </c>
      <c r="FM70" s="62">
        <f t="shared" si="122"/>
        <v>0.27282291616852372</v>
      </c>
      <c r="FN70" s="62">
        <f t="shared" si="123"/>
        <v>0.21921226162894317</v>
      </c>
      <c r="FO70" s="62">
        <f t="shared" si="124"/>
        <v>0.13516456921587611</v>
      </c>
      <c r="FP70" s="62">
        <f t="shared" si="125"/>
        <v>0.13404565322972314</v>
      </c>
      <c r="FQ70" s="62">
        <f t="shared" si="126"/>
        <v>0.11414218935324076</v>
      </c>
      <c r="FR70" s="62">
        <f t="shared" si="127"/>
        <v>0.24056338028169011</v>
      </c>
      <c r="FS70" s="62">
        <f t="shared" si="128"/>
        <v>0.17362539190236995</v>
      </c>
      <c r="FT70" s="62">
        <f t="shared" si="129"/>
        <v>0.10857862222331928</v>
      </c>
    </row>
    <row r="71" spans="2:176" x14ac:dyDescent="0.2">
      <c r="B71" s="172">
        <v>1995</v>
      </c>
      <c r="C71" s="143">
        <v>6479.5</v>
      </c>
      <c r="D71" s="32">
        <v>703</v>
      </c>
      <c r="E71" s="35">
        <f t="shared" si="132"/>
        <v>0.10849602592792654</v>
      </c>
      <c r="F71" s="173">
        <f t="shared" si="133"/>
        <v>0</v>
      </c>
      <c r="G71" s="177">
        <f t="shared" si="134"/>
        <v>610.1</v>
      </c>
      <c r="H71" s="62">
        <f t="shared" si="135"/>
        <v>9.4158499884250332E-2</v>
      </c>
      <c r="I71" s="175">
        <v>92.9</v>
      </c>
      <c r="J71" s="58">
        <f t="shared" si="136"/>
        <v>1.433752604367621E-2</v>
      </c>
      <c r="K71" s="35">
        <f t="shared" si="137"/>
        <v>0.13214793741109532</v>
      </c>
      <c r="L71" s="240">
        <v>127.4</v>
      </c>
      <c r="M71" s="58">
        <f t="shared" si="63"/>
        <v>1.9662010957635621E-2</v>
      </c>
      <c r="N71" s="164">
        <f t="shared" si="64"/>
        <v>0.18122332859174967</v>
      </c>
      <c r="O71" s="32">
        <f t="shared" si="150"/>
        <v>703</v>
      </c>
      <c r="P71" s="176">
        <f t="shared" si="138"/>
        <v>0</v>
      </c>
      <c r="Q71" s="177">
        <v>717.8</v>
      </c>
      <c r="R71" s="391">
        <v>85.7</v>
      </c>
      <c r="S71" s="153">
        <f t="shared" si="139"/>
        <v>0.12190611664295875</v>
      </c>
      <c r="T71" s="175">
        <v>23.1</v>
      </c>
      <c r="U71" s="175">
        <v>17.7</v>
      </c>
      <c r="V71" s="396">
        <v>115.5</v>
      </c>
      <c r="W71" s="153">
        <f t="shared" si="140"/>
        <v>0.1642958748221906</v>
      </c>
      <c r="X71" s="176">
        <f t="shared" si="141"/>
        <v>-25.800000000000068</v>
      </c>
      <c r="Y71" s="301">
        <v>77.511418000000006</v>
      </c>
      <c r="Z71" s="176">
        <f t="shared" ref="Z71:Z84" si="152">Z72*Y71/Y72</f>
        <v>-5.9190352273905242</v>
      </c>
      <c r="AA71" s="176">
        <v>-5.4453279999999999</v>
      </c>
      <c r="AB71" s="176">
        <f>Z71-AA71</f>
        <v>-0.47370722739052429</v>
      </c>
      <c r="AC71" s="176">
        <f>Y71+Z71</f>
        <v>71.592382772609483</v>
      </c>
      <c r="AD71" s="62">
        <f t="shared" si="142"/>
        <v>0.10183838232234635</v>
      </c>
      <c r="AE71" s="177">
        <f>NIPA_Scorp!C8/1000</f>
        <v>80.754999999999995</v>
      </c>
      <c r="AF71" s="177">
        <v>78.102196021697111</v>
      </c>
      <c r="AG71" s="199">
        <v>217.8</v>
      </c>
      <c r="AH71" s="61">
        <f t="shared" si="143"/>
        <v>3.3613704761169844E-2</v>
      </c>
      <c r="AI71" s="61">
        <f t="shared" si="144"/>
        <v>3.0002314993440853E-2</v>
      </c>
      <c r="AJ71" s="201">
        <f t="shared" si="145"/>
        <v>-9.9999999999994316E-2</v>
      </c>
      <c r="AK71" s="172">
        <v>155.9</v>
      </c>
      <c r="AL71" s="172">
        <v>31.7</v>
      </c>
      <c r="AM71" s="400">
        <v>6.9</v>
      </c>
      <c r="AN71" s="172">
        <v>23.4</v>
      </c>
      <c r="AO71" s="396">
        <v>33.5</v>
      </c>
      <c r="AP71" s="173">
        <f>(0.25*FedReceipts!C68+0.75*FedReceipts!C67)/1000</f>
        <v>160.709</v>
      </c>
      <c r="AQ71" s="173"/>
      <c r="AR71" s="173"/>
      <c r="AS71" s="173"/>
      <c r="AT71" s="427">
        <v>0.35</v>
      </c>
      <c r="AU71" s="244">
        <f t="shared" si="55"/>
        <v>0.26259798432250842</v>
      </c>
      <c r="AV71" s="447">
        <f t="shared" si="131"/>
        <v>0.29606483125409339</v>
      </c>
      <c r="AW71" s="62">
        <f t="shared" si="56"/>
        <v>0.22593083504036632</v>
      </c>
      <c r="AX71" s="244">
        <f t="shared" si="57"/>
        <v>0.29549405000668538</v>
      </c>
      <c r="AY71" s="447">
        <f t="shared" si="58"/>
        <v>0.32677437658623121</v>
      </c>
      <c r="AZ71" s="62">
        <f t="shared" si="59"/>
        <v>0.27082752855948733</v>
      </c>
      <c r="BA71" s="62">
        <f t="shared" si="60"/>
        <v>0.2419415059116366</v>
      </c>
      <c r="BB71" s="257">
        <f t="shared" si="146"/>
        <v>703</v>
      </c>
      <c r="BC71" s="201">
        <f t="shared" si="151"/>
        <v>0</v>
      </c>
      <c r="BD71" s="261">
        <f t="shared" si="147"/>
        <v>217.8</v>
      </c>
      <c r="BE71" s="180">
        <v>259</v>
      </c>
      <c r="BF71" s="180">
        <v>226.2</v>
      </c>
      <c r="BG71" s="62">
        <f t="shared" si="61"/>
        <v>0.32176386913229016</v>
      </c>
      <c r="BH71" s="172">
        <v>166.1</v>
      </c>
      <c r="BI71" s="172">
        <f t="shared" si="148"/>
        <v>60.099999999999994</v>
      </c>
      <c r="BJ71" s="62">
        <f t="shared" si="149"/>
        <v>8.5490753911806536E-2</v>
      </c>
      <c r="BK71" s="62">
        <f t="shared" si="66"/>
        <v>1.944381223328592E-2</v>
      </c>
      <c r="BL71" s="62">
        <f t="shared" si="82"/>
        <v>0.15871486130302012</v>
      </c>
      <c r="BM71" s="62">
        <f t="shared" si="67"/>
        <v>0.15649256977995554</v>
      </c>
      <c r="BN71" s="62">
        <f t="shared" si="62"/>
        <v>0.64693218514531747</v>
      </c>
      <c r="BO71" s="267">
        <v>38.890999999999998</v>
      </c>
      <c r="BP71" s="278">
        <f t="shared" si="65"/>
        <v>127.4</v>
      </c>
      <c r="BQ71" s="283"/>
      <c r="BW71" s="67">
        <v>87.346000000000004</v>
      </c>
      <c r="BX71" s="180">
        <v>2.1520000000000001</v>
      </c>
      <c r="BY71" s="180">
        <v>7.4560000000000004</v>
      </c>
      <c r="BZ71" s="180">
        <v>1.2909999999999999</v>
      </c>
      <c r="CA71" s="180">
        <v>4.2009999999999996</v>
      </c>
      <c r="CB71" s="180">
        <f t="shared" si="83"/>
        <v>5.3410000000000002</v>
      </c>
      <c r="CC71" s="180">
        <v>3.0230000000000001</v>
      </c>
      <c r="CD71" s="180">
        <v>2.3180000000000001</v>
      </c>
      <c r="CE71" s="180">
        <v>2.4660000000000002</v>
      </c>
      <c r="CF71" s="180">
        <f t="shared" si="84"/>
        <v>22.907000000000004</v>
      </c>
      <c r="CG71" s="180">
        <f t="shared" si="85"/>
        <v>64.438999999999993</v>
      </c>
      <c r="CH71" s="62">
        <f t="shared" si="86"/>
        <v>2.4637647974721223E-2</v>
      </c>
      <c r="CI71" s="62">
        <f t="shared" si="87"/>
        <v>8.5361665102008114E-2</v>
      </c>
      <c r="CJ71" s="62">
        <f t="shared" si="88"/>
        <v>1.4780299040597163E-2</v>
      </c>
      <c r="CK71" s="62">
        <f t="shared" si="89"/>
        <v>4.8096077668124466E-2</v>
      </c>
      <c r="CL71" s="49">
        <f t="shared" si="90"/>
        <v>6.1147619810867124E-2</v>
      </c>
      <c r="CM71" s="62">
        <f t="shared" si="91"/>
        <v>3.4609484120623729E-2</v>
      </c>
      <c r="CN71" s="62">
        <f t="shared" si="92"/>
        <v>2.6538135690243398E-2</v>
      </c>
      <c r="CO71" s="62">
        <f t="shared" si="93"/>
        <v>2.8232546424564377E-2</v>
      </c>
      <c r="CP71" s="62">
        <f t="shared" si="94"/>
        <v>0.26225585602088247</v>
      </c>
      <c r="CQ71" s="62">
        <f t="shared" si="68"/>
        <v>4.7526879170782972E-2</v>
      </c>
      <c r="CR71" s="174">
        <f t="shared" si="95"/>
        <v>87.346000000000004</v>
      </c>
      <c r="CS71" s="278">
        <f t="shared" si="69"/>
        <v>87.346000000000004</v>
      </c>
      <c r="CT71" s="173">
        <f t="shared" si="70"/>
        <v>1.2230000000000132</v>
      </c>
      <c r="CU71" s="290">
        <v>38.890999999999998</v>
      </c>
      <c r="CV71" s="67">
        <v>47.231999999999999</v>
      </c>
      <c r="CW71" s="180">
        <v>1.7330000000000001</v>
      </c>
      <c r="CX71" s="180">
        <v>5.2930000000000001</v>
      </c>
      <c r="CY71" s="180">
        <v>0.66900000000000004</v>
      </c>
      <c r="CZ71" s="180">
        <v>1.1990000000000001</v>
      </c>
      <c r="DA71" s="180">
        <v>3.012</v>
      </c>
      <c r="DB71" s="180">
        <v>1.7629999999999999</v>
      </c>
      <c r="DC71" s="67">
        <f t="shared" si="71"/>
        <v>13.669</v>
      </c>
      <c r="DD71" s="67"/>
      <c r="DE71" s="62">
        <f t="shared" si="72"/>
        <v>0.59671716069323777</v>
      </c>
      <c r="DF71" s="180">
        <f t="shared" si="96"/>
        <v>33.563000000000002</v>
      </c>
      <c r="DG71" s="62">
        <f t="shared" si="73"/>
        <v>0.28940125338753386</v>
      </c>
      <c r="DH71" s="62">
        <f t="shared" si="97"/>
        <v>0.54842492713909186</v>
      </c>
      <c r="DI71" s="293">
        <v>92.073999999999998</v>
      </c>
      <c r="DJ71" s="181">
        <v>0.69499999999999995</v>
      </c>
      <c r="DK71" s="181">
        <v>9.3859999999999992</v>
      </c>
      <c r="DL71" s="181">
        <v>-0.47699999999999998</v>
      </c>
      <c r="DM71" s="181">
        <v>1.85</v>
      </c>
      <c r="DN71" s="181">
        <v>0.245</v>
      </c>
      <c r="DO71" s="181">
        <v>0.27500000000000002</v>
      </c>
      <c r="DP71" s="181">
        <v>0.94699999999999995</v>
      </c>
      <c r="DQ71" s="180">
        <f t="shared" si="74"/>
        <v>12.645999999999999</v>
      </c>
      <c r="DR71" s="180">
        <f t="shared" si="98"/>
        <v>79.427999999999997</v>
      </c>
      <c r="DS71" s="49">
        <f t="shared" si="75"/>
        <v>0.13734604774420575</v>
      </c>
      <c r="DT71" s="293">
        <f t="shared" si="99"/>
        <v>44.841999999999999</v>
      </c>
      <c r="DU71" s="180">
        <v>44.841999999999999</v>
      </c>
      <c r="DV71" s="180">
        <f t="shared" si="100"/>
        <v>-1.0380000000000003</v>
      </c>
      <c r="DW71" s="180">
        <f t="shared" si="101"/>
        <v>4.0929999999999991</v>
      </c>
      <c r="DX71" s="180">
        <f t="shared" si="102"/>
        <v>-1.1459999999999999</v>
      </c>
      <c r="DY71" s="180">
        <f t="shared" si="103"/>
        <v>0.65100000000000002</v>
      </c>
      <c r="DZ71" s="180">
        <f t="shared" si="104"/>
        <v>-2.7669999999999999</v>
      </c>
      <c r="EA71" s="180">
        <f t="shared" si="105"/>
        <v>-0.81599999999999995</v>
      </c>
      <c r="EB71" s="180">
        <f t="shared" si="76"/>
        <v>-1.0230000000000006</v>
      </c>
      <c r="EC71" s="180">
        <f t="shared" si="130"/>
        <v>45.865000000000002</v>
      </c>
      <c r="ED71" s="62">
        <f t="shared" si="78"/>
        <v>-2.2813433834351738E-2</v>
      </c>
      <c r="EE71" s="67">
        <v>40.484999999999999</v>
      </c>
      <c r="EF71" s="180">
        <v>0.249</v>
      </c>
      <c r="EG71" s="180">
        <v>1.238</v>
      </c>
      <c r="EH71" s="180">
        <v>-0.15</v>
      </c>
      <c r="EI71" s="180">
        <v>0.65700000000000003</v>
      </c>
      <c r="EJ71" s="180">
        <v>1.1870000000000001</v>
      </c>
      <c r="EK71" s="180">
        <v>-0.125</v>
      </c>
      <c r="EL71" s="180">
        <f t="shared" si="79"/>
        <v>3.0560000000000005</v>
      </c>
      <c r="EM71" s="180">
        <f t="shared" si="106"/>
        <v>37.429000000000002</v>
      </c>
      <c r="EN71" s="62">
        <f t="shared" si="107"/>
        <v>7.5484747437322475E-2</v>
      </c>
      <c r="EO71" s="32">
        <v>699.01499999999999</v>
      </c>
      <c r="EP71" s="177">
        <v>7.9960000000000004</v>
      </c>
      <c r="EQ71" s="177">
        <v>42.113</v>
      </c>
      <c r="ER71" s="177">
        <v>5.9290000000000003</v>
      </c>
      <c r="ES71" s="177">
        <v>31.125</v>
      </c>
      <c r="ET71" s="177">
        <v>48.713999999999999</v>
      </c>
      <c r="EU71" s="177">
        <v>28.373999999999999</v>
      </c>
      <c r="EV71" s="177">
        <v>12.14</v>
      </c>
      <c r="EW71" s="177">
        <f t="shared" si="80"/>
        <v>148.01700000000002</v>
      </c>
      <c r="EX71" s="177">
        <f t="shared" si="108"/>
        <v>550.99799999999993</v>
      </c>
      <c r="EY71" s="62">
        <f t="shared" si="81"/>
        <v>0.211750820797837</v>
      </c>
      <c r="EZ71" s="251">
        <f t="shared" si="109"/>
        <v>0.13280295255452412</v>
      </c>
      <c r="FA71" s="62">
        <f t="shared" si="110"/>
        <v>0.30584334852880246</v>
      </c>
      <c r="FB71" s="62">
        <f t="shared" si="111"/>
        <v>0.34440764160728027</v>
      </c>
      <c r="FC71" s="62">
        <f t="shared" si="112"/>
        <v>0.21980982567353416</v>
      </c>
      <c r="FD71" s="62">
        <f t="shared" si="113"/>
        <v>0.19951268453490031</v>
      </c>
      <c r="FE71" s="62">
        <f t="shared" si="114"/>
        <v>0.10442921062353756</v>
      </c>
      <c r="FF71" s="62">
        <f t="shared" si="115"/>
        <v>9.7584200317404279E-2</v>
      </c>
      <c r="FG71" s="62">
        <f t="shared" si="116"/>
        <v>0.24853747714808055</v>
      </c>
      <c r="FH71" s="62">
        <f t="shared" si="117"/>
        <v>0.20815522716170043</v>
      </c>
      <c r="FI71" s="62">
        <f t="shared" si="118"/>
        <v>0.11231725411664584</v>
      </c>
      <c r="FJ71" s="62">
        <f t="shared" si="119"/>
        <v>0.18183591520798503</v>
      </c>
      <c r="FK71" s="70">
        <f t="shared" si="120"/>
        <v>0.14251427247496709</v>
      </c>
      <c r="FL71" s="62">
        <f t="shared" si="121"/>
        <v>0.29727862964497859</v>
      </c>
      <c r="FM71" s="62">
        <f t="shared" si="122"/>
        <v>0.24945632172371107</v>
      </c>
      <c r="FN71" s="62">
        <f t="shared" si="123"/>
        <v>0.20459587955625991</v>
      </c>
      <c r="FO71" s="62">
        <f t="shared" si="124"/>
        <v>0.15053031388849072</v>
      </c>
      <c r="FP71" s="62">
        <f t="shared" si="125"/>
        <v>0.10962193670210582</v>
      </c>
      <c r="FQ71" s="62">
        <f t="shared" si="126"/>
        <v>0.10661259037206842</v>
      </c>
      <c r="FR71" s="62">
        <f t="shared" si="127"/>
        <v>0.22541133455210241</v>
      </c>
      <c r="FS71" s="62">
        <f t="shared" si="128"/>
        <v>0.17485191744015638</v>
      </c>
      <c r="FT71" s="62">
        <f t="shared" si="129"/>
        <v>0.133722776181039</v>
      </c>
    </row>
    <row r="72" spans="2:176" x14ac:dyDescent="0.2">
      <c r="B72" s="172">
        <v>1996</v>
      </c>
      <c r="C72" s="143">
        <v>6899.4</v>
      </c>
      <c r="D72" s="32">
        <v>786.1</v>
      </c>
      <c r="E72" s="35">
        <f t="shared" si="132"/>
        <v>0.11393744383569587</v>
      </c>
      <c r="F72" s="173">
        <f t="shared" si="133"/>
        <v>0</v>
      </c>
      <c r="G72" s="177">
        <f t="shared" si="134"/>
        <v>684.1</v>
      </c>
      <c r="H72" s="62">
        <f t="shared" si="135"/>
        <v>9.9153549584021811E-2</v>
      </c>
      <c r="I72" s="175">
        <v>102</v>
      </c>
      <c r="J72" s="58">
        <f t="shared" si="136"/>
        <v>1.4783894251674059E-2</v>
      </c>
      <c r="K72" s="35">
        <f t="shared" si="137"/>
        <v>0.1297544841623203</v>
      </c>
      <c r="L72" s="240">
        <v>139.39999999999998</v>
      </c>
      <c r="M72" s="58">
        <f t="shared" si="63"/>
        <v>2.0204655477287878E-2</v>
      </c>
      <c r="N72" s="164">
        <f t="shared" si="64"/>
        <v>0.17733112835517106</v>
      </c>
      <c r="O72" s="32">
        <f t="shared" si="150"/>
        <v>786.1</v>
      </c>
      <c r="P72" s="176">
        <f t="shared" si="138"/>
        <v>0</v>
      </c>
      <c r="Q72" s="177">
        <v>797.6</v>
      </c>
      <c r="R72" s="391">
        <v>94.1</v>
      </c>
      <c r="S72" s="153">
        <f t="shared" si="139"/>
        <v>0.11970487215367001</v>
      </c>
      <c r="T72" s="175">
        <v>22.7</v>
      </c>
      <c r="U72" s="175">
        <v>47.300000000000004</v>
      </c>
      <c r="V72" s="396">
        <v>132.80000000000001</v>
      </c>
      <c r="W72" s="153">
        <f t="shared" si="140"/>
        <v>0.16893524996819745</v>
      </c>
      <c r="X72" s="176">
        <f t="shared" si="141"/>
        <v>-42.800000000000068</v>
      </c>
      <c r="Y72" s="301">
        <v>93.858492999999996</v>
      </c>
      <c r="Z72" s="176">
        <f t="shared" si="152"/>
        <v>-7.1673534143935651</v>
      </c>
      <c r="AA72" s="176"/>
      <c r="AB72" s="176"/>
      <c r="AC72" s="176">
        <f t="shared" ref="AC72:AC87" si="153">Y72+Z72</f>
        <v>86.691139585606436</v>
      </c>
      <c r="AD72" s="62">
        <f t="shared" si="142"/>
        <v>0.11028004018013794</v>
      </c>
      <c r="AE72" s="177">
        <f>NIPA_Scorp!C9/1000</f>
        <v>102.563</v>
      </c>
      <c r="AF72" s="177">
        <v>88.092103986650486</v>
      </c>
      <c r="AG72" s="199">
        <v>231.5</v>
      </c>
      <c r="AH72" s="61">
        <f t="shared" si="143"/>
        <v>3.3553642345711225E-2</v>
      </c>
      <c r="AI72" s="61">
        <f t="shared" si="144"/>
        <v>3.0640345537293102E-2</v>
      </c>
      <c r="AJ72" s="201">
        <f t="shared" si="145"/>
        <v>9.9999999999994316E-2</v>
      </c>
      <c r="AK72" s="172">
        <v>170.5</v>
      </c>
      <c r="AL72" s="172">
        <v>33</v>
      </c>
      <c r="AM72" s="400">
        <v>7.8</v>
      </c>
      <c r="AN72" s="172">
        <v>20.100000000000001</v>
      </c>
      <c r="AO72" s="396">
        <v>43.3</v>
      </c>
      <c r="AP72" s="173">
        <f>(0.25*FedReceipts!C69+0.75*FedReceipts!C68)/1000</f>
        <v>174.44125</v>
      </c>
      <c r="AQ72" s="173"/>
      <c r="AR72" s="173"/>
      <c r="AS72" s="173"/>
      <c r="AT72" s="427">
        <v>0.35</v>
      </c>
      <c r="AU72" s="244">
        <f t="shared" si="55"/>
        <v>0.25412087912087916</v>
      </c>
      <c r="AV72" s="447">
        <f t="shared" si="131"/>
        <v>0.29144831912373592</v>
      </c>
      <c r="AW72" s="62">
        <f t="shared" si="56"/>
        <v>0.21808054841473867</v>
      </c>
      <c r="AX72" s="244">
        <f t="shared" si="57"/>
        <v>0.29250088852031753</v>
      </c>
      <c r="AY72" s="447">
        <f t="shared" si="58"/>
        <v>0.32597981473957943</v>
      </c>
      <c r="AZ72" s="62">
        <f t="shared" si="59"/>
        <v>0.26504513540621866</v>
      </c>
      <c r="BA72" s="62">
        <f t="shared" si="60"/>
        <v>0.2370752495233823</v>
      </c>
      <c r="BB72" s="257">
        <f t="shared" si="146"/>
        <v>786.1</v>
      </c>
      <c r="BC72" s="201">
        <f t="shared" si="151"/>
        <v>0</v>
      </c>
      <c r="BD72" s="261">
        <f t="shared" si="147"/>
        <v>231.5</v>
      </c>
      <c r="BE72" s="180">
        <v>303.5</v>
      </c>
      <c r="BF72" s="180">
        <v>251.1</v>
      </c>
      <c r="BG72" s="62">
        <f t="shared" si="61"/>
        <v>0.31942500954077085</v>
      </c>
      <c r="BH72" s="172">
        <v>189.5</v>
      </c>
      <c r="BI72" s="172">
        <f t="shared" si="148"/>
        <v>61.599999999999994</v>
      </c>
      <c r="BJ72" s="62">
        <f t="shared" si="149"/>
        <v>7.8361531611754215E-2</v>
      </c>
      <c r="BK72" s="62">
        <f t="shared" si="66"/>
        <v>2.005724462536573E-2</v>
      </c>
      <c r="BL72" s="62">
        <f t="shared" si="82"/>
        <v>0.16980055139140177</v>
      </c>
      <c r="BM72" s="62">
        <f t="shared" si="67"/>
        <v>0.16846165352479864</v>
      </c>
      <c r="BN72" s="62">
        <f t="shared" si="62"/>
        <v>0.60392156862745094</v>
      </c>
      <c r="BO72" s="267">
        <v>45.622999999999998</v>
      </c>
      <c r="BP72" s="278">
        <f t="shared" si="65"/>
        <v>139.39999999999998</v>
      </c>
      <c r="BQ72" s="283"/>
      <c r="BW72" s="67">
        <v>93.593999999999994</v>
      </c>
      <c r="BX72" s="180">
        <v>1.982</v>
      </c>
      <c r="BY72" s="180">
        <v>9.6319999999999997</v>
      </c>
      <c r="BZ72" s="180">
        <v>1.504</v>
      </c>
      <c r="CA72" s="180">
        <v>4.42</v>
      </c>
      <c r="CB72" s="180">
        <f t="shared" si="83"/>
        <v>5.4669999999999996</v>
      </c>
      <c r="CC72" s="180">
        <v>3.3620000000000001</v>
      </c>
      <c r="CD72" s="180">
        <v>2.1049999999999995</v>
      </c>
      <c r="CE72" s="180">
        <v>2.7509999999999999</v>
      </c>
      <c r="CF72" s="180">
        <f t="shared" si="84"/>
        <v>25.756</v>
      </c>
      <c r="CG72" s="180">
        <f t="shared" si="85"/>
        <v>67.837999999999994</v>
      </c>
      <c r="CH72" s="62">
        <f t="shared" si="86"/>
        <v>2.1176571147723144E-2</v>
      </c>
      <c r="CI72" s="62">
        <f t="shared" si="87"/>
        <v>0.10291257986623074</v>
      </c>
      <c r="CJ72" s="62">
        <f t="shared" si="88"/>
        <v>1.6069406158514436E-2</v>
      </c>
      <c r="CK72" s="62">
        <f t="shared" si="89"/>
        <v>4.7225249481804392E-2</v>
      </c>
      <c r="CL72" s="49">
        <f t="shared" si="90"/>
        <v>5.8411864008376599E-2</v>
      </c>
      <c r="CM72" s="62">
        <f t="shared" si="91"/>
        <v>3.592110605380687E-2</v>
      </c>
      <c r="CN72" s="62">
        <f t="shared" si="92"/>
        <v>2.2490757954569732E-2</v>
      </c>
      <c r="CO72" s="62">
        <f t="shared" si="93"/>
        <v>2.939290980191038E-2</v>
      </c>
      <c r="CP72" s="62">
        <f t="shared" si="94"/>
        <v>0.27518858046455974</v>
      </c>
      <c r="CQ72" s="62">
        <f t="shared" si="68"/>
        <v>4.8799501484238166E-2</v>
      </c>
      <c r="CR72" s="174">
        <f t="shared" si="95"/>
        <v>93.593999999999994</v>
      </c>
      <c r="CS72" s="278">
        <f t="shared" si="69"/>
        <v>93.593999999999994</v>
      </c>
      <c r="CT72" s="173">
        <f t="shared" si="70"/>
        <v>0.73799999999999955</v>
      </c>
      <c r="CU72" s="290">
        <v>45.622999999999998</v>
      </c>
      <c r="CV72" s="67">
        <v>47.232999999999997</v>
      </c>
      <c r="CW72" s="180">
        <v>1.403</v>
      </c>
      <c r="CX72" s="180">
        <v>6.8120000000000003</v>
      </c>
      <c r="CY72" s="180">
        <v>1.0189999999999999</v>
      </c>
      <c r="CZ72" s="180">
        <v>1.7130000000000001</v>
      </c>
      <c r="DA72" s="180">
        <v>2.96</v>
      </c>
      <c r="DB72" s="180">
        <v>1.86</v>
      </c>
      <c r="DC72" s="67">
        <f t="shared" si="71"/>
        <v>15.767000000000001</v>
      </c>
      <c r="DD72" s="67"/>
      <c r="DE72" s="62">
        <f t="shared" si="72"/>
        <v>0.61216803851529744</v>
      </c>
      <c r="DF72" s="180">
        <f t="shared" si="96"/>
        <v>31.465999999999994</v>
      </c>
      <c r="DG72" s="62">
        <f t="shared" si="73"/>
        <v>0.33381322380539036</v>
      </c>
      <c r="DH72" s="62">
        <f t="shared" si="97"/>
        <v>0.50866933746876886</v>
      </c>
      <c r="DI72" s="293">
        <v>84.426000000000002</v>
      </c>
      <c r="DJ72" s="181">
        <v>1.954</v>
      </c>
      <c r="DK72" s="181">
        <v>6.3079999999999998</v>
      </c>
      <c r="DL72" s="181">
        <v>1.0409999999999999</v>
      </c>
      <c r="DM72" s="181">
        <v>1.264</v>
      </c>
      <c r="DN72" s="181">
        <v>6.3710000000000004</v>
      </c>
      <c r="DO72" s="181">
        <v>3.17</v>
      </c>
      <c r="DP72" s="181">
        <v>2.76</v>
      </c>
      <c r="DQ72" s="180">
        <f t="shared" si="74"/>
        <v>19.698</v>
      </c>
      <c r="DR72" s="180">
        <f t="shared" si="98"/>
        <v>64.728000000000009</v>
      </c>
      <c r="DS72" s="49">
        <f t="shared" si="75"/>
        <v>0.23331675076398267</v>
      </c>
      <c r="DT72" s="293">
        <f t="shared" si="99"/>
        <v>37.193000000000005</v>
      </c>
      <c r="DU72" s="180">
        <v>37.194000000000003</v>
      </c>
      <c r="DV72" s="180">
        <f t="shared" si="100"/>
        <v>0.55099999999999993</v>
      </c>
      <c r="DW72" s="180">
        <f t="shared" si="101"/>
        <v>-0.50400000000000045</v>
      </c>
      <c r="DX72" s="180">
        <f t="shared" si="102"/>
        <v>2.200000000000002E-2</v>
      </c>
      <c r="DY72" s="180">
        <f t="shared" si="103"/>
        <v>-0.44900000000000007</v>
      </c>
      <c r="DZ72" s="180">
        <f t="shared" si="104"/>
        <v>3.4110000000000005</v>
      </c>
      <c r="EA72" s="180">
        <f t="shared" si="105"/>
        <v>0.89999999999999969</v>
      </c>
      <c r="EB72" s="180">
        <f t="shared" si="76"/>
        <v>3.931</v>
      </c>
      <c r="EC72" s="180">
        <f t="shared" si="130"/>
        <v>33.262000000000008</v>
      </c>
      <c r="ED72" s="62">
        <f t="shared" si="78"/>
        <v>0.10569193127739089</v>
      </c>
      <c r="EE72" s="67">
        <v>27.533000000000001</v>
      </c>
      <c r="EF72" s="180">
        <v>0.32800000000000001</v>
      </c>
      <c r="EG72" s="180">
        <v>1.4279999999999999</v>
      </c>
      <c r="EH72" s="180">
        <v>-4.2000000000000003E-2</v>
      </c>
      <c r="EI72" s="180">
        <v>0.40200000000000002</v>
      </c>
      <c r="EJ72" s="180">
        <v>1.2470000000000001</v>
      </c>
      <c r="EK72" s="180">
        <v>0.22700000000000001</v>
      </c>
      <c r="EL72" s="180">
        <f t="shared" si="79"/>
        <v>3.5900000000000003</v>
      </c>
      <c r="EM72" s="180">
        <f t="shared" si="106"/>
        <v>23.943000000000001</v>
      </c>
      <c r="EN72" s="62">
        <f t="shared" si="107"/>
        <v>0.13038898776014238</v>
      </c>
      <c r="EO72" s="32">
        <v>795.19500000000005</v>
      </c>
      <c r="EP72" s="177">
        <v>10.132999999999999</v>
      </c>
      <c r="EQ72" s="177">
        <v>54.118000000000002</v>
      </c>
      <c r="ER72" s="177">
        <v>7.7530000000000001</v>
      </c>
      <c r="ES72" s="177">
        <v>30.744</v>
      </c>
      <c r="ET72" s="177">
        <v>60.886000000000003</v>
      </c>
      <c r="EU72" s="177">
        <v>37.091000000000001</v>
      </c>
      <c r="EV72" s="177">
        <v>14.912000000000001</v>
      </c>
      <c r="EW72" s="177">
        <f t="shared" si="80"/>
        <v>178.54600000000002</v>
      </c>
      <c r="EX72" s="177">
        <f t="shared" si="108"/>
        <v>616.649</v>
      </c>
      <c r="EY72" s="62">
        <f t="shared" si="81"/>
        <v>0.2245310898584624</v>
      </c>
      <c r="EZ72" s="251">
        <f t="shared" si="109"/>
        <v>0.15070921224866426</v>
      </c>
      <c r="FA72" s="62">
        <f t="shared" si="110"/>
        <v>0.27076038019009491</v>
      </c>
      <c r="FB72" s="62">
        <f t="shared" si="111"/>
        <v>0.36399686557595046</v>
      </c>
      <c r="FC72" s="62">
        <f t="shared" si="112"/>
        <v>0.3857311519649182</v>
      </c>
      <c r="FD72" s="62">
        <f t="shared" si="113"/>
        <v>8.9156626506024073E-2</v>
      </c>
      <c r="FE72" s="62">
        <f t="shared" si="114"/>
        <v>0.23130927454119971</v>
      </c>
      <c r="FF72" s="62">
        <f t="shared" si="115"/>
        <v>0.31398463381969421</v>
      </c>
      <c r="FG72" s="62">
        <f t="shared" si="116"/>
        <v>0.22759472817133442</v>
      </c>
      <c r="FH72" s="62">
        <f t="shared" si="117"/>
        <v>0.24718106703959675</v>
      </c>
      <c r="FI72" s="62">
        <f t="shared" si="118"/>
        <v>0.12479355641944265</v>
      </c>
      <c r="FJ72" s="62">
        <f t="shared" si="119"/>
        <v>0.20337823367779928</v>
      </c>
      <c r="FK72" s="70">
        <f t="shared" si="120"/>
        <v>0.13389412244372437</v>
      </c>
      <c r="FL72" s="62">
        <f t="shared" si="121"/>
        <v>0.24787393696848423</v>
      </c>
      <c r="FM72" s="62">
        <f t="shared" si="122"/>
        <v>0.22871797307244793</v>
      </c>
      <c r="FN72" s="62">
        <f t="shared" si="123"/>
        <v>0.25366840951256536</v>
      </c>
      <c r="FO72" s="62">
        <f t="shared" si="124"/>
        <v>0.14200803212851407</v>
      </c>
      <c r="FP72" s="62">
        <f t="shared" si="125"/>
        <v>0.11222646467134705</v>
      </c>
      <c r="FQ72" s="62">
        <f t="shared" si="126"/>
        <v>0.11848875731303307</v>
      </c>
      <c r="FR72" s="62">
        <f t="shared" si="127"/>
        <v>0.22660626029654035</v>
      </c>
      <c r="FS72" s="62">
        <f t="shared" si="128"/>
        <v>0.17400703973192266</v>
      </c>
      <c r="FT72" s="62">
        <f t="shared" si="129"/>
        <v>0.12311841422291914</v>
      </c>
    </row>
    <row r="73" spans="2:176" x14ac:dyDescent="0.2">
      <c r="B73" s="172">
        <v>1997</v>
      </c>
      <c r="C73" s="143">
        <v>7380.4</v>
      </c>
      <c r="D73" s="32">
        <v>865.8</v>
      </c>
      <c r="E73" s="35">
        <f t="shared" si="132"/>
        <v>0.1173107148664029</v>
      </c>
      <c r="F73" s="173">
        <f t="shared" si="133"/>
        <v>0</v>
      </c>
      <c r="G73" s="177">
        <f t="shared" si="134"/>
        <v>758.19999999999993</v>
      </c>
      <c r="H73" s="62">
        <f t="shared" si="135"/>
        <v>0.10273155926508049</v>
      </c>
      <c r="I73" s="175">
        <v>107.6</v>
      </c>
      <c r="J73" s="58">
        <f t="shared" si="136"/>
        <v>1.4579155601322422E-2</v>
      </c>
      <c r="K73" s="35">
        <f t="shared" si="137"/>
        <v>0.12427812427812428</v>
      </c>
      <c r="L73" s="240">
        <v>155.5</v>
      </c>
      <c r="M73" s="58">
        <f t="shared" si="63"/>
        <v>2.1069318736111866E-2</v>
      </c>
      <c r="N73" s="164">
        <f t="shared" si="64"/>
        <v>0.17960267960267962</v>
      </c>
      <c r="O73" s="32">
        <f t="shared" si="150"/>
        <v>865.8</v>
      </c>
      <c r="P73" s="176">
        <f t="shared" si="138"/>
        <v>0</v>
      </c>
      <c r="Q73" s="177">
        <v>905.5</v>
      </c>
      <c r="R73" s="391">
        <v>107.7</v>
      </c>
      <c r="S73" s="153">
        <f t="shared" si="139"/>
        <v>0.12439362439362441</v>
      </c>
      <c r="T73" s="175">
        <v>24.4</v>
      </c>
      <c r="U73" s="175">
        <v>68.899999999999991</v>
      </c>
      <c r="V73" s="396">
        <v>200.8</v>
      </c>
      <c r="W73" s="153">
        <f t="shared" si="140"/>
        <v>0.23192423192423195</v>
      </c>
      <c r="X73" s="176">
        <f t="shared" si="141"/>
        <v>-39.900000000000318</v>
      </c>
      <c r="Y73" s="301">
        <v>112.665933</v>
      </c>
      <c r="Z73" s="176">
        <f t="shared" si="152"/>
        <v>-8.603553432009468</v>
      </c>
      <c r="AA73" s="176"/>
      <c r="AB73" s="176"/>
      <c r="AC73" s="176">
        <f t="shared" si="153"/>
        <v>104.06237956799053</v>
      </c>
      <c r="AD73" s="62">
        <f t="shared" si="142"/>
        <v>0.12019216859319766</v>
      </c>
      <c r="AE73" s="177">
        <f>NIPA_Scorp!C10/1000</f>
        <v>118.07299999999999</v>
      </c>
      <c r="AF73" s="177">
        <v>102.5831710744001</v>
      </c>
      <c r="AG73" s="199">
        <v>245.4</v>
      </c>
      <c r="AH73" s="61">
        <f t="shared" si="143"/>
        <v>3.3250230339818984E-2</v>
      </c>
      <c r="AI73" s="61">
        <f t="shared" si="144"/>
        <v>3.044550430870956E-2</v>
      </c>
      <c r="AJ73" s="201">
        <f t="shared" si="145"/>
        <v>-9.9999999999965894E-2</v>
      </c>
      <c r="AK73" s="172">
        <v>182.39999999999998</v>
      </c>
      <c r="AL73" s="172">
        <v>34.1</v>
      </c>
      <c r="AM73" s="400">
        <v>8.3000000000000007</v>
      </c>
      <c r="AN73" s="172">
        <v>20.7</v>
      </c>
      <c r="AO73" s="396">
        <v>44.9</v>
      </c>
      <c r="AP73" s="173">
        <f>(0.25*FedReceipts!C70+0.75*FedReceipts!C69)/1000</f>
        <v>183.88900000000001</v>
      </c>
      <c r="AQ73" s="173"/>
      <c r="AR73" s="173"/>
      <c r="AS73" s="173"/>
      <c r="AT73" s="427">
        <v>0.35</v>
      </c>
      <c r="AU73" s="244">
        <f t="shared" si="55"/>
        <v>0.24344990441920611</v>
      </c>
      <c r="AV73" s="447">
        <f t="shared" si="131"/>
        <v>0.28072149963629384</v>
      </c>
      <c r="AW73" s="62">
        <f t="shared" si="56"/>
        <v>0.19851389780754061</v>
      </c>
      <c r="AX73" s="244">
        <f t="shared" si="57"/>
        <v>0.27970456005138089</v>
      </c>
      <c r="AY73" s="447">
        <f t="shared" si="58"/>
        <v>0.31476708628626865</v>
      </c>
      <c r="AZ73" s="62">
        <f t="shared" si="59"/>
        <v>0.24815019326339041</v>
      </c>
      <c r="BA73" s="62">
        <f t="shared" si="60"/>
        <v>0.22177260165811291</v>
      </c>
      <c r="BB73" s="257">
        <f t="shared" si="146"/>
        <v>865.8</v>
      </c>
      <c r="BC73" s="201">
        <f t="shared" si="151"/>
        <v>0</v>
      </c>
      <c r="BD73" s="261">
        <f t="shared" si="147"/>
        <v>245.4</v>
      </c>
      <c r="BE73" s="180">
        <v>339.5</v>
      </c>
      <c r="BF73" s="180">
        <v>280.89999999999998</v>
      </c>
      <c r="BG73" s="62">
        <f t="shared" si="61"/>
        <v>0.32443982443982444</v>
      </c>
      <c r="BH73" s="172">
        <v>220.6</v>
      </c>
      <c r="BI73" s="172">
        <f t="shared" si="148"/>
        <v>60.299999999999983</v>
      </c>
      <c r="BJ73" s="62">
        <f t="shared" si="149"/>
        <v>6.9646569646569637E-2</v>
      </c>
      <c r="BK73" s="62">
        <f t="shared" si="66"/>
        <v>2.0359205359205362E-2</v>
      </c>
      <c r="BL73" s="62">
        <f t="shared" si="82"/>
        <v>0.16920728780693842</v>
      </c>
      <c r="BM73" s="62">
        <f t="shared" si="67"/>
        <v>0.16820619501116479</v>
      </c>
      <c r="BN73" s="62">
        <f t="shared" si="62"/>
        <v>0.56040892193308534</v>
      </c>
      <c r="BO73" s="267">
        <v>55.195999999999998</v>
      </c>
      <c r="BP73" s="278">
        <f t="shared" si="65"/>
        <v>155.5</v>
      </c>
      <c r="BQ73" s="283"/>
      <c r="BW73" s="67">
        <v>104.794</v>
      </c>
      <c r="BX73" s="180">
        <v>2.3479999999999999</v>
      </c>
      <c r="BY73" s="180">
        <v>11.587999999999999</v>
      </c>
      <c r="BZ73" s="180">
        <v>1.5580000000000001</v>
      </c>
      <c r="CA73" s="180">
        <v>5.0709999999999997</v>
      </c>
      <c r="CB73" s="180">
        <f t="shared" si="83"/>
        <v>7.0759999999999996</v>
      </c>
      <c r="CC73" s="180">
        <v>3.9649999999999999</v>
      </c>
      <c r="CD73" s="180">
        <v>3.1109999999999998</v>
      </c>
      <c r="CE73" s="180">
        <v>3.4649999999999999</v>
      </c>
      <c r="CF73" s="180">
        <f t="shared" si="84"/>
        <v>31.105999999999998</v>
      </c>
      <c r="CG73" s="180">
        <f t="shared" si="85"/>
        <v>73.688000000000002</v>
      </c>
      <c r="CH73" s="62">
        <f t="shared" si="86"/>
        <v>2.2405862931083841E-2</v>
      </c>
      <c r="CI73" s="62">
        <f t="shared" si="87"/>
        <v>0.11057884993415654</v>
      </c>
      <c r="CJ73" s="62">
        <f t="shared" si="88"/>
        <v>1.4867263392942346E-2</v>
      </c>
      <c r="CK73" s="62">
        <f t="shared" si="89"/>
        <v>4.8390175010019659E-2</v>
      </c>
      <c r="CL73" s="49">
        <f t="shared" si="90"/>
        <v>6.7522949787201553E-2</v>
      </c>
      <c r="CM73" s="62">
        <f t="shared" si="91"/>
        <v>3.7836135656621563E-2</v>
      </c>
      <c r="CN73" s="62">
        <f t="shared" si="92"/>
        <v>2.9686814130579994E-2</v>
      </c>
      <c r="CO73" s="62">
        <f t="shared" si="93"/>
        <v>3.3064870126152258E-2</v>
      </c>
      <c r="CP73" s="62">
        <f t="shared" si="94"/>
        <v>0.29682997118155618</v>
      </c>
      <c r="CQ73" s="62">
        <f t="shared" si="68"/>
        <v>5.331145821059366E-2</v>
      </c>
      <c r="CR73" s="174">
        <f t="shared" si="95"/>
        <v>104.794</v>
      </c>
      <c r="CS73" s="278">
        <f t="shared" si="69"/>
        <v>104.794</v>
      </c>
      <c r="CT73" s="173">
        <f t="shared" si="70"/>
        <v>0.61999999999999034</v>
      </c>
      <c r="CU73" s="290">
        <v>55.195999999999998</v>
      </c>
      <c r="CV73" s="67">
        <v>48.978000000000002</v>
      </c>
      <c r="CW73" s="180">
        <v>1.0880000000000001</v>
      </c>
      <c r="CX73" s="180">
        <v>8.7850000000000001</v>
      </c>
      <c r="CY73" s="180">
        <v>1.2490000000000001</v>
      </c>
      <c r="CZ73" s="180">
        <v>0.42299999999999999</v>
      </c>
      <c r="DA73" s="180">
        <v>3.7080000000000002</v>
      </c>
      <c r="DB73" s="180">
        <v>2.3740000000000001</v>
      </c>
      <c r="DC73" s="67">
        <f t="shared" si="71"/>
        <v>17.627000000000002</v>
      </c>
      <c r="DD73" s="67"/>
      <c r="DE73" s="62">
        <f t="shared" si="72"/>
        <v>0.56667523950363285</v>
      </c>
      <c r="DF73" s="180">
        <f t="shared" si="96"/>
        <v>31.350999999999999</v>
      </c>
      <c r="DG73" s="62">
        <f t="shared" si="73"/>
        <v>0.35989627996243218</v>
      </c>
      <c r="DH73" s="62">
        <f t="shared" si="97"/>
        <v>0.47015570103864684</v>
      </c>
      <c r="DI73" s="293">
        <v>95.769000000000005</v>
      </c>
      <c r="DJ73" s="181">
        <v>2.266</v>
      </c>
      <c r="DK73" s="181">
        <v>12.45</v>
      </c>
      <c r="DL73" s="181">
        <v>2.444</v>
      </c>
      <c r="DM73" s="181">
        <v>-0.79200000000000004</v>
      </c>
      <c r="DN73" s="181">
        <v>3.4630000000000001</v>
      </c>
      <c r="DO73" s="181">
        <v>0.58899999999999997</v>
      </c>
      <c r="DP73" s="181">
        <v>3.6970000000000001</v>
      </c>
      <c r="DQ73" s="180">
        <f t="shared" si="74"/>
        <v>23.527999999999999</v>
      </c>
      <c r="DR73" s="180">
        <f t="shared" si="98"/>
        <v>72.241000000000014</v>
      </c>
      <c r="DS73" s="49">
        <f t="shared" si="75"/>
        <v>0.24567448756904633</v>
      </c>
      <c r="DT73" s="293">
        <f t="shared" si="99"/>
        <v>46.791000000000004</v>
      </c>
      <c r="DU73" s="180">
        <v>46.790999999999997</v>
      </c>
      <c r="DV73" s="180">
        <f t="shared" si="100"/>
        <v>1.1779999999999999</v>
      </c>
      <c r="DW73" s="180">
        <f t="shared" si="101"/>
        <v>3.6649999999999991</v>
      </c>
      <c r="DX73" s="180">
        <f t="shared" si="102"/>
        <v>1.1949999999999998</v>
      </c>
      <c r="DY73" s="180">
        <f t="shared" si="103"/>
        <v>-1.2150000000000001</v>
      </c>
      <c r="DZ73" s="180">
        <f t="shared" si="104"/>
        <v>-0.24500000000000011</v>
      </c>
      <c r="EA73" s="180">
        <f t="shared" si="105"/>
        <v>1.323</v>
      </c>
      <c r="EB73" s="180">
        <f t="shared" si="76"/>
        <v>5.9009999999999989</v>
      </c>
      <c r="EC73" s="180">
        <f t="shared" si="130"/>
        <v>40.890000000000008</v>
      </c>
      <c r="ED73" s="62">
        <f t="shared" si="78"/>
        <v>0.12611399628133613</v>
      </c>
      <c r="EE73" s="67">
        <v>40.792000000000002</v>
      </c>
      <c r="EF73" s="180">
        <v>0.877</v>
      </c>
      <c r="EG73" s="180">
        <v>2.9390000000000001</v>
      </c>
      <c r="EH73" s="180">
        <v>0.14199999999999999</v>
      </c>
      <c r="EI73" s="180">
        <v>0.83499999999999996</v>
      </c>
      <c r="EJ73" s="180">
        <v>2.226</v>
      </c>
      <c r="EK73" s="180">
        <v>0.45100000000000001</v>
      </c>
      <c r="EL73" s="180">
        <f t="shared" si="79"/>
        <v>7.47</v>
      </c>
      <c r="EM73" s="180">
        <f t="shared" si="106"/>
        <v>33.322000000000003</v>
      </c>
      <c r="EN73" s="62">
        <f t="shared" si="107"/>
        <v>0.1831241419886252</v>
      </c>
      <c r="EO73" s="32">
        <v>871.31600000000003</v>
      </c>
      <c r="EP73" s="177">
        <v>11.339</v>
      </c>
      <c r="EQ73" s="177">
        <v>68.619</v>
      </c>
      <c r="ER73" s="177">
        <v>10.257999999999999</v>
      </c>
      <c r="ES73" s="177">
        <v>30.634</v>
      </c>
      <c r="ET73" s="177">
        <v>62.761000000000003</v>
      </c>
      <c r="EU73" s="177">
        <v>38.070999999999998</v>
      </c>
      <c r="EV73" s="177">
        <v>18.026</v>
      </c>
      <c r="EW73" s="177">
        <f t="shared" si="80"/>
        <v>201.637</v>
      </c>
      <c r="EX73" s="177">
        <f t="shared" si="108"/>
        <v>669.67900000000009</v>
      </c>
      <c r="EY73" s="62">
        <f t="shared" si="81"/>
        <v>0.23141661578577691</v>
      </c>
      <c r="EZ73" s="251">
        <f t="shared" si="109"/>
        <v>0.10707562296040588</v>
      </c>
      <c r="FA73" s="62">
        <f t="shared" si="110"/>
        <v>0.12710944438961821</v>
      </c>
      <c r="FB73" s="62">
        <f t="shared" si="111"/>
        <v>0.25202335636941497</v>
      </c>
      <c r="FC73" s="62">
        <f t="shared" si="112"/>
        <v>0.20882239133238731</v>
      </c>
      <c r="FD73" s="62">
        <f t="shared" si="113"/>
        <v>0.18712594327348425</v>
      </c>
      <c r="FE73" s="62">
        <f t="shared" si="114"/>
        <v>9.0135663370889865E-2</v>
      </c>
      <c r="FF73" s="62">
        <f t="shared" si="115"/>
        <v>0.11744088862527287</v>
      </c>
      <c r="FG73" s="62">
        <f t="shared" si="116"/>
        <v>0.19326716738197416</v>
      </c>
      <c r="FH73" s="62">
        <f t="shared" si="117"/>
        <v>0.17177086017048812</v>
      </c>
      <c r="FI73" s="62">
        <f t="shared" si="118"/>
        <v>8.8343612006181918E-2</v>
      </c>
      <c r="FJ73" s="62">
        <f t="shared" si="119"/>
        <v>0.16115650880809029</v>
      </c>
      <c r="FK73" s="70">
        <f t="shared" si="120"/>
        <v>0.13178402781707629</v>
      </c>
      <c r="FL73" s="62">
        <f t="shared" si="121"/>
        <v>0.23171814862330997</v>
      </c>
      <c r="FM73" s="62">
        <f t="shared" si="122"/>
        <v>0.21412469049114896</v>
      </c>
      <c r="FN73" s="62">
        <f t="shared" si="123"/>
        <v>0.20095446923771443</v>
      </c>
      <c r="FO73" s="62">
        <f t="shared" si="124"/>
        <v>0.16494275305750714</v>
      </c>
      <c r="FP73" s="62">
        <f t="shared" si="125"/>
        <v>0.11621719278651906</v>
      </c>
      <c r="FQ73" s="62">
        <f t="shared" si="126"/>
        <v>0.10689924779596127</v>
      </c>
      <c r="FR73" s="62">
        <f t="shared" si="127"/>
        <v>0.23236319742489267</v>
      </c>
      <c r="FS73" s="62">
        <f t="shared" si="128"/>
        <v>0.17421840870139904</v>
      </c>
      <c r="FT73" s="62">
        <f t="shared" si="129"/>
        <v>0.11949747749530122</v>
      </c>
    </row>
    <row r="74" spans="2:176" x14ac:dyDescent="0.2">
      <c r="B74" s="172">
        <v>1998</v>
      </c>
      <c r="C74" s="143">
        <v>7857.3</v>
      </c>
      <c r="D74" s="32">
        <v>804.1</v>
      </c>
      <c r="E74" s="35">
        <f t="shared" si="132"/>
        <v>0.10233795324093518</v>
      </c>
      <c r="F74" s="173">
        <f t="shared" si="133"/>
        <v>0</v>
      </c>
      <c r="G74" s="177">
        <f t="shared" si="134"/>
        <v>701.30000000000007</v>
      </c>
      <c r="H74" s="62">
        <f t="shared" si="135"/>
        <v>8.9254578544792754E-2</v>
      </c>
      <c r="I74" s="175">
        <v>102.8</v>
      </c>
      <c r="J74" s="58">
        <f t="shared" si="136"/>
        <v>1.3083374696142441E-2</v>
      </c>
      <c r="K74" s="35">
        <f t="shared" si="137"/>
        <v>0.12784479542345478</v>
      </c>
      <c r="L74" s="240">
        <v>146.69999999999999</v>
      </c>
      <c r="M74" s="58">
        <f t="shared" si="63"/>
        <v>1.8670535680195485E-2</v>
      </c>
      <c r="N74" s="164">
        <f t="shared" si="64"/>
        <v>0.18243999502549432</v>
      </c>
      <c r="O74" s="32">
        <f t="shared" si="150"/>
        <v>804.1</v>
      </c>
      <c r="P74" s="176">
        <f t="shared" si="138"/>
        <v>0</v>
      </c>
      <c r="Q74" s="177">
        <v>834.5</v>
      </c>
      <c r="R74" s="391">
        <v>119.5</v>
      </c>
      <c r="S74" s="153">
        <f t="shared" si="139"/>
        <v>0.14861335654769306</v>
      </c>
      <c r="T74" s="175">
        <v>25.8</v>
      </c>
      <c r="U74" s="175">
        <v>76</v>
      </c>
      <c r="V74" s="396">
        <v>201</v>
      </c>
      <c r="W74" s="153">
        <f t="shared" si="140"/>
        <v>0.24996890933963437</v>
      </c>
      <c r="X74" s="176">
        <f t="shared" si="141"/>
        <v>-50.699999999999932</v>
      </c>
      <c r="Y74" s="301">
        <v>125.848938</v>
      </c>
      <c r="Z74" s="176">
        <f t="shared" si="152"/>
        <v>-9.6102524837267964</v>
      </c>
      <c r="AA74" s="176"/>
      <c r="AB74" s="176"/>
      <c r="AC74" s="176">
        <f t="shared" si="153"/>
        <v>116.23868551627321</v>
      </c>
      <c r="AD74" s="62">
        <f t="shared" si="142"/>
        <v>0.14455749970933118</v>
      </c>
      <c r="AE74" s="177">
        <f>NIPA_Scorp!C11/1000</f>
        <v>149.95400000000001</v>
      </c>
      <c r="AF74" s="177">
        <v>114.47283901051873</v>
      </c>
      <c r="AG74" s="199">
        <v>248.4</v>
      </c>
      <c r="AH74" s="61">
        <f t="shared" si="143"/>
        <v>3.1613913176281927E-2</v>
      </c>
      <c r="AI74" s="61">
        <f t="shared" si="144"/>
        <v>2.8228526338564139E-2</v>
      </c>
      <c r="AJ74" s="201">
        <f t="shared" si="145"/>
        <v>0.10000000000002274</v>
      </c>
      <c r="AK74" s="172">
        <v>177.6</v>
      </c>
      <c r="AL74" s="172">
        <v>34.9</v>
      </c>
      <c r="AM74" s="400">
        <v>9.1999999999999993</v>
      </c>
      <c r="AN74" s="172">
        <v>26.6</v>
      </c>
      <c r="AO74" s="396">
        <v>39.799999999999997</v>
      </c>
      <c r="AP74" s="173">
        <f>(0.25*FedReceipts!C71+0.75*FedReceipts!C70)/1000</f>
        <v>187.67775</v>
      </c>
      <c r="AQ74" s="173"/>
      <c r="AR74" s="173"/>
      <c r="AS74" s="173"/>
      <c r="AT74" s="427">
        <v>0.35</v>
      </c>
      <c r="AU74" s="244">
        <f t="shared" ref="AU74:AU89" si="154">(AK74+AL74)/(G74+L74-T74)</f>
        <v>0.2584529311603016</v>
      </c>
      <c r="AV74" s="447">
        <f t="shared" si="131"/>
        <v>0.31610452126156197</v>
      </c>
      <c r="AW74" s="62">
        <f t="shared" ref="AW74:AW89" si="155">(AG74-AN74-AM74)/(G74+L74-T74+V74)</f>
        <v>0.20777951524628618</v>
      </c>
      <c r="AX74" s="72">
        <f t="shared" ref="AX74:AX89" si="156">(AG74-AN74-AM74+AO74)/(G74+L74-T74+AO74)</f>
        <v>0.29280742459396758</v>
      </c>
      <c r="AY74" s="447">
        <f t="shared" ref="AY74:AY89" si="157">(AG74-AN74-AM74+AO74)/(G74+L74-T74+AO74-AC74)</f>
        <v>0.33844608871235254</v>
      </c>
      <c r="AZ74" s="62">
        <f t="shared" ref="AZ74:AZ89" si="158">(AG74-AN74)/Q74</f>
        <v>0.26578789694427801</v>
      </c>
      <c r="BA74" s="62">
        <f t="shared" ref="BA74:BA89" si="159">(AG74-AN74)/(Q74+R74)</f>
        <v>0.23249475890985327</v>
      </c>
      <c r="BB74" s="257">
        <f t="shared" si="146"/>
        <v>804.1</v>
      </c>
      <c r="BC74" s="201">
        <f t="shared" si="151"/>
        <v>-0.10000000000002274</v>
      </c>
      <c r="BD74" s="261">
        <f t="shared" si="147"/>
        <v>248.4</v>
      </c>
      <c r="BE74" s="180">
        <v>357.1</v>
      </c>
      <c r="BF74" s="180">
        <v>198.7</v>
      </c>
      <c r="BG74" s="62">
        <f t="shared" si="61"/>
        <v>0.24710856858599675</v>
      </c>
      <c r="BH74" s="172">
        <v>138.19999999999999</v>
      </c>
      <c r="BI74" s="172">
        <f t="shared" si="148"/>
        <v>60.5</v>
      </c>
      <c r="BJ74" s="62">
        <f t="shared" si="149"/>
        <v>7.523939808481532E-2</v>
      </c>
      <c r="BK74" s="62">
        <f t="shared" si="66"/>
        <v>2.1392861584380054E-2</v>
      </c>
      <c r="BL74" s="62">
        <f t="shared" si="82"/>
        <v>0.19270926689370857</v>
      </c>
      <c r="BM74" s="62">
        <f t="shared" si="67"/>
        <v>0.18970841236931493</v>
      </c>
      <c r="BN74" s="62">
        <f t="shared" si="62"/>
        <v>0.58852140077821014</v>
      </c>
      <c r="BO74" s="267">
        <v>56.741999999999997</v>
      </c>
      <c r="BP74" s="278">
        <f t="shared" si="65"/>
        <v>146.69999999999999</v>
      </c>
      <c r="BQ74" s="283"/>
      <c r="BR74" s="177"/>
      <c r="BS74" s="177"/>
      <c r="BT74" s="177"/>
      <c r="BU74" s="177"/>
      <c r="BV74" s="177"/>
      <c r="BW74" s="67">
        <v>90.676000000000002</v>
      </c>
      <c r="BX74" s="180">
        <v>4.5650000000000004</v>
      </c>
      <c r="BY74" s="180">
        <v>10.077999999999999</v>
      </c>
      <c r="BZ74" s="180">
        <v>1.7430000000000001</v>
      </c>
      <c r="CA74" s="180">
        <v>6.1520000000000001</v>
      </c>
      <c r="CB74" s="180">
        <f t="shared" si="83"/>
        <v>6.8380000000000001</v>
      </c>
      <c r="CC74" s="180">
        <v>3.6579999999999999</v>
      </c>
      <c r="CD74" s="180">
        <v>3.18</v>
      </c>
      <c r="CE74" s="180">
        <v>1.7709999999999999</v>
      </c>
      <c r="CF74" s="180">
        <f t="shared" si="84"/>
        <v>31.147000000000002</v>
      </c>
      <c r="CG74" s="180">
        <f t="shared" si="85"/>
        <v>59.528999999999996</v>
      </c>
      <c r="CH74" s="62">
        <f t="shared" si="86"/>
        <v>5.0344082226829595E-2</v>
      </c>
      <c r="CI74" s="62">
        <f t="shared" si="87"/>
        <v>0.11114297057655828</v>
      </c>
      <c r="CJ74" s="62">
        <f t="shared" si="88"/>
        <v>1.9222285941153116E-2</v>
      </c>
      <c r="CK74" s="62">
        <f t="shared" si="89"/>
        <v>6.7845957033834753E-2</v>
      </c>
      <c r="CL74" s="49">
        <f t="shared" si="90"/>
        <v>7.5411354713485382E-2</v>
      </c>
      <c r="CM74" s="62">
        <f t="shared" si="91"/>
        <v>4.0341435440469364E-2</v>
      </c>
      <c r="CN74" s="62">
        <f t="shared" si="92"/>
        <v>3.5069919273016018E-2</v>
      </c>
      <c r="CO74" s="62">
        <f t="shared" si="93"/>
        <v>1.953107768317967E-2</v>
      </c>
      <c r="CP74" s="62">
        <f t="shared" si="94"/>
        <v>0.34349772817504082</v>
      </c>
      <c r="CQ74" s="62">
        <f t="shared" si="68"/>
        <v>6.2667723819523041E-2</v>
      </c>
      <c r="CR74" s="174">
        <f t="shared" si="95"/>
        <v>90.676000000000002</v>
      </c>
      <c r="CS74" s="278">
        <f t="shared" si="69"/>
        <v>90.676000000000002</v>
      </c>
      <c r="CT74" s="173">
        <f t="shared" si="70"/>
        <v>1.4120000000000061</v>
      </c>
      <c r="CU74" s="290">
        <v>56.741999999999997</v>
      </c>
      <c r="CV74" s="67">
        <v>32.521999999999998</v>
      </c>
      <c r="CW74" s="180">
        <v>3.6960000000000002</v>
      </c>
      <c r="CX74" s="180">
        <v>7.7759999999999998</v>
      </c>
      <c r="CY74" s="180">
        <v>0.80300000000000005</v>
      </c>
      <c r="CZ74" s="180">
        <v>4.5410000000000004</v>
      </c>
      <c r="DA74" s="180">
        <v>0.13500000000000001</v>
      </c>
      <c r="DB74" s="180">
        <v>0.251</v>
      </c>
      <c r="DC74" s="67">
        <f t="shared" si="71"/>
        <v>17.202000000000002</v>
      </c>
      <c r="DD74" s="67"/>
      <c r="DE74" s="62">
        <f t="shared" si="72"/>
        <v>0.55228432914887471</v>
      </c>
      <c r="DF74" s="180">
        <f t="shared" si="96"/>
        <v>15.319999999999997</v>
      </c>
      <c r="DG74" s="62">
        <f t="shared" si="73"/>
        <v>0.52893425988561593</v>
      </c>
      <c r="DH74" s="62">
        <f t="shared" si="97"/>
        <v>0.36433500627352572</v>
      </c>
      <c r="DI74" s="293">
        <v>131.00399999999999</v>
      </c>
      <c r="DJ74" s="181">
        <v>7.891</v>
      </c>
      <c r="DK74" s="181">
        <v>22.213000000000001</v>
      </c>
      <c r="DL74" s="181">
        <v>4.0839999999999996</v>
      </c>
      <c r="DM74" s="181">
        <v>8.2230000000000008</v>
      </c>
      <c r="DN74" s="181">
        <v>3.6840000000000002</v>
      </c>
      <c r="DO74" s="181">
        <v>2.3580000000000001</v>
      </c>
      <c r="DP74" s="181">
        <v>0.26100000000000001</v>
      </c>
      <c r="DQ74" s="180">
        <f t="shared" si="74"/>
        <v>46.356000000000002</v>
      </c>
      <c r="DR74" s="180">
        <f t="shared" si="98"/>
        <v>84.647999999999996</v>
      </c>
      <c r="DS74" s="49">
        <f t="shared" si="75"/>
        <v>0.35385179078501422</v>
      </c>
      <c r="DT74" s="293">
        <f t="shared" si="99"/>
        <v>98.481999999999999</v>
      </c>
      <c r="DU74" s="180">
        <v>98.481999999999999</v>
      </c>
      <c r="DV74" s="180">
        <f t="shared" si="100"/>
        <v>4.1950000000000003</v>
      </c>
      <c r="DW74" s="180">
        <f t="shared" si="101"/>
        <v>14.437000000000001</v>
      </c>
      <c r="DX74" s="180">
        <f t="shared" si="102"/>
        <v>3.2809999999999997</v>
      </c>
      <c r="DY74" s="180">
        <f t="shared" si="103"/>
        <v>3.6820000000000004</v>
      </c>
      <c r="DZ74" s="180">
        <f t="shared" si="104"/>
        <v>3.5490000000000004</v>
      </c>
      <c r="EA74" s="180">
        <f t="shared" si="105"/>
        <v>1.0000000000000009E-2</v>
      </c>
      <c r="EB74" s="180">
        <f t="shared" si="76"/>
        <v>29.154000000000003</v>
      </c>
      <c r="EC74" s="180">
        <f t="shared" si="130"/>
        <v>69.328000000000003</v>
      </c>
      <c r="ED74" s="62">
        <f t="shared" si="78"/>
        <v>0.2960337929773969</v>
      </c>
      <c r="EE74" s="67">
        <v>72.447000000000003</v>
      </c>
      <c r="EF74" s="180">
        <v>1.4450000000000001</v>
      </c>
      <c r="EG74" s="180">
        <v>4.7759999999999998</v>
      </c>
      <c r="EH74" s="180">
        <v>0.23100000000000001</v>
      </c>
      <c r="EI74" s="180">
        <v>1.1859999999999999</v>
      </c>
      <c r="EJ74" s="180">
        <v>6.2670000000000003</v>
      </c>
      <c r="EK74" s="180">
        <v>0.54600000000000004</v>
      </c>
      <c r="EL74" s="180">
        <f t="shared" si="79"/>
        <v>14.451000000000001</v>
      </c>
      <c r="EM74" s="180">
        <f t="shared" si="106"/>
        <v>57.996000000000002</v>
      </c>
      <c r="EN74" s="62">
        <f t="shared" si="107"/>
        <v>0.19946995734813036</v>
      </c>
      <c r="EO74" s="32">
        <v>1000.703</v>
      </c>
      <c r="EP74" s="177">
        <v>21.824999999999999</v>
      </c>
      <c r="EQ74" s="177">
        <v>89.977999999999994</v>
      </c>
      <c r="ER74" s="177">
        <v>14.571</v>
      </c>
      <c r="ES74" s="177">
        <v>38.225000000000001</v>
      </c>
      <c r="ET74" s="177">
        <v>68.126999999999995</v>
      </c>
      <c r="EU74" s="177">
        <v>41.908000000000001</v>
      </c>
      <c r="EV74" s="177">
        <v>17.55</v>
      </c>
      <c r="EW74" s="177">
        <f t="shared" si="80"/>
        <v>250.27599999999995</v>
      </c>
      <c r="EX74" s="177">
        <f t="shared" si="108"/>
        <v>750.42700000000002</v>
      </c>
      <c r="EY74" s="62">
        <f t="shared" si="81"/>
        <v>0.25010017957375963</v>
      </c>
      <c r="EZ74" s="251">
        <f t="shared" si="109"/>
        <v>0.10221205624595432</v>
      </c>
      <c r="FA74" s="62">
        <f t="shared" si="110"/>
        <v>0.63144898139165695</v>
      </c>
      <c r="FB74" s="62">
        <f t="shared" si="111"/>
        <v>0.13442341042568376</v>
      </c>
      <c r="FC74" s="62">
        <f t="shared" si="112"/>
        <v>0.19224020276857101</v>
      </c>
      <c r="FD74" s="62">
        <f t="shared" si="113"/>
        <v>0.18019194359208726</v>
      </c>
      <c r="FE74" s="62">
        <f t="shared" si="114"/>
        <v>0.1357530950749668</v>
      </c>
      <c r="FF74" s="62">
        <f t="shared" si="115"/>
        <v>0.13493210054897434</v>
      </c>
      <c r="FG74" s="62">
        <f t="shared" si="116"/>
        <v>5.7361588816154482E-2</v>
      </c>
      <c r="FH74" s="62">
        <f t="shared" si="117"/>
        <v>0.16579298442250162</v>
      </c>
      <c r="FI74" s="62">
        <f t="shared" si="118"/>
        <v>8.306815653469786E-2</v>
      </c>
      <c r="FJ74" s="62">
        <f t="shared" si="119"/>
        <v>0.14249961548741999</v>
      </c>
      <c r="FK74" s="70">
        <f t="shared" si="120"/>
        <v>0.10406786975104325</v>
      </c>
      <c r="FL74" s="62">
        <f t="shared" si="121"/>
        <v>0.40259282123644063</v>
      </c>
      <c r="FM74" s="62">
        <f t="shared" si="122"/>
        <v>0.1468689430041242</v>
      </c>
      <c r="FN74" s="62">
        <f t="shared" si="123"/>
        <v>0.16991616299473583</v>
      </c>
      <c r="FO74" s="62">
        <f t="shared" si="124"/>
        <v>0.20082261539465954</v>
      </c>
      <c r="FP74" s="62">
        <f t="shared" si="125"/>
        <v>0.10895301222096525</v>
      </c>
      <c r="FQ74" s="62">
        <f t="shared" si="126"/>
        <v>9.6083633211630909E-2</v>
      </c>
      <c r="FR74" s="62">
        <f t="shared" si="127"/>
        <v>9.8246976589370899E-2</v>
      </c>
      <c r="FS74" s="62">
        <f t="shared" si="128"/>
        <v>0.15447065766699564</v>
      </c>
      <c r="FT74" s="62">
        <f t="shared" si="129"/>
        <v>8.8891842210969713E-2</v>
      </c>
    </row>
    <row r="75" spans="2:176" s="215" customFormat="1" x14ac:dyDescent="0.2">
      <c r="B75" s="205">
        <v>1999</v>
      </c>
      <c r="C75" s="206">
        <v>8324.4</v>
      </c>
      <c r="D75" s="45">
        <v>830.2</v>
      </c>
      <c r="E75" s="207">
        <f t="shared" si="132"/>
        <v>9.9730911537167857E-2</v>
      </c>
      <c r="F75" s="208">
        <f t="shared" si="133"/>
        <v>0</v>
      </c>
      <c r="G75" s="210">
        <f t="shared" si="134"/>
        <v>708.2</v>
      </c>
      <c r="H75" s="207">
        <f t="shared" si="135"/>
        <v>8.5075200615059354E-2</v>
      </c>
      <c r="I75" s="208">
        <v>122</v>
      </c>
      <c r="J75" s="209">
        <f t="shared" si="136"/>
        <v>1.4655710922108501E-2</v>
      </c>
      <c r="K75" s="207">
        <f t="shared" si="137"/>
        <v>0.14695254155625151</v>
      </c>
      <c r="L75" s="237">
        <v>177.3</v>
      </c>
      <c r="M75" s="209">
        <f t="shared" si="63"/>
        <v>2.1298832348277355E-2</v>
      </c>
      <c r="N75" s="218">
        <f t="shared" si="64"/>
        <v>0.21356299686822452</v>
      </c>
      <c r="O75" s="45">
        <f t="shared" si="150"/>
        <v>830.2</v>
      </c>
      <c r="P75" s="210">
        <f t="shared" si="138"/>
        <v>0</v>
      </c>
      <c r="Q75" s="210">
        <v>925.4</v>
      </c>
      <c r="R75" s="390">
        <v>136.1</v>
      </c>
      <c r="S75" s="211">
        <f t="shared" si="139"/>
        <v>0.16393640086726088</v>
      </c>
      <c r="T75" s="205">
        <v>26.8</v>
      </c>
      <c r="U75" s="205">
        <v>64</v>
      </c>
      <c r="V75" s="395">
        <v>269.39999999999998</v>
      </c>
      <c r="W75" s="211">
        <f t="shared" si="140"/>
        <v>0.32450012045290288</v>
      </c>
      <c r="X75" s="210">
        <f t="shared" si="141"/>
        <v>-52.699999999999932</v>
      </c>
      <c r="Y75" s="302">
        <v>138.69934799999999</v>
      </c>
      <c r="Z75" s="210">
        <f t="shared" si="152"/>
        <v>-10.591553451236013</v>
      </c>
      <c r="AA75" s="210"/>
      <c r="AB75" s="210"/>
      <c r="AC75" s="210">
        <f t="shared" si="153"/>
        <v>128.10779454876396</v>
      </c>
      <c r="AD75" s="207">
        <f t="shared" si="142"/>
        <v>0.1543095573943194</v>
      </c>
      <c r="AE75" s="210">
        <f>NIPA_Scorp!C12/1000</f>
        <v>157.31899999999999</v>
      </c>
      <c r="AF75" s="210">
        <v>124.98620277758366</v>
      </c>
      <c r="AG75" s="212">
        <v>258.8</v>
      </c>
      <c r="AH75" s="209">
        <f t="shared" si="143"/>
        <v>3.1089327759358035E-2</v>
      </c>
      <c r="AI75" s="209">
        <f t="shared" si="144"/>
        <v>2.8038056796886264E-2</v>
      </c>
      <c r="AJ75" s="213">
        <f t="shared" si="145"/>
        <v>0.10000000000002274</v>
      </c>
      <c r="AK75" s="205">
        <v>187.5</v>
      </c>
      <c r="AL75" s="205">
        <v>35.799999999999997</v>
      </c>
      <c r="AM75" s="395">
        <v>10</v>
      </c>
      <c r="AN75" s="205">
        <v>25.4</v>
      </c>
      <c r="AO75" s="395">
        <v>39.9</v>
      </c>
      <c r="AP75" s="208">
        <f>(0.25*FedReceipts!C72+0.75*FedReceipts!C71)/1000</f>
        <v>190.33224999999999</v>
      </c>
      <c r="AQ75" s="208"/>
      <c r="AR75" s="208"/>
      <c r="AS75" s="208"/>
      <c r="AT75" s="428">
        <v>0.35</v>
      </c>
      <c r="AU75" s="245">
        <f t="shared" si="154"/>
        <v>0.26004425294049144</v>
      </c>
      <c r="AV75" s="446">
        <f t="shared" si="131"/>
        <v>0.31837189772748331</v>
      </c>
      <c r="AW75" s="207">
        <f t="shared" si="155"/>
        <v>0.19803208935378072</v>
      </c>
      <c r="AX75" s="456">
        <f t="shared" si="156"/>
        <v>0.29301135099042958</v>
      </c>
      <c r="AY75" s="446">
        <f t="shared" si="157"/>
        <v>0.34172960886190834</v>
      </c>
      <c r="AZ75" s="207">
        <f t="shared" si="158"/>
        <v>0.2522152582666955</v>
      </c>
      <c r="BA75" s="207">
        <f t="shared" si="159"/>
        <v>0.21987753179463024</v>
      </c>
      <c r="BB75" s="258">
        <f t="shared" si="146"/>
        <v>830.2</v>
      </c>
      <c r="BC75" s="213">
        <f t="shared" si="151"/>
        <v>0</v>
      </c>
      <c r="BD75" s="262">
        <f t="shared" si="147"/>
        <v>258.8</v>
      </c>
      <c r="BE75" s="237">
        <v>347.9</v>
      </c>
      <c r="BF75" s="237">
        <v>223.5</v>
      </c>
      <c r="BG75" s="207">
        <f t="shared" ref="BG75:BG106" si="160">BF75/D75</f>
        <v>0.26921223801493616</v>
      </c>
      <c r="BH75" s="205">
        <v>143.1</v>
      </c>
      <c r="BI75" s="205">
        <f t="shared" si="148"/>
        <v>80.400000000000006</v>
      </c>
      <c r="BJ75" s="207">
        <f t="shared" si="149"/>
        <v>9.684413394362805E-2</v>
      </c>
      <c r="BK75" s="207">
        <f t="shared" si="66"/>
        <v>3.2324741026258728E-2</v>
      </c>
      <c r="BL75" s="207">
        <f t="shared" si="82"/>
        <v>0.24123981949263765</v>
      </c>
      <c r="BM75" s="207">
        <f t="shared" si="67"/>
        <v>0.23468709553293454</v>
      </c>
      <c r="BN75" s="207">
        <f t="shared" si="62"/>
        <v>0.65901639344262297</v>
      </c>
      <c r="BO75" s="268">
        <f t="array" ref="BO75:BO89">TRANSPOSE(BEAint_7a!C10:Q10)/1000</f>
        <v>62.536000000000001</v>
      </c>
      <c r="BP75" s="279">
        <f t="shared" si="65"/>
        <v>177.3</v>
      </c>
      <c r="BQ75" s="208">
        <f t="shared" ref="BQ75:BQ88" si="161">BP75-(BR75+BS75+BT75)</f>
        <v>0</v>
      </c>
      <c r="BR75" s="210">
        <f t="shared" ref="BR75:BR84" si="162">BP75-BS75-BT75</f>
        <v>20.392000000000024</v>
      </c>
      <c r="BS75" s="210">
        <f t="array" ref="BS75:BS89">TRANSPOSE(BEAint_4!C13:Q13)/1000</f>
        <v>30.123000000000001</v>
      </c>
      <c r="BT75" s="210">
        <f t="array" ref="BT75:BT89">TRANSPOSE(BEAint_4!C9:Q9)/1000</f>
        <v>126.785</v>
      </c>
      <c r="BU75" s="210">
        <f t="array" ref="BU75:BU89">TRANSPOSE(BEAint_7a!C13:Q13)/1000</f>
        <v>15.542999999999999</v>
      </c>
      <c r="BV75" s="207">
        <f t="shared" ref="BV75:BV88" si="163">BS75/BP75</f>
        <v>0.16989847715736039</v>
      </c>
      <c r="BW75" s="236">
        <v>114.348</v>
      </c>
      <c r="BX75" s="237">
        <v>4.1669999999999998</v>
      </c>
      <c r="BY75" s="237">
        <v>13.646000000000001</v>
      </c>
      <c r="BZ75" s="237">
        <v>3.5609999999999999</v>
      </c>
      <c r="CA75" s="237">
        <v>6.6859999999999999</v>
      </c>
      <c r="CB75" s="237">
        <f t="shared" si="83"/>
        <v>9.423</v>
      </c>
      <c r="CC75" s="237">
        <v>4.6550000000000002</v>
      </c>
      <c r="CD75" s="237">
        <v>4.7679999999999998</v>
      </c>
      <c r="CE75" s="237">
        <v>2.6040000000000001</v>
      </c>
      <c r="CF75" s="237">
        <f t="shared" si="84"/>
        <v>40.087000000000003</v>
      </c>
      <c r="CG75" s="237">
        <f t="shared" si="85"/>
        <v>74.260999999999996</v>
      </c>
      <c r="CH75" s="207">
        <f t="shared" si="86"/>
        <v>3.6441389442753699E-2</v>
      </c>
      <c r="CI75" s="207">
        <f t="shared" si="87"/>
        <v>0.11933746108370939</v>
      </c>
      <c r="CJ75" s="207">
        <f t="shared" si="88"/>
        <v>3.1141777731136529E-2</v>
      </c>
      <c r="CK75" s="207">
        <f t="shared" si="89"/>
        <v>5.8470633504739918E-2</v>
      </c>
      <c r="CL75" s="214">
        <f t="shared" si="90"/>
        <v>8.2406338545492702E-2</v>
      </c>
      <c r="CM75" s="207">
        <f t="shared" si="91"/>
        <v>4.070906356035961E-2</v>
      </c>
      <c r="CN75" s="207">
        <f t="shared" si="92"/>
        <v>4.16972749851331E-2</v>
      </c>
      <c r="CO75" s="207">
        <f t="shared" si="93"/>
        <v>2.277258893902823E-2</v>
      </c>
      <c r="CP75" s="207">
        <f t="shared" si="94"/>
        <v>0.35057018924686051</v>
      </c>
      <c r="CQ75" s="207">
        <f t="shared" si="68"/>
        <v>7.4868820228220154E-2</v>
      </c>
      <c r="CR75" s="208">
        <f t="shared" si="95"/>
        <v>114.348</v>
      </c>
      <c r="CS75" s="279">
        <f t="shared" si="69"/>
        <v>114.348</v>
      </c>
      <c r="CT75" s="208">
        <f t="shared" si="70"/>
        <v>3.1059999999999945</v>
      </c>
      <c r="CU75" s="235">
        <f t="array" ref="CU75:CU89">TRANSPOSE(BEAint_7a!C10:Q10)/1000</f>
        <v>62.536000000000001</v>
      </c>
      <c r="CV75" s="236">
        <f t="array" ref="CV75:CV89">TRANSPOSE(BEAint_7a!C12:Q12)/1000</f>
        <v>48.706000000000003</v>
      </c>
      <c r="CW75" s="237">
        <v>3.073</v>
      </c>
      <c r="CX75" s="237">
        <v>11.724</v>
      </c>
      <c r="CY75" s="237">
        <v>2.73</v>
      </c>
      <c r="CZ75" s="237">
        <v>4.1379999999999999</v>
      </c>
      <c r="DA75" s="237">
        <v>3.8279999999999998</v>
      </c>
      <c r="DB75" s="237">
        <v>1.343</v>
      </c>
      <c r="DC75" s="236">
        <f>DB75+DA75+CZ75+CY75+CX75+CW75</f>
        <v>26.835999999999999</v>
      </c>
      <c r="DD75" s="236"/>
      <c r="DE75" s="207">
        <f t="shared" si="72"/>
        <v>0.66944395938833023</v>
      </c>
      <c r="DF75" s="237">
        <f t="shared" si="96"/>
        <v>21.870000000000005</v>
      </c>
      <c r="DG75" s="207">
        <f>DC75/CV75</f>
        <v>0.55097934546051819</v>
      </c>
      <c r="DH75" s="207">
        <f t="shared" si="97"/>
        <v>0.4378382265691016</v>
      </c>
      <c r="DI75" s="294">
        <v>209.392</v>
      </c>
      <c r="DJ75" s="238">
        <v>4.7409999999999997</v>
      </c>
      <c r="DK75" s="238">
        <v>13.32</v>
      </c>
      <c r="DL75" s="238">
        <v>4.5350000000000001</v>
      </c>
      <c r="DM75" s="238">
        <v>6.9290000000000003</v>
      </c>
      <c r="DN75" s="238">
        <v>21.838000000000001</v>
      </c>
      <c r="DO75" s="238">
        <v>6.8710000000000004</v>
      </c>
      <c r="DP75" s="238">
        <v>3.863</v>
      </c>
      <c r="DQ75" s="237">
        <f>DP75+DN75+DM75+DL75+DK75+DJ75</f>
        <v>55.226000000000006</v>
      </c>
      <c r="DR75" s="237">
        <f t="shared" si="98"/>
        <v>154.166</v>
      </c>
      <c r="DS75" s="214">
        <f>DQ75/DI75</f>
        <v>0.26374455566592808</v>
      </c>
      <c r="DT75" s="294">
        <f t="shared" si="99"/>
        <v>160.68599999999998</v>
      </c>
      <c r="DU75" s="237">
        <v>160.685</v>
      </c>
      <c r="DV75" s="237">
        <f t="shared" si="100"/>
        <v>1.6679999999999997</v>
      </c>
      <c r="DW75" s="237">
        <f t="shared" si="101"/>
        <v>1.5960000000000001</v>
      </c>
      <c r="DX75" s="237">
        <f t="shared" si="102"/>
        <v>1.8050000000000002</v>
      </c>
      <c r="DY75" s="237">
        <f t="shared" si="103"/>
        <v>2.7910000000000004</v>
      </c>
      <c r="DZ75" s="237">
        <f t="shared" si="104"/>
        <v>18.010000000000002</v>
      </c>
      <c r="EA75" s="237">
        <f t="shared" si="105"/>
        <v>2.52</v>
      </c>
      <c r="EB75" s="237">
        <f>EA75+DZ75+DY75+DX75+DW75+DV75</f>
        <v>28.39</v>
      </c>
      <c r="EC75" s="237">
        <f t="shared" si="130"/>
        <v>132.29599999999999</v>
      </c>
      <c r="ED75" s="207">
        <f t="shared" si="78"/>
        <v>0.17667998456617257</v>
      </c>
      <c r="EE75" s="236">
        <v>98.929000000000002</v>
      </c>
      <c r="EF75" s="237">
        <v>1.4330000000000001</v>
      </c>
      <c r="EG75" s="237">
        <v>1.262</v>
      </c>
      <c r="EH75" s="237">
        <v>2.278</v>
      </c>
      <c r="EI75" s="237">
        <v>-3.206</v>
      </c>
      <c r="EJ75" s="237">
        <v>15.145</v>
      </c>
      <c r="EK75" s="237">
        <v>0.57399999999999995</v>
      </c>
      <c r="EL75" s="237">
        <f>EK75+EJ75+EI75+EH75+EG75+EF75</f>
        <v>17.486000000000001</v>
      </c>
      <c r="EM75" s="237">
        <f t="shared" si="106"/>
        <v>81.442999999999998</v>
      </c>
      <c r="EN75" s="207">
        <f t="shared" si="107"/>
        <v>0.17675302489664305</v>
      </c>
      <c r="EO75" s="45">
        <v>1215.96</v>
      </c>
      <c r="EP75" s="210">
        <v>25.157</v>
      </c>
      <c r="EQ75" s="210">
        <v>121.315</v>
      </c>
      <c r="ER75" s="210">
        <v>22.148</v>
      </c>
      <c r="ES75" s="210">
        <v>40.531999999999996</v>
      </c>
      <c r="ET75" s="210">
        <v>96.69</v>
      </c>
      <c r="EU75" s="210">
        <v>50.847000000000001</v>
      </c>
      <c r="EV75" s="210">
        <v>20.664999999999999</v>
      </c>
      <c r="EW75" s="210">
        <f>EV75+ET75+ES75+ER75+EQ75+EP75</f>
        <v>326.50700000000001</v>
      </c>
      <c r="EX75" s="210">
        <f t="shared" si="108"/>
        <v>889.45299999999997</v>
      </c>
      <c r="EY75" s="207">
        <f t="shared" si="81"/>
        <v>0.26851787887759465</v>
      </c>
      <c r="EZ75" s="250">
        <f t="shared" si="109"/>
        <v>0.12012854962961046</v>
      </c>
      <c r="FA75" s="207">
        <f t="shared" si="110"/>
        <v>0.12636884306987403</v>
      </c>
      <c r="FB75" s="207">
        <f t="shared" si="111"/>
        <v>0.35189713040965576</v>
      </c>
      <c r="FC75" s="207">
        <f t="shared" si="112"/>
        <v>0.45316038707020795</v>
      </c>
      <c r="FD75" s="207">
        <f t="shared" si="113"/>
        <v>5.3996075866579327E-2</v>
      </c>
      <c r="FE75" s="207">
        <f t="shared" si="114"/>
        <v>0.23702790376796284</v>
      </c>
      <c r="FF75" s="207">
        <f t="shared" si="115"/>
        <v>0.16042283096306195</v>
      </c>
      <c r="FG75" s="207">
        <f t="shared" si="116"/>
        <v>0.10575498575498567</v>
      </c>
      <c r="FH75" s="207">
        <f t="shared" si="117"/>
        <v>0.24409851523917619</v>
      </c>
      <c r="FI75" s="207">
        <f t="shared" si="118"/>
        <v>7.8783146128803938E-2</v>
      </c>
      <c r="FJ75" s="207">
        <f t="shared" si="119"/>
        <v>0.13195287482993009</v>
      </c>
      <c r="FK75" s="239">
        <f t="shared" si="120"/>
        <v>0.11426766982811085</v>
      </c>
      <c r="FL75" s="207">
        <f t="shared" si="121"/>
        <v>0.1909278350515464</v>
      </c>
      <c r="FM75" s="207">
        <f t="shared" si="122"/>
        <v>0.1516592944942097</v>
      </c>
      <c r="FN75" s="207">
        <f t="shared" si="123"/>
        <v>0.24438954086884909</v>
      </c>
      <c r="FO75" s="207">
        <f t="shared" si="124"/>
        <v>0.17491170699803793</v>
      </c>
      <c r="FP75" s="207">
        <f t="shared" si="125"/>
        <v>0.13831520542516185</v>
      </c>
      <c r="FQ75" s="207">
        <f t="shared" si="126"/>
        <v>0.1110766440775031</v>
      </c>
      <c r="FR75" s="207">
        <f t="shared" si="127"/>
        <v>0.14837606837606837</v>
      </c>
      <c r="FS75" s="207">
        <f t="shared" si="128"/>
        <v>0.16017117102718603</v>
      </c>
      <c r="FT75" s="207">
        <f t="shared" si="129"/>
        <v>9.8958326392840329E-2</v>
      </c>
    </row>
    <row r="76" spans="2:176" x14ac:dyDescent="0.2">
      <c r="B76" s="172">
        <v>2000</v>
      </c>
      <c r="C76" s="143">
        <v>8907</v>
      </c>
      <c r="D76" s="32">
        <v>781.2</v>
      </c>
      <c r="E76" s="35">
        <f t="shared" si="132"/>
        <v>8.7706298416975415E-2</v>
      </c>
      <c r="F76" s="173">
        <f t="shared" si="133"/>
        <v>0</v>
      </c>
      <c r="G76" s="177">
        <f t="shared" si="134"/>
        <v>635</v>
      </c>
      <c r="H76" s="62">
        <f t="shared" si="135"/>
        <v>7.1292242056809257E-2</v>
      </c>
      <c r="I76" s="173">
        <v>146.19999999999999</v>
      </c>
      <c r="J76" s="58">
        <f t="shared" si="136"/>
        <v>1.6414056360166161E-2</v>
      </c>
      <c r="K76" s="35">
        <f t="shared" si="137"/>
        <v>0.18714797747055809</v>
      </c>
      <c r="L76" s="240">
        <v>203.10000000000002</v>
      </c>
      <c r="M76" s="58">
        <f t="shared" si="63"/>
        <v>2.2802290333445607E-2</v>
      </c>
      <c r="N76" s="164">
        <f t="shared" si="64"/>
        <v>0.25998463901689711</v>
      </c>
      <c r="O76" s="32">
        <f t="shared" si="150"/>
        <v>781.2</v>
      </c>
      <c r="P76" s="176">
        <f t="shared" si="138"/>
        <v>0</v>
      </c>
      <c r="Q76" s="177">
        <v>914.2</v>
      </c>
      <c r="R76" s="391">
        <v>146.80000000000001</v>
      </c>
      <c r="S76" s="153">
        <f t="shared" si="139"/>
        <v>0.18791602662570406</v>
      </c>
      <c r="T76" s="175">
        <v>31.4</v>
      </c>
      <c r="U76" s="175">
        <v>34.099999999999994</v>
      </c>
      <c r="V76" s="396">
        <v>286.3</v>
      </c>
      <c r="W76" s="153">
        <f t="shared" si="140"/>
        <v>0.36648745519713261</v>
      </c>
      <c r="X76" s="176">
        <f t="shared" si="141"/>
        <v>-59</v>
      </c>
      <c r="Y76" s="301">
        <v>140.44535400000001</v>
      </c>
      <c r="Z76" s="176">
        <f t="shared" si="152"/>
        <v>-10.724884401538528</v>
      </c>
      <c r="AA76" s="176">
        <v>-9.6084849999999999</v>
      </c>
      <c r="AB76" s="176">
        <f>Z76-AA76</f>
        <v>-1.1163994015385281</v>
      </c>
      <c r="AC76" s="176">
        <f t="shared" si="153"/>
        <v>129.72046959846148</v>
      </c>
      <c r="AD76" s="62">
        <f t="shared" si="142"/>
        <v>0.16605282846705258</v>
      </c>
      <c r="AE76" s="177">
        <f>NIPA_Scorp!C13/1000</f>
        <v>179.07300000000001</v>
      </c>
      <c r="AF76" s="177">
        <v>128.3492177152535</v>
      </c>
      <c r="AG76" s="199">
        <v>265.10000000000002</v>
      </c>
      <c r="AH76" s="61">
        <f t="shared" si="143"/>
        <v>2.9763107668126194E-2</v>
      </c>
      <c r="AI76" s="61">
        <f t="shared" si="144"/>
        <v>2.692264511058718E-2</v>
      </c>
      <c r="AJ76" s="201">
        <f t="shared" si="145"/>
        <v>0</v>
      </c>
      <c r="AK76" s="172">
        <v>194.20000000000002</v>
      </c>
      <c r="AL76" s="172">
        <v>35.200000000000003</v>
      </c>
      <c r="AM76" s="400">
        <v>10.4</v>
      </c>
      <c r="AN76" s="172">
        <v>25.3</v>
      </c>
      <c r="AO76" s="396">
        <v>49.9</v>
      </c>
      <c r="AP76" s="173">
        <f>(0.25*FedReceipts!C73+0.75*FedReceipts!C72)/1000</f>
        <v>193.2355</v>
      </c>
      <c r="AQ76" s="173">
        <v>52.513722000000001</v>
      </c>
      <c r="AR76" s="173"/>
      <c r="AS76" s="173"/>
      <c r="AT76" s="427">
        <v>0.35</v>
      </c>
      <c r="AU76" s="244">
        <f t="shared" si="154"/>
        <v>0.28436841452832529</v>
      </c>
      <c r="AV76" s="447">
        <f t="shared" si="131"/>
        <v>0.36550371478601146</v>
      </c>
      <c r="AW76" s="62">
        <f t="shared" si="155"/>
        <v>0.20988106129917658</v>
      </c>
      <c r="AX76" s="72">
        <f t="shared" si="156"/>
        <v>0.32605650245155265</v>
      </c>
      <c r="AY76" s="447">
        <f t="shared" si="157"/>
        <v>0.38424524053622855</v>
      </c>
      <c r="AZ76" s="62">
        <f t="shared" si="158"/>
        <v>0.26230584117260991</v>
      </c>
      <c r="BA76" s="62">
        <f t="shared" si="159"/>
        <v>0.22601319509896325</v>
      </c>
      <c r="BB76" s="257">
        <f t="shared" si="146"/>
        <v>781.2</v>
      </c>
      <c r="BC76" s="201">
        <f t="shared" si="151"/>
        <v>0</v>
      </c>
      <c r="BD76" s="261">
        <f t="shared" si="147"/>
        <v>265.10000000000002</v>
      </c>
      <c r="BE76" s="180">
        <v>384.7</v>
      </c>
      <c r="BF76" s="180">
        <v>131.4</v>
      </c>
      <c r="BG76" s="62">
        <f t="shared" si="160"/>
        <v>0.16820276497695852</v>
      </c>
      <c r="BH76" s="172">
        <v>14.5</v>
      </c>
      <c r="BI76" s="172">
        <f t="shared" si="148"/>
        <v>116.9</v>
      </c>
      <c r="BJ76" s="62">
        <f t="shared" si="149"/>
        <v>0.1496415770609319</v>
      </c>
      <c r="BK76" s="62">
        <f t="shared" si="66"/>
        <v>3.5051203277009724E-2</v>
      </c>
      <c r="BL76" s="62">
        <f t="shared" si="82"/>
        <v>0.21082375405178586</v>
      </c>
      <c r="BM76" s="62">
        <f t="shared" si="67"/>
        <v>0.20481405020494867</v>
      </c>
      <c r="BN76" s="62">
        <f t="shared" si="62"/>
        <v>0.79958960328317386</v>
      </c>
      <c r="BO76" s="267">
        <v>52.863</v>
      </c>
      <c r="BP76" s="278">
        <f t="shared" si="65"/>
        <v>203.10000000000002</v>
      </c>
      <c r="BQ76" s="173">
        <f t="shared" si="161"/>
        <v>0</v>
      </c>
      <c r="BR76" s="177">
        <f t="shared" si="162"/>
        <v>23.159999999999997</v>
      </c>
      <c r="BS76" s="177">
        <v>33.472999999999999</v>
      </c>
      <c r="BT76" s="177">
        <v>146.46700000000001</v>
      </c>
      <c r="BU76" s="177">
        <v>16.585999999999999</v>
      </c>
      <c r="BV76" s="62">
        <f t="shared" si="163"/>
        <v>0.16481043820777941</v>
      </c>
      <c r="BW76" s="67">
        <v>133.69200000000001</v>
      </c>
      <c r="BX76" s="180">
        <v>5.7729999999999997</v>
      </c>
      <c r="BY76" s="180">
        <v>13.401999999999999</v>
      </c>
      <c r="BZ76" s="180">
        <v>2.891</v>
      </c>
      <c r="CA76" s="180">
        <v>5.0270000000000001</v>
      </c>
      <c r="CB76" s="180">
        <f t="shared" si="83"/>
        <v>10.807</v>
      </c>
      <c r="CC76" s="180">
        <v>6.4459999999999997</v>
      </c>
      <c r="CD76" s="180">
        <v>4.3610000000000007</v>
      </c>
      <c r="CE76" s="180">
        <v>4.0449999999999999</v>
      </c>
      <c r="CF76" s="180">
        <f t="shared" si="84"/>
        <v>41.944999999999993</v>
      </c>
      <c r="CG76" s="180">
        <f t="shared" si="85"/>
        <v>91.747000000000014</v>
      </c>
      <c r="CH76" s="62">
        <f t="shared" si="86"/>
        <v>4.3181342189510211E-2</v>
      </c>
      <c r="CI76" s="62">
        <f t="shared" si="87"/>
        <v>0.10024534003530503</v>
      </c>
      <c r="CJ76" s="62">
        <f t="shared" si="88"/>
        <v>2.1624330550818298E-2</v>
      </c>
      <c r="CK76" s="62">
        <f t="shared" si="89"/>
        <v>3.7601352362145825E-2</v>
      </c>
      <c r="CL76" s="49">
        <f t="shared" si="90"/>
        <v>8.0835053705532123E-2</v>
      </c>
      <c r="CM76" s="62">
        <f t="shared" si="91"/>
        <v>4.8215300840738412E-2</v>
      </c>
      <c r="CN76" s="62">
        <f t="shared" si="92"/>
        <v>3.2619752864793711E-2</v>
      </c>
      <c r="CO76" s="62">
        <f t="shared" si="93"/>
        <v>3.0256111061245247E-2</v>
      </c>
      <c r="CP76" s="62">
        <f t="shared" si="94"/>
        <v>0.31374352990455667</v>
      </c>
      <c r="CQ76" s="62">
        <f t="shared" si="68"/>
        <v>8.1568498366123232E-2</v>
      </c>
      <c r="CR76" s="174">
        <f t="shared" si="95"/>
        <v>133.69200000000001</v>
      </c>
      <c r="CS76" s="278">
        <f t="shared" si="69"/>
        <v>133.69200000000001</v>
      </c>
      <c r="CT76" s="173">
        <f t="shared" si="70"/>
        <v>3.811000000000007</v>
      </c>
      <c r="CU76" s="290">
        <v>52.863</v>
      </c>
      <c r="CV76" s="67">
        <v>77.018000000000001</v>
      </c>
      <c r="CW76" s="180">
        <v>4.3449999999999998</v>
      </c>
      <c r="CX76" s="180">
        <v>10.077999999999999</v>
      </c>
      <c r="CY76" s="180">
        <v>2.5350000000000001</v>
      </c>
      <c r="CZ76" s="180">
        <v>2.9489999999999998</v>
      </c>
      <c r="DA76" s="180">
        <v>4.2679999999999998</v>
      </c>
      <c r="DB76" s="180">
        <v>3.2069999999999999</v>
      </c>
      <c r="DC76" s="67">
        <f t="shared" ref="DC76:DC89" si="164">DB76+DA76+CZ76+CY76+CX76+CW76</f>
        <v>27.381999999999998</v>
      </c>
      <c r="DD76" s="67"/>
      <c r="DE76" s="62">
        <f t="shared" si="72"/>
        <v>0.65280724758612474</v>
      </c>
      <c r="DF76" s="180">
        <f t="shared" si="96"/>
        <v>49.636000000000003</v>
      </c>
      <c r="DG76" s="62">
        <f t="shared" ref="DG76:DG89" si="165">DC76/CV76</f>
        <v>0.35552727933729772</v>
      </c>
      <c r="DH76" s="62">
        <f t="shared" si="97"/>
        <v>0.5929889668234769</v>
      </c>
      <c r="DI76" s="293">
        <v>142.62700000000001</v>
      </c>
      <c r="DJ76" s="181">
        <v>9.8230000000000004</v>
      </c>
      <c r="DK76" s="181">
        <v>0.96099999999999997</v>
      </c>
      <c r="DL76" s="181">
        <v>2.4740000000000002</v>
      </c>
      <c r="DM76" s="181">
        <v>8.6869999999999994</v>
      </c>
      <c r="DN76" s="181">
        <v>8.9589999999999996</v>
      </c>
      <c r="DO76" s="181">
        <v>9.3629999999999995</v>
      </c>
      <c r="DP76" s="181">
        <v>3.6880000000000002</v>
      </c>
      <c r="DQ76" s="180">
        <f t="shared" ref="DQ76:DQ88" si="166">DP76+DN76+DM76+DL76+DK76+DJ76</f>
        <v>34.591999999999999</v>
      </c>
      <c r="DR76" s="180">
        <f t="shared" si="98"/>
        <v>108.03500000000001</v>
      </c>
      <c r="DS76" s="49">
        <f t="shared" ref="DS76:DS88" si="167">DQ76/DI76</f>
        <v>0.24253472343946095</v>
      </c>
      <c r="DT76" s="293">
        <f t="shared" si="99"/>
        <v>65.609000000000009</v>
      </c>
      <c r="DU76" s="180">
        <v>65.61</v>
      </c>
      <c r="DV76" s="180">
        <f t="shared" si="100"/>
        <v>5.4780000000000006</v>
      </c>
      <c r="DW76" s="180">
        <f t="shared" si="101"/>
        <v>-9.1169999999999991</v>
      </c>
      <c r="DX76" s="180">
        <f t="shared" si="102"/>
        <v>-6.0999999999999943E-2</v>
      </c>
      <c r="DY76" s="180">
        <f t="shared" si="103"/>
        <v>5.7379999999999995</v>
      </c>
      <c r="DZ76" s="180">
        <f t="shared" si="104"/>
        <v>4.6909999999999998</v>
      </c>
      <c r="EA76" s="180">
        <f t="shared" si="105"/>
        <v>0.48100000000000032</v>
      </c>
      <c r="EB76" s="180">
        <f t="shared" ref="EB76:EB88" si="168">EA76+DZ76+DY76+DX76+DW76+DV76</f>
        <v>7.2100000000000017</v>
      </c>
      <c r="EC76" s="180">
        <f t="shared" si="130"/>
        <v>58.399000000000008</v>
      </c>
      <c r="ED76" s="62">
        <f t="shared" si="78"/>
        <v>0.10989345973875536</v>
      </c>
      <c r="EE76" s="67">
        <v>78.040999999999997</v>
      </c>
      <c r="EF76" s="180">
        <v>0.82499999999999996</v>
      </c>
      <c r="EG76" s="180">
        <v>1.329</v>
      </c>
      <c r="EH76" s="65">
        <f>(EH75+EH77)/2</f>
        <v>1.5489999999999999</v>
      </c>
      <c r="EI76" s="180">
        <v>5.2789999999999999</v>
      </c>
      <c r="EJ76" s="180">
        <v>6.899</v>
      </c>
      <c r="EK76" s="180">
        <v>-0.39800000000000002</v>
      </c>
      <c r="EL76" s="180">
        <f t="shared" ref="EL76:EL88" si="169">EK76+EJ76+EI76+EH76+EG76+EF76</f>
        <v>15.483000000000001</v>
      </c>
      <c r="EM76" s="180">
        <f t="shared" si="106"/>
        <v>62.557999999999993</v>
      </c>
      <c r="EN76" s="62">
        <f t="shared" si="107"/>
        <v>0.19839571507284634</v>
      </c>
      <c r="EO76" s="32">
        <v>1316.2470000000001</v>
      </c>
      <c r="EP76" s="177">
        <v>35.902999999999999</v>
      </c>
      <c r="EQ76" s="177">
        <v>115.429</v>
      </c>
      <c r="ER76" s="177">
        <v>27.849</v>
      </c>
      <c r="ES76" s="177">
        <v>55.377000000000002</v>
      </c>
      <c r="ET76" s="177">
        <v>108.515</v>
      </c>
      <c r="EU76" s="177">
        <v>60.113999999999997</v>
      </c>
      <c r="EV76" s="177">
        <v>24.132999999999999</v>
      </c>
      <c r="EW76" s="177">
        <f t="shared" ref="EW76:EW88" si="170">EV76+ET76+ES76+ER76+EQ76+EP76</f>
        <v>367.20600000000002</v>
      </c>
      <c r="EX76" s="177">
        <f t="shared" si="108"/>
        <v>949.04100000000005</v>
      </c>
      <c r="EY76" s="62">
        <f t="shared" si="81"/>
        <v>0.27897955322975093</v>
      </c>
      <c r="EZ76" s="251">
        <f t="shared" si="109"/>
        <v>7.5127471298398002E-2</v>
      </c>
      <c r="FA76" s="62">
        <f t="shared" si="110"/>
        <v>0.26616846205827394</v>
      </c>
      <c r="FB76" s="62">
        <f t="shared" si="111"/>
        <v>5.4032889584964792E-2</v>
      </c>
      <c r="FC76" s="62">
        <f t="shared" si="112"/>
        <v>0.27623261694058154</v>
      </c>
      <c r="FD76" s="62">
        <f t="shared" si="113"/>
        <v>0.27595480114477472</v>
      </c>
      <c r="FE76" s="62">
        <f t="shared" si="114"/>
        <v>0.141410693970421</v>
      </c>
      <c r="FF76" s="62">
        <f t="shared" si="115"/>
        <v>0.12488445729344889</v>
      </c>
      <c r="FG76" s="62">
        <f t="shared" si="116"/>
        <v>0.1850955722235664</v>
      </c>
      <c r="FH76" s="62">
        <f t="shared" si="117"/>
        <v>0.14716989222283139</v>
      </c>
      <c r="FI76" s="62">
        <f t="shared" si="118"/>
        <v>4.8681605436150174E-2</v>
      </c>
      <c r="FJ76" s="62">
        <f t="shared" si="119"/>
        <v>0.10478350177018919</v>
      </c>
      <c r="FK76" s="70">
        <f t="shared" si="120"/>
        <v>0.10994769564788316</v>
      </c>
      <c r="FL76" s="62">
        <f t="shared" si="121"/>
        <v>0.22947887267957226</v>
      </c>
      <c r="FM76" s="62">
        <f t="shared" si="122"/>
        <v>0.11047273626509499</v>
      </c>
      <c r="FN76" s="62">
        <f t="shared" si="123"/>
        <v>0.13053097345132744</v>
      </c>
      <c r="FO76" s="62">
        <f t="shared" si="124"/>
        <v>0.12402546136386067</v>
      </c>
      <c r="FP76" s="62">
        <f t="shared" si="125"/>
        <v>0.11176957286172304</v>
      </c>
      <c r="FQ76" s="62">
        <f t="shared" si="126"/>
        <v>0.1267724742856019</v>
      </c>
      <c r="FR76" s="62">
        <f t="shared" si="127"/>
        <v>0.19574159206387612</v>
      </c>
      <c r="FS76" s="62">
        <f t="shared" si="128"/>
        <v>0.12846585218693624</v>
      </c>
      <c r="FT76" s="62">
        <f t="shared" si="129"/>
        <v>0.10314991348615386</v>
      </c>
    </row>
    <row r="77" spans="2:176" x14ac:dyDescent="0.2">
      <c r="B77" s="172">
        <v>2001</v>
      </c>
      <c r="C77" s="143">
        <v>9184.6</v>
      </c>
      <c r="D77" s="32">
        <v>754</v>
      </c>
      <c r="E77" s="35">
        <f t="shared" si="132"/>
        <v>8.2093939855845649E-2</v>
      </c>
      <c r="F77" s="173">
        <f t="shared" si="133"/>
        <v>0</v>
      </c>
      <c r="G77" s="177">
        <f t="shared" si="134"/>
        <v>583.6</v>
      </c>
      <c r="H77" s="62">
        <f t="shared" si="135"/>
        <v>6.3541144960041804E-2</v>
      </c>
      <c r="I77" s="173">
        <v>170.4</v>
      </c>
      <c r="J77" s="58">
        <f t="shared" si="136"/>
        <v>1.8552794895803845E-2</v>
      </c>
      <c r="K77" s="35">
        <f t="shared" si="137"/>
        <v>0.22599469496021221</v>
      </c>
      <c r="L77" s="240">
        <v>183.3</v>
      </c>
      <c r="M77" s="58">
        <f t="shared" si="63"/>
        <v>1.9957319861507308E-2</v>
      </c>
      <c r="N77" s="164">
        <f t="shared" si="64"/>
        <v>0.24310344827586208</v>
      </c>
      <c r="O77" s="32">
        <f t="shared" si="150"/>
        <v>754</v>
      </c>
      <c r="P77" s="176">
        <f t="shared" si="138"/>
        <v>0</v>
      </c>
      <c r="Q77" s="177">
        <v>590</v>
      </c>
      <c r="R77" s="391">
        <v>168.2</v>
      </c>
      <c r="S77" s="153">
        <f t="shared" si="139"/>
        <v>0.22307692307692306</v>
      </c>
      <c r="T77" s="175">
        <v>29.2</v>
      </c>
      <c r="U77" s="175">
        <v>63.4</v>
      </c>
      <c r="V77" s="396">
        <v>156.6</v>
      </c>
      <c r="W77" s="153">
        <f t="shared" si="140"/>
        <v>0.20769230769230768</v>
      </c>
      <c r="X77" s="176">
        <f t="shared" si="141"/>
        <v>59.799999999999955</v>
      </c>
      <c r="Y77" s="301">
        <v>143.92514600000001</v>
      </c>
      <c r="Z77" s="176">
        <f t="shared" si="152"/>
        <v>-10.990613141425493</v>
      </c>
      <c r="AA77" s="176"/>
      <c r="AB77" s="176"/>
      <c r="AC77" s="176">
        <f t="shared" si="153"/>
        <v>132.93453285857453</v>
      </c>
      <c r="AD77" s="62">
        <f t="shared" si="142"/>
        <v>0.17630574649678318</v>
      </c>
      <c r="AE77" s="177">
        <f>NIPA_Scorp!C14/1000</f>
        <v>180.27500000000001</v>
      </c>
      <c r="AF77" s="177">
        <v>129.06788698837997</v>
      </c>
      <c r="AG77" s="199">
        <v>203.3</v>
      </c>
      <c r="AH77" s="61">
        <f t="shared" si="143"/>
        <v>2.2134877947869259E-2</v>
      </c>
      <c r="AI77" s="61">
        <f t="shared" si="144"/>
        <v>1.9184286740848815E-2</v>
      </c>
      <c r="AJ77" s="201">
        <f t="shared" si="145"/>
        <v>-0.19999999999998863</v>
      </c>
      <c r="AK77" s="172">
        <v>137.69999999999999</v>
      </c>
      <c r="AL77" s="172">
        <v>28.9</v>
      </c>
      <c r="AM77" s="400">
        <v>9.8000000000000007</v>
      </c>
      <c r="AN77" s="172">
        <v>27.1</v>
      </c>
      <c r="AO77" s="396">
        <v>42.3</v>
      </c>
      <c r="AP77" s="173">
        <f>(0.25*FedReceipts!C74+0.75*FedReceipts!C73)/1000</f>
        <v>150.31725</v>
      </c>
      <c r="AQ77" s="173"/>
      <c r="AR77" s="173"/>
      <c r="AS77" s="173"/>
      <c r="AT77" s="427">
        <v>0.35</v>
      </c>
      <c r="AU77" s="244">
        <f t="shared" si="154"/>
        <v>0.22583706113596311</v>
      </c>
      <c r="AV77" s="447">
        <f t="shared" si="131"/>
        <v>0.29887428802080995</v>
      </c>
      <c r="AW77" s="62">
        <f t="shared" si="155"/>
        <v>0.18606731521860673</v>
      </c>
      <c r="AX77" s="72">
        <f t="shared" si="156"/>
        <v>0.26756410256410257</v>
      </c>
      <c r="AY77" s="447">
        <f t="shared" si="157"/>
        <v>0.3225330520603808</v>
      </c>
      <c r="AZ77" s="62">
        <f t="shared" si="158"/>
        <v>0.29864406779661018</v>
      </c>
      <c r="BA77" s="62">
        <f t="shared" si="159"/>
        <v>0.23239250857293592</v>
      </c>
      <c r="BB77" s="257">
        <f t="shared" si="146"/>
        <v>754</v>
      </c>
      <c r="BC77" s="201">
        <f t="shared" si="151"/>
        <v>-0.10000000000013642</v>
      </c>
      <c r="BD77" s="261">
        <f t="shared" si="147"/>
        <v>203.3</v>
      </c>
      <c r="BE77" s="180">
        <v>370.6</v>
      </c>
      <c r="BF77" s="180">
        <v>180.2</v>
      </c>
      <c r="BG77" s="62">
        <f t="shared" si="160"/>
        <v>0.2389920424403183</v>
      </c>
      <c r="BH77" s="172">
        <v>50.4</v>
      </c>
      <c r="BI77" s="172">
        <f t="shared" si="148"/>
        <v>129.79999999999998</v>
      </c>
      <c r="BJ77" s="62">
        <f t="shared" si="149"/>
        <v>0.17214854111405833</v>
      </c>
      <c r="BK77" s="62">
        <f t="shared" si="66"/>
        <v>3.1058355437665781E-2</v>
      </c>
      <c r="BL77" s="62">
        <f t="shared" si="82"/>
        <v>0.22188533366179969</v>
      </c>
      <c r="BM77" s="62">
        <f t="shared" si="67"/>
        <v>0.21283479809868305</v>
      </c>
      <c r="BN77" s="62">
        <f t="shared" si="62"/>
        <v>0.76173708920187777</v>
      </c>
      <c r="BO77" s="267">
        <v>53.234000000000002</v>
      </c>
      <c r="BP77" s="278">
        <f t="shared" si="65"/>
        <v>183.3</v>
      </c>
      <c r="BQ77" s="173">
        <f t="shared" si="161"/>
        <v>0</v>
      </c>
      <c r="BR77" s="177">
        <f t="shared" si="162"/>
        <v>26.119000000000028</v>
      </c>
      <c r="BS77" s="177">
        <v>34.164000000000001</v>
      </c>
      <c r="BT77" s="177">
        <v>123.017</v>
      </c>
      <c r="BU77" s="177">
        <v>17.475999999999999</v>
      </c>
      <c r="BV77" s="62">
        <f t="shared" si="163"/>
        <v>0.18638297872340426</v>
      </c>
      <c r="BW77" s="67">
        <v>110.029</v>
      </c>
      <c r="BX77" s="180">
        <v>5.1609999999999996</v>
      </c>
      <c r="BY77" s="180">
        <v>10.922000000000001</v>
      </c>
      <c r="BZ77" s="180">
        <v>5.0789999999999997</v>
      </c>
      <c r="CA77" s="180">
        <v>6.6360000000000001</v>
      </c>
      <c r="CB77" s="180">
        <f t="shared" si="83"/>
        <v>11.741</v>
      </c>
      <c r="CC77" s="180">
        <v>5.25</v>
      </c>
      <c r="CD77" s="180">
        <v>6.4909999999999997</v>
      </c>
      <c r="CE77" s="180">
        <v>3.3340000000000001</v>
      </c>
      <c r="CF77" s="180">
        <f t="shared" si="84"/>
        <v>42.873000000000005</v>
      </c>
      <c r="CG77" s="180">
        <f t="shared" si="85"/>
        <v>67.155999999999992</v>
      </c>
      <c r="CH77" s="62">
        <f t="shared" si="86"/>
        <v>4.6905815739486857E-2</v>
      </c>
      <c r="CI77" s="62">
        <f t="shared" si="87"/>
        <v>9.9264739296003796E-2</v>
      </c>
      <c r="CJ77" s="62">
        <f t="shared" si="88"/>
        <v>4.6160557671159418E-2</v>
      </c>
      <c r="CK77" s="62">
        <f t="shared" si="89"/>
        <v>6.0311372456352416E-2</v>
      </c>
      <c r="CL77" s="49">
        <f t="shared" si="90"/>
        <v>0.1067082314662498</v>
      </c>
      <c r="CM77" s="62">
        <f t="shared" si="91"/>
        <v>4.7714693399012992E-2</v>
      </c>
      <c r="CN77" s="62">
        <f t="shared" si="92"/>
        <v>5.8993538067236818E-2</v>
      </c>
      <c r="CO77" s="62">
        <f t="shared" si="93"/>
        <v>3.0301102436630343E-2</v>
      </c>
      <c r="CP77" s="62">
        <f t="shared" si="94"/>
        <v>0.3896518190658827</v>
      </c>
      <c r="CQ77" s="62">
        <f t="shared" si="68"/>
        <v>9.4725700841878382E-2</v>
      </c>
      <c r="CR77" s="174">
        <f t="shared" si="95"/>
        <v>110.029</v>
      </c>
      <c r="CS77" s="278">
        <f t="shared" si="69"/>
        <v>110.029</v>
      </c>
      <c r="CT77" s="173">
        <f t="shared" si="70"/>
        <v>4.4879999999999995</v>
      </c>
      <c r="CU77" s="290">
        <v>53.234000000000002</v>
      </c>
      <c r="CV77" s="67">
        <v>52.307000000000002</v>
      </c>
      <c r="CW77" s="180">
        <v>3.8559999999999999</v>
      </c>
      <c r="CX77" s="180">
        <v>7.52</v>
      </c>
      <c r="CY77" s="180">
        <v>3.0939999999999999</v>
      </c>
      <c r="CZ77" s="180">
        <v>2.7050000000000001</v>
      </c>
      <c r="DA77" s="180">
        <v>3.8940000000000001</v>
      </c>
      <c r="DB77" s="180">
        <v>2.3490000000000002</v>
      </c>
      <c r="DC77" s="67">
        <f t="shared" si="164"/>
        <v>23.417999999999999</v>
      </c>
      <c r="DD77" s="67"/>
      <c r="DE77" s="62">
        <f t="shared" si="72"/>
        <v>0.54621789937723031</v>
      </c>
      <c r="DF77" s="180">
        <f t="shared" si="96"/>
        <v>28.889000000000003</v>
      </c>
      <c r="DG77" s="62">
        <f t="shared" si="165"/>
        <v>0.44770298430420397</v>
      </c>
      <c r="DH77" s="62">
        <f t="shared" si="97"/>
        <v>0.4956083417818668</v>
      </c>
      <c r="DI77" s="293">
        <v>124.873</v>
      </c>
      <c r="DJ77" s="181">
        <v>2.4369999999999998</v>
      </c>
      <c r="DK77" s="181">
        <v>12.025</v>
      </c>
      <c r="DL77" s="181">
        <v>20.402000000000001</v>
      </c>
      <c r="DM77" s="181">
        <v>4.17</v>
      </c>
      <c r="DN77" s="181">
        <v>8.4510000000000005</v>
      </c>
      <c r="DO77" s="181">
        <v>7.0069999999999997</v>
      </c>
      <c r="DP77" s="181">
        <v>5.593</v>
      </c>
      <c r="DQ77" s="180">
        <f t="shared" si="166"/>
        <v>53.077999999999996</v>
      </c>
      <c r="DR77" s="180">
        <f t="shared" si="98"/>
        <v>71.795000000000016</v>
      </c>
      <c r="DS77" s="49">
        <f t="shared" si="167"/>
        <v>0.42505585675045843</v>
      </c>
      <c r="DT77" s="293">
        <f t="shared" si="99"/>
        <v>72.566000000000003</v>
      </c>
      <c r="DU77" s="180">
        <v>72.566000000000003</v>
      </c>
      <c r="DV77" s="180">
        <f t="shared" si="100"/>
        <v>-1.419</v>
      </c>
      <c r="DW77" s="180">
        <f t="shared" si="101"/>
        <v>4.5050000000000008</v>
      </c>
      <c r="DX77" s="180">
        <f t="shared" si="102"/>
        <v>17.308</v>
      </c>
      <c r="DY77" s="180">
        <f t="shared" si="103"/>
        <v>1.4649999999999999</v>
      </c>
      <c r="DZ77" s="180">
        <f t="shared" si="104"/>
        <v>4.5570000000000004</v>
      </c>
      <c r="EA77" s="180">
        <f t="shared" si="105"/>
        <v>3.2439999999999998</v>
      </c>
      <c r="EB77" s="180">
        <f t="shared" si="168"/>
        <v>29.66</v>
      </c>
      <c r="EC77" s="180">
        <f t="shared" si="130"/>
        <v>42.906000000000006</v>
      </c>
      <c r="ED77" s="62">
        <f t="shared" si="78"/>
        <v>0.40873136179477992</v>
      </c>
      <c r="EE77" s="67">
        <v>60.942</v>
      </c>
      <c r="EF77" s="180">
        <v>1.998</v>
      </c>
      <c r="EG77" s="180">
        <v>2</v>
      </c>
      <c r="EH77" s="180">
        <v>0.82</v>
      </c>
      <c r="EI77" s="180">
        <v>1.4339999999999999</v>
      </c>
      <c r="EJ77" s="65">
        <f>(EJ76+EJ78)/2</f>
        <v>5.8330000000000002</v>
      </c>
      <c r="EK77" s="180">
        <v>2.782</v>
      </c>
      <c r="EL77" s="180">
        <f t="shared" si="169"/>
        <v>14.866999999999999</v>
      </c>
      <c r="EM77" s="180">
        <f t="shared" si="106"/>
        <v>46.075000000000003</v>
      </c>
      <c r="EN77" s="62">
        <f t="shared" si="107"/>
        <v>0.24395326704079287</v>
      </c>
      <c r="EO77" s="32">
        <v>1460.3520000000001</v>
      </c>
      <c r="EP77" s="177">
        <v>39.540999999999997</v>
      </c>
      <c r="EQ77" s="177">
        <v>147.68700000000001</v>
      </c>
      <c r="ER77" s="177">
        <v>50.771000000000001</v>
      </c>
      <c r="ES77" s="177">
        <v>63.768000000000001</v>
      </c>
      <c r="ET77" s="177">
        <v>142.08600000000001</v>
      </c>
      <c r="EU77" s="177">
        <v>84.968999999999994</v>
      </c>
      <c r="EV77" s="177">
        <v>40.764000000000003</v>
      </c>
      <c r="EW77" s="177">
        <f t="shared" si="170"/>
        <v>484.61700000000002</v>
      </c>
      <c r="EX77" s="177">
        <f t="shared" si="108"/>
        <v>975.73500000000013</v>
      </c>
      <c r="EY77" s="62">
        <f t="shared" si="81"/>
        <v>0.33184944451748621</v>
      </c>
      <c r="EZ77" s="251">
        <f t="shared" si="109"/>
        <v>9.8204212431253421E-2</v>
      </c>
      <c r="FA77" s="62">
        <f t="shared" si="110"/>
        <v>0.17719967690722219</v>
      </c>
      <c r="FB77" s="62">
        <f t="shared" si="111"/>
        <v>0.26990617609093043</v>
      </c>
      <c r="FC77" s="62">
        <f t="shared" si="112"/>
        <v>0.27286437574060113</v>
      </c>
      <c r="FD77" s="62">
        <f t="shared" si="113"/>
        <v>0.19605612438376938</v>
      </c>
      <c r="FE77" s="62">
        <f t="shared" si="114"/>
        <v>0.33968575772934628</v>
      </c>
      <c r="FF77" s="62">
        <f t="shared" si="115"/>
        <v>0.38423661709418772</v>
      </c>
      <c r="FG77" s="62">
        <f t="shared" si="116"/>
        <v>0.59553308747358402</v>
      </c>
      <c r="FH77" s="62">
        <f t="shared" si="117"/>
        <v>0.29195056725652624</v>
      </c>
      <c r="FI77" s="62">
        <f t="shared" si="118"/>
        <v>2.323924888387335E-2</v>
      </c>
      <c r="FJ77" s="62">
        <f t="shared" si="119"/>
        <v>6.7810558237210022E-2</v>
      </c>
      <c r="FK77" s="70">
        <f t="shared" si="120"/>
        <v>8.3592973051410557E-2</v>
      </c>
      <c r="FL77" s="62">
        <f t="shared" si="121"/>
        <v>0.1437484332785561</v>
      </c>
      <c r="FM77" s="62">
        <f t="shared" si="122"/>
        <v>9.4620935813357135E-2</v>
      </c>
      <c r="FN77" s="62">
        <f t="shared" si="123"/>
        <v>0.1823763869438759</v>
      </c>
      <c r="FO77" s="62">
        <f t="shared" si="124"/>
        <v>0.1198331437239287</v>
      </c>
      <c r="FP77" s="62">
        <f t="shared" si="125"/>
        <v>0.10819702345297885</v>
      </c>
      <c r="FQ77" s="62">
        <f t="shared" si="126"/>
        <v>8.7334065275975648E-2</v>
      </c>
      <c r="FR77" s="62">
        <f t="shared" si="127"/>
        <v>0.13815107943479882</v>
      </c>
      <c r="FS77" s="62">
        <f t="shared" si="128"/>
        <v>0.1167546281923498</v>
      </c>
      <c r="FT77" s="62">
        <f t="shared" si="129"/>
        <v>7.076195865089073E-2</v>
      </c>
    </row>
    <row r="78" spans="2:176" x14ac:dyDescent="0.2">
      <c r="B78" s="172">
        <v>2002</v>
      </c>
      <c r="C78" s="143">
        <v>9436.7999999999993</v>
      </c>
      <c r="D78" s="32">
        <v>907.2</v>
      </c>
      <c r="E78" s="35">
        <f t="shared" si="132"/>
        <v>9.6134282807731453E-2</v>
      </c>
      <c r="F78" s="173">
        <f t="shared" si="133"/>
        <v>0</v>
      </c>
      <c r="G78" s="177">
        <f t="shared" si="134"/>
        <v>748.40000000000009</v>
      </c>
      <c r="H78" s="62">
        <f t="shared" si="135"/>
        <v>7.9306544591386932E-2</v>
      </c>
      <c r="I78" s="173">
        <v>158.80000000000001</v>
      </c>
      <c r="J78" s="58">
        <f t="shared" si="136"/>
        <v>1.6827738216344527E-2</v>
      </c>
      <c r="K78" s="35">
        <f t="shared" si="137"/>
        <v>0.17504409171075838</v>
      </c>
      <c r="L78" s="240">
        <v>205.3</v>
      </c>
      <c r="M78" s="58">
        <f t="shared" si="63"/>
        <v>2.1755256018989491E-2</v>
      </c>
      <c r="N78" s="164">
        <f t="shared" si="64"/>
        <v>0.22630070546737213</v>
      </c>
      <c r="O78" s="32">
        <f t="shared" si="150"/>
        <v>907.2</v>
      </c>
      <c r="P78" s="176">
        <f t="shared" si="138"/>
        <v>0</v>
      </c>
      <c r="Q78" s="177">
        <v>550.5</v>
      </c>
      <c r="R78" s="391">
        <v>186.5</v>
      </c>
      <c r="S78" s="153">
        <f t="shared" si="139"/>
        <v>0.20557760141093473</v>
      </c>
      <c r="T78" s="175">
        <v>23.9</v>
      </c>
      <c r="U78" s="175">
        <v>118.19999999999999</v>
      </c>
      <c r="V78" s="396">
        <v>96.4</v>
      </c>
      <c r="W78" s="153">
        <f t="shared" si="140"/>
        <v>0.10626102292768959</v>
      </c>
      <c r="X78" s="176">
        <f t="shared" si="141"/>
        <v>124.50000000000011</v>
      </c>
      <c r="Y78" s="301">
        <v>151.84824699999999</v>
      </c>
      <c r="Z78" s="176">
        <f t="shared" si="152"/>
        <v>-11.595648052916506</v>
      </c>
      <c r="AA78" s="176"/>
      <c r="AB78" s="176"/>
      <c r="AC78" s="176">
        <f t="shared" si="153"/>
        <v>140.25259894708347</v>
      </c>
      <c r="AD78" s="62">
        <f t="shared" si="142"/>
        <v>0.15459942564713786</v>
      </c>
      <c r="AE78" s="177">
        <f>NIPA_Scorp!C15/1000</f>
        <v>178.56399999999999</v>
      </c>
      <c r="AF78" s="177">
        <v>138.39049039770941</v>
      </c>
      <c r="AG78" s="199">
        <v>192.3</v>
      </c>
      <c r="AH78" s="61">
        <f t="shared" si="143"/>
        <v>2.0377670396744662E-2</v>
      </c>
      <c r="AI78" s="61">
        <f t="shared" si="144"/>
        <v>1.77814513394371E-2</v>
      </c>
      <c r="AJ78" s="201">
        <f t="shared" si="145"/>
        <v>0</v>
      </c>
      <c r="AK78" s="172">
        <v>125.9</v>
      </c>
      <c r="AL78" s="172">
        <v>30.9</v>
      </c>
      <c r="AM78" s="400">
        <v>11</v>
      </c>
      <c r="AN78" s="172">
        <v>24.5</v>
      </c>
      <c r="AO78" s="396">
        <v>43.2</v>
      </c>
      <c r="AP78" s="173">
        <f>(0.25*FedReceipts!C75+0.75*FedReceipts!C74)/1000</f>
        <v>143.97749999999999</v>
      </c>
      <c r="AQ78" s="173"/>
      <c r="AR78" s="173"/>
      <c r="AS78" s="173"/>
      <c r="AT78" s="427">
        <v>0.35</v>
      </c>
      <c r="AU78" s="244">
        <f t="shared" si="154"/>
        <v>0.16863841686384168</v>
      </c>
      <c r="AV78" s="447">
        <f t="shared" si="131"/>
        <v>0.20872269167079319</v>
      </c>
      <c r="AW78" s="62">
        <f t="shared" si="155"/>
        <v>0.15279672578444747</v>
      </c>
      <c r="AX78" s="72">
        <f t="shared" si="156"/>
        <v>0.2055498458376156</v>
      </c>
      <c r="AY78" s="447">
        <f t="shared" si="157"/>
        <v>0.24016886723047373</v>
      </c>
      <c r="AZ78" s="62">
        <f t="shared" si="158"/>
        <v>0.30481380563124433</v>
      </c>
      <c r="BA78" s="62">
        <f t="shared" si="159"/>
        <v>0.2276797829036635</v>
      </c>
      <c r="BB78" s="257">
        <f t="shared" si="146"/>
        <v>907.2</v>
      </c>
      <c r="BC78" s="201">
        <f t="shared" si="151"/>
        <v>0</v>
      </c>
      <c r="BD78" s="261">
        <f t="shared" si="147"/>
        <v>192.3</v>
      </c>
      <c r="BE78" s="180">
        <v>400.2</v>
      </c>
      <c r="BF78" s="180">
        <v>314.7</v>
      </c>
      <c r="BG78" s="62">
        <f t="shared" si="160"/>
        <v>0.34689153439153436</v>
      </c>
      <c r="BH78" s="172">
        <v>203.8</v>
      </c>
      <c r="BI78" s="172">
        <f t="shared" si="148"/>
        <v>110.89999999999998</v>
      </c>
      <c r="BJ78" s="62">
        <f t="shared" si="149"/>
        <v>0.12224426807760137</v>
      </c>
      <c r="BK78" s="62">
        <f t="shared" si="66"/>
        <v>3.908950617283951E-2</v>
      </c>
      <c r="BL78" s="62">
        <f t="shared" si="82"/>
        <v>0.29464256040413445</v>
      </c>
      <c r="BM78" s="62">
        <f t="shared" si="67"/>
        <v>0.28383223947494801</v>
      </c>
      <c r="BN78" s="62">
        <f t="shared" si="62"/>
        <v>0.6983627204030225</v>
      </c>
      <c r="BO78" s="267">
        <v>54.6</v>
      </c>
      <c r="BP78" s="278">
        <f t="shared" si="65"/>
        <v>205.3</v>
      </c>
      <c r="BQ78" s="173">
        <f t="shared" si="161"/>
        <v>0</v>
      </c>
      <c r="BR78" s="177">
        <f t="shared" si="162"/>
        <v>27.202000000000027</v>
      </c>
      <c r="BS78" s="177">
        <v>38.228999999999999</v>
      </c>
      <c r="BT78" s="177">
        <v>139.869</v>
      </c>
      <c r="BU78" s="177">
        <v>19.513000000000002</v>
      </c>
      <c r="BV78" s="62">
        <f t="shared" si="163"/>
        <v>0.18621042377009253</v>
      </c>
      <c r="BW78" s="67">
        <v>124.94</v>
      </c>
      <c r="BX78" s="180">
        <v>6.3550000000000004</v>
      </c>
      <c r="BY78" s="180">
        <v>11.756</v>
      </c>
      <c r="BZ78" s="180">
        <v>7.5369999999999999</v>
      </c>
      <c r="CA78" s="180">
        <v>10.920999999999999</v>
      </c>
      <c r="CB78" s="180">
        <f t="shared" si="83"/>
        <v>10.46</v>
      </c>
      <c r="CC78" s="180">
        <v>4.569</v>
      </c>
      <c r="CD78" s="180">
        <v>5.8910000000000009</v>
      </c>
      <c r="CE78" s="180">
        <v>4.4379999999999997</v>
      </c>
      <c r="CF78" s="180">
        <f t="shared" si="84"/>
        <v>51.467000000000006</v>
      </c>
      <c r="CG78" s="180">
        <f t="shared" si="85"/>
        <v>73.472999999999985</v>
      </c>
      <c r="CH78" s="62">
        <f t="shared" si="86"/>
        <v>5.0864414919161202E-2</v>
      </c>
      <c r="CI78" s="62">
        <f t="shared" si="87"/>
        <v>9.4093164719065162E-2</v>
      </c>
      <c r="CJ78" s="62">
        <f t="shared" si="88"/>
        <v>6.032495597886986E-2</v>
      </c>
      <c r="CK78" s="62">
        <f t="shared" si="89"/>
        <v>8.7409956779254033E-2</v>
      </c>
      <c r="CL78" s="49">
        <f t="shared" si="90"/>
        <v>8.3720185689130783E-2</v>
      </c>
      <c r="CM78" s="62">
        <f t="shared" si="91"/>
        <v>3.6569553385625099E-2</v>
      </c>
      <c r="CN78" s="62">
        <f t="shared" si="92"/>
        <v>4.7150632303505691E-2</v>
      </c>
      <c r="CO78" s="62">
        <f t="shared" si="93"/>
        <v>3.5521050104049941E-2</v>
      </c>
      <c r="CP78" s="62">
        <f t="shared" si="94"/>
        <v>0.41193372818953106</v>
      </c>
      <c r="CQ78" s="62">
        <f t="shared" si="68"/>
        <v>9.32208932950956E-2</v>
      </c>
      <c r="CR78" s="174">
        <f t="shared" si="95"/>
        <v>124.94</v>
      </c>
      <c r="CS78" s="278">
        <f t="shared" si="69"/>
        <v>124.94</v>
      </c>
      <c r="CT78" s="173">
        <f t="shared" si="70"/>
        <v>4.5840000000000032</v>
      </c>
      <c r="CU78" s="290">
        <v>54.6</v>
      </c>
      <c r="CV78" s="67">
        <v>65.756</v>
      </c>
      <c r="CW78" s="180">
        <v>4.9269999999999996</v>
      </c>
      <c r="CX78" s="180">
        <v>9.0150000000000006</v>
      </c>
      <c r="CY78" s="180">
        <v>6.125</v>
      </c>
      <c r="CZ78" s="180">
        <v>7.7249999999999996</v>
      </c>
      <c r="DA78" s="180">
        <v>4.92</v>
      </c>
      <c r="DB78" s="180">
        <v>2.75</v>
      </c>
      <c r="DC78" s="67">
        <f t="shared" si="164"/>
        <v>35.462000000000003</v>
      </c>
      <c r="DD78" s="67"/>
      <c r="DE78" s="62">
        <f t="shared" si="72"/>
        <v>0.68902403481842733</v>
      </c>
      <c r="DF78" s="180">
        <f t="shared" si="96"/>
        <v>30.293999999999997</v>
      </c>
      <c r="DG78" s="62">
        <f t="shared" si="165"/>
        <v>0.53929679420889354</v>
      </c>
      <c r="DH78" s="62">
        <f t="shared" si="97"/>
        <v>0.54634584067267111</v>
      </c>
      <c r="DI78" s="293">
        <v>134.946</v>
      </c>
      <c r="DJ78" s="181">
        <v>10.7</v>
      </c>
      <c r="DK78" s="181">
        <v>14.79</v>
      </c>
      <c r="DL78" s="181">
        <v>10.484999999999999</v>
      </c>
      <c r="DM78" s="181">
        <v>7.9240000000000004</v>
      </c>
      <c r="DN78" s="181">
        <v>10.294</v>
      </c>
      <c r="DO78" s="181">
        <v>4.3129999999999997</v>
      </c>
      <c r="DP78" s="181">
        <v>0.53</v>
      </c>
      <c r="DQ78" s="180">
        <f t="shared" si="166"/>
        <v>54.722999999999999</v>
      </c>
      <c r="DR78" s="180">
        <f t="shared" si="98"/>
        <v>80.222999999999999</v>
      </c>
      <c r="DS78" s="49">
        <f t="shared" si="167"/>
        <v>0.40551776266061978</v>
      </c>
      <c r="DT78" s="293">
        <f t="shared" si="99"/>
        <v>69.19</v>
      </c>
      <c r="DU78" s="180">
        <v>69.19</v>
      </c>
      <c r="DV78" s="180">
        <f t="shared" si="100"/>
        <v>5.7729999999999997</v>
      </c>
      <c r="DW78" s="180">
        <f t="shared" si="101"/>
        <v>5.7749999999999986</v>
      </c>
      <c r="DX78" s="180">
        <f t="shared" si="102"/>
        <v>4.3599999999999994</v>
      </c>
      <c r="DY78" s="180">
        <f t="shared" si="103"/>
        <v>0.19900000000000073</v>
      </c>
      <c r="DZ78" s="180">
        <f t="shared" si="104"/>
        <v>5.3740000000000006</v>
      </c>
      <c r="EA78" s="180">
        <f t="shared" si="105"/>
        <v>-2.2199999999999998</v>
      </c>
      <c r="EB78" s="180">
        <f t="shared" si="168"/>
        <v>19.260999999999999</v>
      </c>
      <c r="EC78" s="180">
        <f t="shared" si="130"/>
        <v>49.929000000000002</v>
      </c>
      <c r="ED78" s="62">
        <f t="shared" si="78"/>
        <v>0.27837837837837837</v>
      </c>
      <c r="EE78" s="67">
        <v>42.707000000000001</v>
      </c>
      <c r="EF78" s="180">
        <v>3.5579999999999998</v>
      </c>
      <c r="EG78" s="180">
        <v>2.855</v>
      </c>
      <c r="EH78" s="180">
        <v>1.073</v>
      </c>
      <c r="EI78" s="180">
        <v>1.2609999999999999</v>
      </c>
      <c r="EJ78" s="180">
        <v>4.7670000000000003</v>
      </c>
      <c r="EK78" s="180">
        <v>0.153</v>
      </c>
      <c r="EL78" s="180">
        <f t="shared" si="169"/>
        <v>13.667</v>
      </c>
      <c r="EM78" s="180">
        <f t="shared" si="106"/>
        <v>29.04</v>
      </c>
      <c r="EN78" s="62">
        <f t="shared" si="107"/>
        <v>0.32001779567752359</v>
      </c>
      <c r="EO78" s="32">
        <v>1616.548</v>
      </c>
      <c r="EP78" s="177">
        <v>51.597999999999999</v>
      </c>
      <c r="EQ78" s="177">
        <v>158.41499999999999</v>
      </c>
      <c r="ER78" s="177">
        <v>62.180999999999997</v>
      </c>
      <c r="ES78" s="177">
        <v>74.228999999999999</v>
      </c>
      <c r="ET78" s="177">
        <v>159.416</v>
      </c>
      <c r="EU78" s="177">
        <v>89.472999999999999</v>
      </c>
      <c r="EV78" s="177">
        <v>50.954999999999998</v>
      </c>
      <c r="EW78" s="177">
        <f t="shared" si="170"/>
        <v>556.79399999999987</v>
      </c>
      <c r="EX78" s="177">
        <f t="shared" si="108"/>
        <v>1059.7540000000001</v>
      </c>
      <c r="EY78" s="62">
        <f t="shared" si="81"/>
        <v>0.34443394195532695</v>
      </c>
      <c r="EZ78" s="251">
        <f t="shared" si="109"/>
        <v>0.10010600184065205</v>
      </c>
      <c r="FA78" s="62">
        <f t="shared" si="110"/>
        <v>0.19503806175868096</v>
      </c>
      <c r="FB78" s="62">
        <f t="shared" si="111"/>
        <v>5.2096663890525099E-2</v>
      </c>
      <c r="FC78" s="62">
        <f t="shared" si="112"/>
        <v>0.16666994938055182</v>
      </c>
      <c r="FD78" s="62">
        <f t="shared" si="113"/>
        <v>0.21104629281144144</v>
      </c>
      <c r="FE78" s="62">
        <f t="shared" si="114"/>
        <v>0.12313669186267459</v>
      </c>
      <c r="FF78" s="62">
        <f t="shared" si="115"/>
        <v>5.6020430980710668E-2</v>
      </c>
      <c r="FG78" s="62">
        <f t="shared" si="116"/>
        <v>0.34586890393484432</v>
      </c>
      <c r="FH78" s="62">
        <f t="shared" si="117"/>
        <v>0.14221746244972805</v>
      </c>
      <c r="FI78" s="62">
        <f t="shared" si="118"/>
        <v>7.9190558911999651E-2</v>
      </c>
      <c r="FJ78" s="62">
        <f t="shared" si="119"/>
        <v>0.12346487519664662</v>
      </c>
      <c r="FK78" s="70">
        <f t="shared" si="120"/>
        <v>8.5554715575422907E-2</v>
      </c>
      <c r="FL78" s="62">
        <f t="shared" si="121"/>
        <v>0.16071925343314536</v>
      </c>
      <c r="FM78" s="62">
        <f t="shared" si="122"/>
        <v>7.9600777319601579E-2</v>
      </c>
      <c r="FN78" s="62">
        <f t="shared" si="123"/>
        <v>0.14845088731756317</v>
      </c>
      <c r="FO78" s="62">
        <f t="shared" si="124"/>
        <v>0.1712614477480868</v>
      </c>
      <c r="FP78" s="62">
        <f t="shared" si="125"/>
        <v>7.3617386653153719E-2</v>
      </c>
      <c r="FQ78" s="62">
        <f t="shared" si="126"/>
        <v>5.3772552342619073E-2</v>
      </c>
      <c r="FR78" s="62">
        <f t="shared" si="127"/>
        <v>0.10887057207339808</v>
      </c>
      <c r="FS78" s="62">
        <f t="shared" si="128"/>
        <v>0.10620139202710595</v>
      </c>
      <c r="FT78" s="62">
        <f t="shared" si="129"/>
        <v>7.5300158342172796E-2</v>
      </c>
    </row>
    <row r="79" spans="2:176" x14ac:dyDescent="0.2">
      <c r="B79" s="172">
        <v>2003</v>
      </c>
      <c r="C79" s="143">
        <v>9864.2000000000007</v>
      </c>
      <c r="D79" s="32">
        <v>1056.4000000000001</v>
      </c>
      <c r="E79" s="58">
        <f t="shared" si="132"/>
        <v>0.10709434115285578</v>
      </c>
      <c r="F79" s="173">
        <f t="shared" si="133"/>
        <v>0</v>
      </c>
      <c r="G79" s="177">
        <f t="shared" si="134"/>
        <v>889.80000000000007</v>
      </c>
      <c r="H79" s="62">
        <f t="shared" si="135"/>
        <v>9.0204983678352016E-2</v>
      </c>
      <c r="I79" s="173">
        <v>166.6</v>
      </c>
      <c r="J79" s="58">
        <f t="shared" si="136"/>
        <v>1.688935747450376E-2</v>
      </c>
      <c r="K79" s="35">
        <f t="shared" si="137"/>
        <v>0.15770541461567586</v>
      </c>
      <c r="L79" s="240">
        <v>250</v>
      </c>
      <c r="M79" s="58">
        <f t="shared" si="63"/>
        <v>2.5344173881308163E-2</v>
      </c>
      <c r="N79" s="164">
        <f t="shared" si="64"/>
        <v>0.23665278303672849</v>
      </c>
      <c r="O79" s="32">
        <f t="shared" si="150"/>
        <v>1056.4000000000001</v>
      </c>
      <c r="P79" s="176">
        <f t="shared" si="138"/>
        <v>0</v>
      </c>
      <c r="Q79" s="177">
        <v>749</v>
      </c>
      <c r="R79" s="391">
        <v>187.1</v>
      </c>
      <c r="S79" s="153">
        <f t="shared" si="139"/>
        <v>0.17711094282468759</v>
      </c>
      <c r="T79" s="175">
        <v>20.5</v>
      </c>
      <c r="U79" s="175">
        <v>86.9</v>
      </c>
      <c r="V79" s="396">
        <v>123.3</v>
      </c>
      <c r="W79" s="153">
        <f t="shared" si="140"/>
        <v>0.11671715259371448</v>
      </c>
      <c r="X79" s="176">
        <f t="shared" si="141"/>
        <v>136.20000000000005</v>
      </c>
      <c r="Y79" s="301">
        <v>172.93795800000001</v>
      </c>
      <c r="Z79" s="176">
        <f t="shared" si="152"/>
        <v>-13.206130038222019</v>
      </c>
      <c r="AA79" s="176"/>
      <c r="AB79" s="176"/>
      <c r="AC79" s="176">
        <f t="shared" si="153"/>
        <v>159.73182796177798</v>
      </c>
      <c r="AD79" s="62">
        <f t="shared" si="142"/>
        <v>0.15120392650679473</v>
      </c>
      <c r="AE79" s="177">
        <f>NIPA_Scorp!C16/1000</f>
        <v>189.86199999999999</v>
      </c>
      <c r="AF79" s="177">
        <v>147.13503761571775</v>
      </c>
      <c r="AG79" s="199">
        <v>243.8</v>
      </c>
      <c r="AH79" s="61">
        <f t="shared" si="143"/>
        <v>2.4715638369051721E-2</v>
      </c>
      <c r="AI79" s="61">
        <f t="shared" si="144"/>
        <v>2.2485351067496603E-2</v>
      </c>
      <c r="AJ79" s="201">
        <f t="shared" si="145"/>
        <v>0</v>
      </c>
      <c r="AK79" s="172">
        <v>175.80000000000004</v>
      </c>
      <c r="AL79" s="172">
        <v>34</v>
      </c>
      <c r="AM79" s="400">
        <v>12</v>
      </c>
      <c r="AN79" s="172">
        <v>22</v>
      </c>
      <c r="AO79" s="396">
        <v>51.1</v>
      </c>
      <c r="AP79" s="173">
        <f>(0.25*FedReceipts!C76+0.75*FedReceipts!C75)/1000</f>
        <v>146.17625000000001</v>
      </c>
      <c r="AQ79" s="173"/>
      <c r="AR79" s="173"/>
      <c r="AS79" s="173"/>
      <c r="AT79" s="427">
        <v>0.35</v>
      </c>
      <c r="AU79" s="244">
        <f t="shared" si="154"/>
        <v>0.18743857768248012</v>
      </c>
      <c r="AV79" s="447">
        <f t="shared" si="131"/>
        <v>0.22572780540498666</v>
      </c>
      <c r="AW79" s="62">
        <f t="shared" si="155"/>
        <v>0.1688395300177048</v>
      </c>
      <c r="AX79" s="72">
        <f t="shared" si="156"/>
        <v>0.22291524265208476</v>
      </c>
      <c r="AY79" s="447">
        <f t="shared" si="157"/>
        <v>0.25814605349037661</v>
      </c>
      <c r="AZ79" s="62">
        <f t="shared" si="158"/>
        <v>0.29612817089452603</v>
      </c>
      <c r="BA79" s="62">
        <f t="shared" si="159"/>
        <v>0.23694049781006304</v>
      </c>
      <c r="BB79" s="257">
        <f t="shared" si="146"/>
        <v>1056.4000000000001</v>
      </c>
      <c r="BC79" s="201">
        <f t="shared" si="151"/>
        <v>0</v>
      </c>
      <c r="BD79" s="261">
        <f t="shared" si="147"/>
        <v>243.8</v>
      </c>
      <c r="BE79" s="180">
        <v>434</v>
      </c>
      <c r="BF79" s="180">
        <v>378.6</v>
      </c>
      <c r="BG79" s="62">
        <f t="shared" si="160"/>
        <v>0.35838697463082164</v>
      </c>
      <c r="BH79" s="172">
        <v>244.1</v>
      </c>
      <c r="BI79" s="172">
        <f t="shared" si="148"/>
        <v>134.50000000000003</v>
      </c>
      <c r="BJ79" s="62">
        <f t="shared" si="149"/>
        <v>0.12731919727375995</v>
      </c>
      <c r="BK79" s="62">
        <f t="shared" si="66"/>
        <v>4.2499053388867843E-2</v>
      </c>
      <c r="BL79" s="62">
        <f t="shared" si="82"/>
        <v>0.28070877465017691</v>
      </c>
      <c r="BM79" s="62">
        <f t="shared" si="67"/>
        <v>0.27176261932289358</v>
      </c>
      <c r="BN79" s="62">
        <f t="shared" si="62"/>
        <v>0.80732292917166881</v>
      </c>
      <c r="BO79" s="267">
        <v>59.46</v>
      </c>
      <c r="BP79" s="278">
        <f t="shared" si="65"/>
        <v>250</v>
      </c>
      <c r="BQ79" s="173">
        <f t="shared" si="161"/>
        <v>0</v>
      </c>
      <c r="BR79" s="177">
        <f t="shared" si="162"/>
        <v>28.298000000000002</v>
      </c>
      <c r="BS79" s="177">
        <v>41.554000000000002</v>
      </c>
      <c r="BT79" s="177">
        <v>180.148</v>
      </c>
      <c r="BU79" s="177">
        <v>20.210999999999999</v>
      </c>
      <c r="BV79" s="62">
        <f t="shared" si="163"/>
        <v>0.166216</v>
      </c>
      <c r="BW79" s="67">
        <v>165.203</v>
      </c>
      <c r="BX79" s="180">
        <v>9.1340000000000003</v>
      </c>
      <c r="BY79" s="180">
        <v>16.594999999999999</v>
      </c>
      <c r="BZ79" s="180">
        <v>9.3770000000000007</v>
      </c>
      <c r="CA79" s="180">
        <v>12.643000000000001</v>
      </c>
      <c r="CB79" s="180">
        <f t="shared" si="83"/>
        <v>13.856999999999999</v>
      </c>
      <c r="CC79" s="180">
        <v>7.0890000000000004</v>
      </c>
      <c r="CD79" s="180">
        <v>6.7679999999999989</v>
      </c>
      <c r="CE79" s="180">
        <v>5.9870000000000001</v>
      </c>
      <c r="CF79" s="180">
        <f t="shared" si="84"/>
        <v>67.593000000000004</v>
      </c>
      <c r="CG79" s="180">
        <f t="shared" si="85"/>
        <v>97.61</v>
      </c>
      <c r="CH79" s="62">
        <f t="shared" si="86"/>
        <v>5.5289552853156419E-2</v>
      </c>
      <c r="CI79" s="62">
        <f t="shared" si="87"/>
        <v>0.10045217096541829</v>
      </c>
      <c r="CJ79" s="62">
        <f t="shared" si="88"/>
        <v>5.6760470451505118E-2</v>
      </c>
      <c r="CK79" s="62">
        <f t="shared" si="89"/>
        <v>7.6530087226018895E-2</v>
      </c>
      <c r="CL79" s="49">
        <f t="shared" si="90"/>
        <v>8.3878622058921437E-2</v>
      </c>
      <c r="CM79" s="62">
        <f t="shared" si="91"/>
        <v>4.2910843023431781E-2</v>
      </c>
      <c r="CN79" s="62">
        <f t="shared" si="92"/>
        <v>4.0967779035489663E-2</v>
      </c>
      <c r="CO79" s="62">
        <f t="shared" si="93"/>
        <v>3.6240261980714637E-2</v>
      </c>
      <c r="CP79" s="62">
        <f t="shared" si="94"/>
        <v>0.40915116553573483</v>
      </c>
      <c r="CQ79" s="62">
        <f t="shared" si="68"/>
        <v>9.6826762006752831E-2</v>
      </c>
      <c r="CR79" s="174">
        <f t="shared" si="95"/>
        <v>165.203</v>
      </c>
      <c r="CS79" s="278">
        <f t="shared" si="69"/>
        <v>165.203</v>
      </c>
      <c r="CT79" s="173">
        <f t="shared" si="70"/>
        <v>5.2650000000000148</v>
      </c>
      <c r="CU79" s="290">
        <v>59.46</v>
      </c>
      <c r="CV79" s="67">
        <v>100.47799999999999</v>
      </c>
      <c r="CW79" s="180">
        <v>7.3940000000000001</v>
      </c>
      <c r="CX79" s="180">
        <v>14.712999999999999</v>
      </c>
      <c r="CY79" s="180">
        <v>3.169</v>
      </c>
      <c r="CZ79" s="180">
        <v>9.0649999999999995</v>
      </c>
      <c r="DA79" s="180">
        <v>6.7619999999999996</v>
      </c>
      <c r="DB79" s="180">
        <v>3.7930000000000001</v>
      </c>
      <c r="DC79" s="67">
        <f t="shared" si="164"/>
        <v>44.895999999999994</v>
      </c>
      <c r="DD79" s="67"/>
      <c r="DE79" s="62">
        <f t="shared" si="72"/>
        <v>0.66421079105824554</v>
      </c>
      <c r="DF79" s="180">
        <f t="shared" si="96"/>
        <v>55.582000000000001</v>
      </c>
      <c r="DG79" s="62">
        <f t="shared" si="165"/>
        <v>0.4468241804176038</v>
      </c>
      <c r="DH79" s="62">
        <f t="shared" si="97"/>
        <v>0.62823093948905206</v>
      </c>
      <c r="DI79" s="293">
        <v>129.352</v>
      </c>
      <c r="DJ79" s="181">
        <v>7.4080000000000004</v>
      </c>
      <c r="DK79" s="181">
        <v>15.502000000000001</v>
      </c>
      <c r="DL79" s="181">
        <v>8.08</v>
      </c>
      <c r="DM79" s="181">
        <v>14.462</v>
      </c>
      <c r="DN79" s="181">
        <v>-0.75700000000000001</v>
      </c>
      <c r="DO79" s="181">
        <v>-3.778</v>
      </c>
      <c r="DP79" s="181">
        <v>5.4459999999999997</v>
      </c>
      <c r="DQ79" s="180">
        <f t="shared" si="166"/>
        <v>50.141000000000005</v>
      </c>
      <c r="DR79" s="180">
        <f t="shared" si="98"/>
        <v>79.210999999999999</v>
      </c>
      <c r="DS79" s="49">
        <f t="shared" si="167"/>
        <v>0.38763219741480615</v>
      </c>
      <c r="DT79" s="293">
        <f t="shared" si="99"/>
        <v>28.874000000000009</v>
      </c>
      <c r="DU79" s="180">
        <v>28.875</v>
      </c>
      <c r="DV79" s="180">
        <f t="shared" si="100"/>
        <v>1.4000000000000234E-2</v>
      </c>
      <c r="DW79" s="180">
        <f t="shared" si="101"/>
        <v>0.78900000000000148</v>
      </c>
      <c r="DX79" s="180">
        <f t="shared" si="102"/>
        <v>4.9109999999999996</v>
      </c>
      <c r="DY79" s="180">
        <f t="shared" si="103"/>
        <v>5.3970000000000002</v>
      </c>
      <c r="DZ79" s="180">
        <f t="shared" si="104"/>
        <v>-7.5189999999999992</v>
      </c>
      <c r="EA79" s="180">
        <f t="shared" si="105"/>
        <v>1.6529999999999996</v>
      </c>
      <c r="EB79" s="180">
        <f t="shared" si="168"/>
        <v>5.2450000000000019</v>
      </c>
      <c r="EC79" s="180">
        <f t="shared" si="130"/>
        <v>23.629000000000008</v>
      </c>
      <c r="ED79" s="62">
        <f t="shared" si="78"/>
        <v>0.18165131259957054</v>
      </c>
      <c r="EE79" s="67">
        <v>35.484000000000002</v>
      </c>
      <c r="EF79" s="180">
        <v>1.359</v>
      </c>
      <c r="EG79" s="180">
        <v>0.67500000000000004</v>
      </c>
      <c r="EH79" s="180">
        <v>8.3000000000000004E-2</v>
      </c>
      <c r="EI79" s="65">
        <f>(EI78+EI80)/2</f>
        <v>1.407</v>
      </c>
      <c r="EJ79" s="180">
        <v>2.032</v>
      </c>
      <c r="EK79" s="180">
        <v>-0.99099999999999999</v>
      </c>
      <c r="EL79" s="180">
        <f t="shared" si="169"/>
        <v>4.5650000000000004</v>
      </c>
      <c r="EM79" s="180">
        <f t="shared" si="106"/>
        <v>30.919</v>
      </c>
      <c r="EN79" s="62">
        <f t="shared" si="107"/>
        <v>0.12864953218351935</v>
      </c>
      <c r="EO79" s="32">
        <v>1769.6130000000001</v>
      </c>
      <c r="EP79" s="177">
        <v>60.603999999999999</v>
      </c>
      <c r="EQ79" s="177">
        <v>186.36600000000001</v>
      </c>
      <c r="ER79" s="177">
        <v>68.298000000000002</v>
      </c>
      <c r="ES79" s="177">
        <v>92.75</v>
      </c>
      <c r="ET79" s="177">
        <v>166.31899999999999</v>
      </c>
      <c r="EU79" s="177">
        <v>84.507999999999996</v>
      </c>
      <c r="EV79" s="177">
        <v>51.052999999999997</v>
      </c>
      <c r="EW79" s="177">
        <f t="shared" si="170"/>
        <v>625.39</v>
      </c>
      <c r="EX79" s="177">
        <f t="shared" si="108"/>
        <v>1144.223</v>
      </c>
      <c r="EY79" s="62">
        <f t="shared" si="81"/>
        <v>0.35340495351243462</v>
      </c>
      <c r="EZ79" s="251">
        <f t="shared" si="109"/>
        <v>0.11686383577846128</v>
      </c>
      <c r="FA79" s="62">
        <f t="shared" si="110"/>
        <v>0.20799255785107948</v>
      </c>
      <c r="FB79" s="62">
        <f t="shared" si="111"/>
        <v>0.18334122400025263</v>
      </c>
      <c r="FC79" s="62">
        <f t="shared" si="112"/>
        <v>0.11923256300156004</v>
      </c>
      <c r="FD79" s="62">
        <f t="shared" si="113"/>
        <v>0.2250063991162484</v>
      </c>
      <c r="FE79" s="62">
        <f t="shared" si="114"/>
        <v>0.13497390475234602</v>
      </c>
      <c r="FF79" s="62">
        <f t="shared" si="115"/>
        <v>6.5964033842611708E-2</v>
      </c>
      <c r="FG79" s="62">
        <f t="shared" si="116"/>
        <v>1.2540476891374729E-2</v>
      </c>
      <c r="FH79" s="62">
        <f t="shared" si="117"/>
        <v>0.15454189520720438</v>
      </c>
      <c r="FI79" s="62">
        <f t="shared" si="118"/>
        <v>9.7067810076678002E-2</v>
      </c>
      <c r="FJ79" s="62">
        <f t="shared" si="119"/>
        <v>0.14528654763275234</v>
      </c>
      <c r="FK79" s="70">
        <f t="shared" si="120"/>
        <v>0.10219492399854505</v>
      </c>
      <c r="FL79" s="62">
        <f t="shared" si="121"/>
        <v>0.17702236520795381</v>
      </c>
      <c r="FM79" s="62">
        <f t="shared" si="122"/>
        <v>0.10475649401887448</v>
      </c>
      <c r="FN79" s="62">
        <f t="shared" si="123"/>
        <v>0.15080169183512651</v>
      </c>
      <c r="FO79" s="62">
        <f t="shared" si="124"/>
        <v>0.17032426679599619</v>
      </c>
      <c r="FP79" s="62">
        <f t="shared" si="125"/>
        <v>8.6923520851106537E-2</v>
      </c>
      <c r="FQ79" s="62">
        <f t="shared" si="126"/>
        <v>7.9230605881103797E-2</v>
      </c>
      <c r="FR79" s="62">
        <f t="shared" si="127"/>
        <v>0.11749582965361594</v>
      </c>
      <c r="FS79" s="62">
        <f t="shared" si="128"/>
        <v>0.12139678229291267</v>
      </c>
      <c r="FT79" s="62">
        <f t="shared" si="129"/>
        <v>9.2106281269049226E-2</v>
      </c>
    </row>
    <row r="80" spans="2:176" x14ac:dyDescent="0.2">
      <c r="B80" s="172">
        <v>2004</v>
      </c>
      <c r="C80" s="143">
        <v>10540.9</v>
      </c>
      <c r="D80" s="32">
        <v>1283.3</v>
      </c>
      <c r="E80" s="58">
        <f t="shared" si="132"/>
        <v>0.12174482254835925</v>
      </c>
      <c r="F80" s="173">
        <f t="shared" si="133"/>
        <v>0</v>
      </c>
      <c r="G80" s="177">
        <f t="shared" si="134"/>
        <v>1078.3</v>
      </c>
      <c r="H80" s="62">
        <f t="shared" si="135"/>
        <v>0.10229676782817407</v>
      </c>
      <c r="I80" s="173">
        <v>205</v>
      </c>
      <c r="J80" s="58">
        <f t="shared" si="136"/>
        <v>1.9448054720185185E-2</v>
      </c>
      <c r="K80" s="35">
        <f t="shared" si="137"/>
        <v>0.15974440894568689</v>
      </c>
      <c r="L80" s="240">
        <v>328.1</v>
      </c>
      <c r="M80" s="58">
        <f t="shared" si="63"/>
        <v>3.1126374408257364E-2</v>
      </c>
      <c r="N80" s="164">
        <f t="shared" si="64"/>
        <v>0.25566897841502378</v>
      </c>
      <c r="O80" s="32">
        <f t="shared" si="150"/>
        <v>1283.3</v>
      </c>
      <c r="P80" s="176">
        <f t="shared" si="138"/>
        <v>0</v>
      </c>
      <c r="Q80" s="177">
        <v>1075.7</v>
      </c>
      <c r="R80" s="391">
        <v>217.1</v>
      </c>
      <c r="S80" s="153">
        <f t="shared" si="139"/>
        <v>0.16917322527857867</v>
      </c>
      <c r="T80" s="175">
        <v>20.5</v>
      </c>
      <c r="U80" s="175">
        <v>28.700000000000003</v>
      </c>
      <c r="V80" s="396">
        <v>170.8</v>
      </c>
      <c r="W80" s="153">
        <f t="shared" si="140"/>
        <v>0.13309436608743086</v>
      </c>
      <c r="X80" s="176">
        <f t="shared" si="141"/>
        <v>112.09999999999991</v>
      </c>
      <c r="Y80" s="301">
        <v>218.70493999999999</v>
      </c>
      <c r="Z80" s="176">
        <f t="shared" si="152"/>
        <v>-16.701052279347163</v>
      </c>
      <c r="AA80" s="176"/>
      <c r="AB80" s="176"/>
      <c r="AC80" s="176">
        <f t="shared" si="153"/>
        <v>202.00388772065284</v>
      </c>
      <c r="AD80" s="62">
        <f t="shared" si="142"/>
        <v>0.15740971535934922</v>
      </c>
      <c r="AE80" s="177">
        <f>NIPA_Scorp!C17/1000</f>
        <v>226.816</v>
      </c>
      <c r="AF80" s="177">
        <v>193.8174093045711</v>
      </c>
      <c r="AG80" s="199">
        <v>306.10000000000002</v>
      </c>
      <c r="AH80" s="61">
        <f t="shared" si="143"/>
        <v>2.9039266096822856E-2</v>
      </c>
      <c r="AI80" s="61">
        <f t="shared" si="144"/>
        <v>2.7322145167869918E-2</v>
      </c>
      <c r="AJ80" s="201">
        <f t="shared" si="145"/>
        <v>-0.10000000000002274</v>
      </c>
      <c r="AK80" s="172">
        <v>232.3</v>
      </c>
      <c r="AL80" s="172">
        <v>41.7</v>
      </c>
      <c r="AM80" s="400">
        <v>14.1</v>
      </c>
      <c r="AN80" s="172">
        <v>18.100000000000001</v>
      </c>
      <c r="AO80" s="396">
        <v>57.8</v>
      </c>
      <c r="AP80" s="173">
        <f>(0.25*FedReceipts!C77+0.75*FedReceipts!C76)/1000</f>
        <v>211.59875</v>
      </c>
      <c r="AQ80" s="173">
        <v>61.156799999999997</v>
      </c>
      <c r="AR80" s="173"/>
      <c r="AS80" s="173"/>
      <c r="AT80" s="427">
        <v>0.35</v>
      </c>
      <c r="AU80" s="244">
        <f t="shared" si="154"/>
        <v>0.19770546215455659</v>
      </c>
      <c r="AV80" s="447">
        <f t="shared" si="131"/>
        <v>0.2363935659538049</v>
      </c>
      <c r="AW80" s="62">
        <f t="shared" si="155"/>
        <v>0.17594912314511466</v>
      </c>
      <c r="AX80" s="70">
        <f t="shared" si="156"/>
        <v>0.22975687469695918</v>
      </c>
      <c r="AY80" s="447">
        <f t="shared" si="157"/>
        <v>0.26713460461038852</v>
      </c>
      <c r="AZ80" s="62">
        <f t="shared" si="158"/>
        <v>0.26773263921167612</v>
      </c>
      <c r="BA80" s="62">
        <f t="shared" si="159"/>
        <v>0.22277227722772278</v>
      </c>
      <c r="BB80" s="257">
        <f t="shared" si="146"/>
        <v>1283.3</v>
      </c>
      <c r="BC80" s="201">
        <f t="shared" si="151"/>
        <v>-0.10000000000013642</v>
      </c>
      <c r="BD80" s="261">
        <f t="shared" si="147"/>
        <v>306.10000000000002</v>
      </c>
      <c r="BE80" s="180">
        <v>564.1</v>
      </c>
      <c r="BF80" s="180">
        <v>413.2</v>
      </c>
      <c r="BG80" s="62">
        <f t="shared" si="160"/>
        <v>0.32198238915296501</v>
      </c>
      <c r="BH80" s="172">
        <v>270.39999999999998</v>
      </c>
      <c r="BI80" s="172">
        <f t="shared" si="148"/>
        <v>142.80000000000001</v>
      </c>
      <c r="BJ80" s="62">
        <f t="shared" si="149"/>
        <v>0.11127561754850776</v>
      </c>
      <c r="BK80" s="62">
        <f t="shared" si="66"/>
        <v>4.8919192706304064E-2</v>
      </c>
      <c r="BL80" s="62">
        <f t="shared" si="82"/>
        <v>0.28133402645825117</v>
      </c>
      <c r="BM80" s="62">
        <f t="shared" si="67"/>
        <v>0.27514298862665182</v>
      </c>
      <c r="BN80" s="62">
        <f t="shared" si="62"/>
        <v>0.6965853658536586</v>
      </c>
      <c r="BO80" s="267">
        <v>81.555000000000007</v>
      </c>
      <c r="BP80" s="278">
        <f t="shared" si="65"/>
        <v>328.1</v>
      </c>
      <c r="BQ80" s="173">
        <f t="shared" si="161"/>
        <v>0</v>
      </c>
      <c r="BR80" s="177">
        <f t="shared" si="162"/>
        <v>29.551000000000045</v>
      </c>
      <c r="BS80" s="177">
        <v>54.087000000000003</v>
      </c>
      <c r="BT80" s="177">
        <v>244.46199999999999</v>
      </c>
      <c r="BU80" s="177">
        <v>21.318000000000001</v>
      </c>
      <c r="BV80" s="62">
        <f t="shared" si="163"/>
        <v>0.16484913136238952</v>
      </c>
      <c r="BW80" s="67">
        <v>228.16499999999999</v>
      </c>
      <c r="BX80" s="180">
        <v>14.227</v>
      </c>
      <c r="BY80" s="180">
        <v>30.132000000000001</v>
      </c>
      <c r="BZ80" s="180">
        <v>8.6649999999999991</v>
      </c>
      <c r="CA80" s="180">
        <v>14.494</v>
      </c>
      <c r="CB80" s="180">
        <f t="shared" si="83"/>
        <v>22.012</v>
      </c>
      <c r="CC80" s="180">
        <v>10.086</v>
      </c>
      <c r="CD80" s="180">
        <v>11.926</v>
      </c>
      <c r="CE80" s="180">
        <v>8.6189999999999998</v>
      </c>
      <c r="CF80" s="180">
        <f t="shared" si="84"/>
        <v>98.149000000000001</v>
      </c>
      <c r="CG80" s="180">
        <f t="shared" si="85"/>
        <v>130.01599999999999</v>
      </c>
      <c r="CH80" s="62">
        <f t="shared" si="86"/>
        <v>6.235399820305481E-2</v>
      </c>
      <c r="CI80" s="62">
        <f t="shared" si="87"/>
        <v>0.13206232331865098</v>
      </c>
      <c r="CJ80" s="62">
        <f t="shared" si="88"/>
        <v>3.7976902680078015E-2</v>
      </c>
      <c r="CK80" s="62">
        <f t="shared" si="89"/>
        <v>6.3524203975193386E-2</v>
      </c>
      <c r="CL80" s="49">
        <f t="shared" si="90"/>
        <v>9.6474042907544993E-2</v>
      </c>
      <c r="CM80" s="62">
        <f t="shared" si="91"/>
        <v>4.4204851752021566E-2</v>
      </c>
      <c r="CN80" s="62">
        <f t="shared" si="92"/>
        <v>5.226919115552342E-2</v>
      </c>
      <c r="CO80" s="62">
        <f t="shared" si="93"/>
        <v>3.7775294194990469E-2</v>
      </c>
      <c r="CP80" s="62">
        <f t="shared" si="94"/>
        <v>0.43016676527951264</v>
      </c>
      <c r="CQ80" s="62">
        <f t="shared" si="68"/>
        <v>0.10998029742710833</v>
      </c>
      <c r="CR80" s="174">
        <f t="shared" si="95"/>
        <v>228.16499999999999</v>
      </c>
      <c r="CS80" s="278">
        <f t="shared" si="69"/>
        <v>228.16499999999999</v>
      </c>
      <c r="CT80" s="173">
        <f t="shared" si="70"/>
        <v>5.0209999999999866</v>
      </c>
      <c r="CU80" s="290">
        <v>81.555000000000007</v>
      </c>
      <c r="CV80" s="67">
        <v>141.589</v>
      </c>
      <c r="CW80" s="180">
        <v>7.7119999999999997</v>
      </c>
      <c r="CX80" s="180">
        <v>22.207000000000001</v>
      </c>
      <c r="CY80" s="180">
        <v>2.84</v>
      </c>
      <c r="CZ80" s="180">
        <v>10.361000000000001</v>
      </c>
      <c r="DA80" s="180">
        <v>13.355</v>
      </c>
      <c r="DB80" s="180">
        <v>6.3029999999999999</v>
      </c>
      <c r="DC80" s="67">
        <f t="shared" si="164"/>
        <v>62.778000000000006</v>
      </c>
      <c r="DD80" s="67"/>
      <c r="DE80" s="62">
        <f t="shared" si="72"/>
        <v>0.63961935424711414</v>
      </c>
      <c r="DF80" s="180">
        <f t="shared" si="96"/>
        <v>78.810999999999993</v>
      </c>
      <c r="DG80" s="62">
        <f t="shared" si="165"/>
        <v>0.44338190113638776</v>
      </c>
      <c r="DH80" s="62">
        <f t="shared" si="97"/>
        <v>0.63451851719069297</v>
      </c>
      <c r="DI80" s="293">
        <v>294.90499999999997</v>
      </c>
      <c r="DJ80" s="181">
        <v>8.7810000000000006</v>
      </c>
      <c r="DK80" s="181">
        <v>31.454999999999998</v>
      </c>
      <c r="DL80" s="181">
        <v>3.1779999999999999</v>
      </c>
      <c r="DM80" s="181">
        <v>12.234999999999999</v>
      </c>
      <c r="DN80" s="181">
        <v>19.12</v>
      </c>
      <c r="DO80" s="181">
        <v>4.3650000000000002</v>
      </c>
      <c r="DP80" s="295">
        <f>(DP81+DP79)/2</f>
        <v>4.3259999999999996</v>
      </c>
      <c r="DQ80" s="180">
        <f t="shared" si="166"/>
        <v>79.094999999999999</v>
      </c>
      <c r="DR80" s="180">
        <f t="shared" si="98"/>
        <v>215.80999999999997</v>
      </c>
      <c r="DS80" s="49">
        <f t="shared" si="167"/>
        <v>0.26820501517437823</v>
      </c>
      <c r="DT80" s="293">
        <f t="shared" si="99"/>
        <v>153.31599999999997</v>
      </c>
      <c r="DU80" s="180">
        <v>153.316</v>
      </c>
      <c r="DV80" s="180">
        <f t="shared" si="100"/>
        <v>1.0690000000000008</v>
      </c>
      <c r="DW80" s="180">
        <f t="shared" si="101"/>
        <v>9.2479999999999976</v>
      </c>
      <c r="DX80" s="180">
        <f t="shared" si="102"/>
        <v>0.33800000000000008</v>
      </c>
      <c r="DY80" s="180">
        <f t="shared" si="103"/>
        <v>1.8739999999999988</v>
      </c>
      <c r="DZ80" s="180">
        <f t="shared" si="104"/>
        <v>5.7650000000000006</v>
      </c>
      <c r="EA80" s="180">
        <f t="shared" si="105"/>
        <v>-1.9770000000000003</v>
      </c>
      <c r="EB80" s="180">
        <f t="shared" si="168"/>
        <v>16.317</v>
      </c>
      <c r="EC80" s="180">
        <f t="shared" si="130"/>
        <v>136.99899999999997</v>
      </c>
      <c r="ED80" s="62">
        <f t="shared" si="78"/>
        <v>0.10642724829763367</v>
      </c>
      <c r="EE80" s="67">
        <v>133.27699999999999</v>
      </c>
      <c r="EF80" s="180">
        <v>0.54200000000000004</v>
      </c>
      <c r="EG80" s="180">
        <v>8.9870000000000001</v>
      </c>
      <c r="EH80" s="180">
        <v>7.8E-2</v>
      </c>
      <c r="EI80" s="180">
        <v>1.5529999999999999</v>
      </c>
      <c r="EJ80" s="180">
        <v>7.1260000000000003</v>
      </c>
      <c r="EK80" s="65">
        <f>(EK79+EK81)/2</f>
        <v>0.15350000000000003</v>
      </c>
      <c r="EL80" s="180">
        <f t="shared" si="169"/>
        <v>18.439500000000002</v>
      </c>
      <c r="EM80" s="180">
        <f t="shared" si="106"/>
        <v>114.83749999999998</v>
      </c>
      <c r="EN80" s="62">
        <f t="shared" si="107"/>
        <v>0.13835470486280457</v>
      </c>
      <c r="EO80" s="32">
        <v>2160.8440000000001</v>
      </c>
      <c r="EP80" s="177">
        <v>72.906999999999996</v>
      </c>
      <c r="EQ80" s="177">
        <v>219.38399999999999</v>
      </c>
      <c r="ER80" s="177">
        <v>83.634</v>
      </c>
      <c r="ES80" s="177">
        <v>121.79</v>
      </c>
      <c r="ET80" s="177">
        <v>209.81</v>
      </c>
      <c r="EU80" s="177">
        <v>100.85599999999999</v>
      </c>
      <c r="EV80" s="177">
        <v>61.076000000000001</v>
      </c>
      <c r="EW80" s="177">
        <f t="shared" si="170"/>
        <v>768.60100000000011</v>
      </c>
      <c r="EX80" s="177">
        <f t="shared" si="108"/>
        <v>1392.2429999999999</v>
      </c>
      <c r="EY80" s="62">
        <f t="shared" si="81"/>
        <v>0.35569481184203955</v>
      </c>
      <c r="EZ80" s="251">
        <f t="shared" si="109"/>
        <v>0.18336834098754923</v>
      </c>
      <c r="FA80" s="62">
        <f t="shared" si="110"/>
        <v>0.29286845752755586</v>
      </c>
      <c r="FB80" s="62">
        <f t="shared" si="111"/>
        <v>0.17006857474002757</v>
      </c>
      <c r="FC80" s="62">
        <f t="shared" si="112"/>
        <v>0.3048844768514451</v>
      </c>
      <c r="FD80" s="62">
        <f t="shared" si="113"/>
        <v>0.33745552560646908</v>
      </c>
      <c r="FE80" s="62">
        <f t="shared" si="114"/>
        <v>0.27887974314419889</v>
      </c>
      <c r="FF80" s="62">
        <f t="shared" si="115"/>
        <v>0.26114687366876504</v>
      </c>
      <c r="FG80" s="62">
        <f t="shared" si="116"/>
        <v>0.28041447123577468</v>
      </c>
      <c r="FH80" s="62">
        <f t="shared" si="117"/>
        <v>0.25946209565231315</v>
      </c>
      <c r="FI80" s="62">
        <f t="shared" si="118"/>
        <v>0.14177830720060686</v>
      </c>
      <c r="FJ80" s="62">
        <f t="shared" si="119"/>
        <v>0.19229293590497656</v>
      </c>
      <c r="FK80" s="70">
        <f t="shared" si="120"/>
        <v>0.12893497052745431</v>
      </c>
      <c r="FL80" s="62">
        <f t="shared" si="121"/>
        <v>0.23475348161837503</v>
      </c>
      <c r="FM80" s="62">
        <f t="shared" si="122"/>
        <v>0.16168185183992789</v>
      </c>
      <c r="FN80" s="62">
        <f t="shared" si="123"/>
        <v>0.12687047936982049</v>
      </c>
      <c r="FO80" s="62">
        <f t="shared" si="124"/>
        <v>0.15626954177897573</v>
      </c>
      <c r="FP80" s="62">
        <f t="shared" si="125"/>
        <v>0.13234807809089763</v>
      </c>
      <c r="FQ80" s="62">
        <f t="shared" si="126"/>
        <v>0.11934964737066314</v>
      </c>
      <c r="FR80" s="62">
        <f t="shared" si="127"/>
        <v>0.16882455487434628</v>
      </c>
      <c r="FS80" s="62">
        <f t="shared" si="128"/>
        <v>0.15694046914725213</v>
      </c>
      <c r="FT80" s="62">
        <f t="shared" si="129"/>
        <v>0.11362820009735865</v>
      </c>
    </row>
    <row r="81" spans="1:176" s="183" customFormat="1" x14ac:dyDescent="0.2">
      <c r="B81" s="184">
        <v>2005</v>
      </c>
      <c r="C81" s="144">
        <v>11239.8</v>
      </c>
      <c r="D81" s="148">
        <v>1477.7</v>
      </c>
      <c r="E81" s="59">
        <f t="shared" si="132"/>
        <v>0.13147031085962385</v>
      </c>
      <c r="F81" s="173">
        <f t="shared" si="133"/>
        <v>0</v>
      </c>
      <c r="G81" s="187">
        <f t="shared" si="134"/>
        <v>1238.6000000000001</v>
      </c>
      <c r="H81" s="133">
        <f t="shared" si="135"/>
        <v>0.11019769035036213</v>
      </c>
      <c r="I81" s="186">
        <v>239.1</v>
      </c>
      <c r="J81" s="59">
        <f t="shared" si="136"/>
        <v>2.1272620509261733E-2</v>
      </c>
      <c r="K81" s="149">
        <f t="shared" si="137"/>
        <v>0.16180550856060091</v>
      </c>
      <c r="L81" s="242">
        <v>383.7</v>
      </c>
      <c r="M81" s="59">
        <f t="shared" si="63"/>
        <v>3.413761810708376E-2</v>
      </c>
      <c r="N81" s="165">
        <f t="shared" si="64"/>
        <v>0.25966028287203086</v>
      </c>
      <c r="O81" s="32">
        <f t="shared" si="150"/>
        <v>1477.7</v>
      </c>
      <c r="P81" s="176">
        <f t="shared" si="138"/>
        <v>0</v>
      </c>
      <c r="Q81" s="187">
        <v>1892</v>
      </c>
      <c r="R81" s="393">
        <v>264.89999999999998</v>
      </c>
      <c r="S81" s="154">
        <f t="shared" si="139"/>
        <v>0.17926507410164444</v>
      </c>
      <c r="T81" s="188">
        <v>27.1</v>
      </c>
      <c r="U81" s="188">
        <v>-175.6</v>
      </c>
      <c r="V81" s="398">
        <v>246.1</v>
      </c>
      <c r="W81" s="154">
        <f t="shared" si="140"/>
        <v>0.16654259998646545</v>
      </c>
      <c r="X81" s="176">
        <f t="shared" si="141"/>
        <v>-284.60000000000014</v>
      </c>
      <c r="Y81" s="301">
        <v>284.69617299999999</v>
      </c>
      <c r="Z81" s="176">
        <f t="shared" si="152"/>
        <v>-21.740367039734288</v>
      </c>
      <c r="AA81" s="176"/>
      <c r="AB81" s="176"/>
      <c r="AC81" s="176">
        <f t="shared" si="153"/>
        <v>262.95580596026571</v>
      </c>
      <c r="AD81" s="133">
        <f t="shared" si="142"/>
        <v>0.17794938482795269</v>
      </c>
      <c r="AE81" s="187">
        <f>NIPA_Scorp!C18/1000</f>
        <v>268.01299999999998</v>
      </c>
      <c r="AF81" s="187">
        <v>242.98299554536288</v>
      </c>
      <c r="AG81" s="200">
        <v>412.4</v>
      </c>
      <c r="AH81" s="135">
        <f t="shared" si="143"/>
        <v>3.6691044324632112E-2</v>
      </c>
      <c r="AI81" s="135">
        <f t="shared" si="144"/>
        <v>3.4778198900336302E-2</v>
      </c>
      <c r="AJ81" s="201">
        <f t="shared" si="145"/>
        <v>0</v>
      </c>
      <c r="AK81" s="184">
        <v>319.49999999999994</v>
      </c>
      <c r="AL81" s="184">
        <v>54.9</v>
      </c>
      <c r="AM81" s="401">
        <v>16.5</v>
      </c>
      <c r="AN81" s="184">
        <v>21.5</v>
      </c>
      <c r="AO81" s="398">
        <v>82.9</v>
      </c>
      <c r="AP81" s="186">
        <f>(0.25*FedReceipts!C78+0.75*FedReceipts!C77)/1000</f>
        <v>297.19024999999999</v>
      </c>
      <c r="AQ81" s="186">
        <v>111.609398</v>
      </c>
      <c r="AR81" s="186"/>
      <c r="AS81" s="186"/>
      <c r="AT81" s="429">
        <v>0.35</v>
      </c>
      <c r="AU81" s="248">
        <f t="shared" si="154"/>
        <v>0.23470411233701094</v>
      </c>
      <c r="AV81" s="450">
        <f t="shared" si="131"/>
        <v>0.2821004123759499</v>
      </c>
      <c r="AW81" s="133">
        <f t="shared" si="155"/>
        <v>0.20333460055395641</v>
      </c>
      <c r="AX81" s="136">
        <f t="shared" si="156"/>
        <v>0.27251057743876994</v>
      </c>
      <c r="AY81" s="450">
        <f t="shared" si="157"/>
        <v>0.32314728204097043</v>
      </c>
      <c r="AZ81" s="133">
        <f t="shared" si="158"/>
        <v>0.20660676532769554</v>
      </c>
      <c r="BA81" s="133">
        <f t="shared" si="159"/>
        <v>0.18123232416894616</v>
      </c>
      <c r="BB81" s="260">
        <f t="shared" si="146"/>
        <v>1477.7</v>
      </c>
      <c r="BC81" s="266">
        <f t="shared" si="151"/>
        <v>0</v>
      </c>
      <c r="BD81" s="265">
        <f t="shared" si="147"/>
        <v>412.4</v>
      </c>
      <c r="BE81" s="189">
        <v>580.5</v>
      </c>
      <c r="BF81" s="189">
        <v>484.8</v>
      </c>
      <c r="BG81" s="133">
        <f t="shared" si="160"/>
        <v>0.32807741760844555</v>
      </c>
      <c r="BH81" s="184">
        <v>506.6</v>
      </c>
      <c r="BI81" s="184">
        <f t="shared" si="148"/>
        <v>-21.800000000000011</v>
      </c>
      <c r="BJ81" s="133">
        <f t="shared" si="149"/>
        <v>-1.4752656154835224E-2</v>
      </c>
      <c r="BK81" s="133">
        <f t="shared" si="66"/>
        <v>-4.7830412126954047E-2</v>
      </c>
      <c r="BL81" s="133">
        <f t="shared" si="82"/>
        <v>-0.26419093185810938</v>
      </c>
      <c r="BM81" s="133">
        <f t="shared" si="67"/>
        <v>-0.2599668232325647</v>
      </c>
      <c r="BN81" s="133">
        <f t="shared" ref="BN81:BN89" si="171">BI81/I81</f>
        <v>-9.11752404851527E-2</v>
      </c>
      <c r="BO81" s="271">
        <v>298.71199999999999</v>
      </c>
      <c r="BP81" s="281">
        <f t="shared" si="65"/>
        <v>383.7</v>
      </c>
      <c r="BQ81" s="186">
        <f t="shared" si="161"/>
        <v>0</v>
      </c>
      <c r="BR81" s="187">
        <f t="shared" si="162"/>
        <v>30.675999999999988</v>
      </c>
      <c r="BS81" s="187">
        <v>64.628</v>
      </c>
      <c r="BT81" s="187">
        <v>288.39600000000002</v>
      </c>
      <c r="BU81" s="187">
        <v>20.866</v>
      </c>
      <c r="BV81" s="133">
        <f t="shared" si="163"/>
        <v>0.16843367213969249</v>
      </c>
      <c r="BW81" s="66">
        <v>271.87700000000001</v>
      </c>
      <c r="BX81" s="189">
        <v>17.082000000000001</v>
      </c>
      <c r="BY81" s="189">
        <v>33.887999999999998</v>
      </c>
      <c r="BZ81" s="189">
        <v>12.212</v>
      </c>
      <c r="CA81" s="189">
        <v>15.340999999999999</v>
      </c>
      <c r="CB81" s="189">
        <f t="shared" si="83"/>
        <v>27.555</v>
      </c>
      <c r="CC81" s="189">
        <v>11.547000000000001</v>
      </c>
      <c r="CD81" s="189">
        <v>16.007999999999999</v>
      </c>
      <c r="CE81" s="189">
        <v>15.808999999999999</v>
      </c>
      <c r="CF81" s="189">
        <f t="shared" si="84"/>
        <v>121.88699999999999</v>
      </c>
      <c r="CG81" s="189">
        <f t="shared" si="85"/>
        <v>149.99</v>
      </c>
      <c r="CH81" s="133">
        <f t="shared" si="86"/>
        <v>6.2829882630748457E-2</v>
      </c>
      <c r="CI81" s="133">
        <f t="shared" si="87"/>
        <v>0.12464460031558387</v>
      </c>
      <c r="CJ81" s="133">
        <f t="shared" si="88"/>
        <v>4.4917370722790083E-2</v>
      </c>
      <c r="CK81" s="133">
        <f t="shared" si="89"/>
        <v>5.6426251576999889E-2</v>
      </c>
      <c r="CL81" s="134">
        <f t="shared" si="90"/>
        <v>0.10135097856751399</v>
      </c>
      <c r="CM81" s="133">
        <f t="shared" si="91"/>
        <v>4.247141170455758E-2</v>
      </c>
      <c r="CN81" s="133">
        <f t="shared" si="92"/>
        <v>5.8879566862956402E-2</v>
      </c>
      <c r="CO81" s="133">
        <f t="shared" si="93"/>
        <v>5.8147618224417656E-2</v>
      </c>
      <c r="CP81" s="133">
        <f t="shared" si="94"/>
        <v>0.4483167020380539</v>
      </c>
      <c r="CQ81" s="133">
        <f t="shared" si="68"/>
        <v>0.11641004166745705</v>
      </c>
      <c r="CR81" s="185">
        <f t="shared" si="95"/>
        <v>271.87700000000001</v>
      </c>
      <c r="CS81" s="281">
        <f t="shared" si="69"/>
        <v>271.87700000000001</v>
      </c>
      <c r="CT81" s="186">
        <f t="shared" si="70"/>
        <v>4.3470000000000368</v>
      </c>
      <c r="CU81" s="290">
        <v>298.71199999999999</v>
      </c>
      <c r="CV81" s="66">
        <v>-31.181999999999999</v>
      </c>
      <c r="CW81" s="189">
        <v>-3.2570000000000001</v>
      </c>
      <c r="CX81" s="189">
        <v>-33.847999999999999</v>
      </c>
      <c r="CY81" s="189">
        <v>-5.9530000000000003</v>
      </c>
      <c r="CZ81" s="189">
        <v>-7.3659999999999997</v>
      </c>
      <c r="DA81" s="189">
        <v>-15.618</v>
      </c>
      <c r="DB81" s="189">
        <v>-4.6369999999999996</v>
      </c>
      <c r="DC81" s="66">
        <f t="shared" si="164"/>
        <v>-70.679000000000002</v>
      </c>
      <c r="DD81" s="66"/>
      <c r="DE81" s="133">
        <f t="shared" si="72"/>
        <v>-0.57987316120669152</v>
      </c>
      <c r="DF81" s="189">
        <f t="shared" si="96"/>
        <v>39.497</v>
      </c>
      <c r="DG81" s="133">
        <f t="shared" si="165"/>
        <v>2.2666602527098969</v>
      </c>
      <c r="DH81" s="133">
        <f t="shared" si="97"/>
        <v>-0.11655515269315592</v>
      </c>
      <c r="DI81" s="289">
        <v>15.369</v>
      </c>
      <c r="DJ81" s="190">
        <v>-15.041</v>
      </c>
      <c r="DK81" s="190">
        <v>-19.283999999999999</v>
      </c>
      <c r="DL81" s="190">
        <v>-8.7970000000000006</v>
      </c>
      <c r="DM81" s="190">
        <v>-8.5449999999999999</v>
      </c>
      <c r="DN81" s="190">
        <v>-14.145</v>
      </c>
      <c r="DO81" s="190">
        <v>-1</v>
      </c>
      <c r="DP81" s="190">
        <v>3.206</v>
      </c>
      <c r="DQ81" s="189">
        <f t="shared" si="166"/>
        <v>-62.605999999999995</v>
      </c>
      <c r="DR81" s="189">
        <f t="shared" si="98"/>
        <v>77.974999999999994</v>
      </c>
      <c r="DS81" s="134">
        <f t="shared" si="167"/>
        <v>-4.0735246274969095</v>
      </c>
      <c r="DT81" s="289">
        <f t="shared" si="99"/>
        <v>46.551000000000002</v>
      </c>
      <c r="DU81" s="189">
        <v>46.551000000000002</v>
      </c>
      <c r="DV81" s="189">
        <f t="shared" si="100"/>
        <v>-11.784000000000001</v>
      </c>
      <c r="DW81" s="189">
        <f t="shared" si="101"/>
        <v>14.564</v>
      </c>
      <c r="DX81" s="189">
        <f t="shared" si="102"/>
        <v>-2.8440000000000003</v>
      </c>
      <c r="DY81" s="189">
        <f t="shared" si="103"/>
        <v>-1.1790000000000003</v>
      </c>
      <c r="DZ81" s="189">
        <f t="shared" si="104"/>
        <v>1.4730000000000008</v>
      </c>
      <c r="EA81" s="189">
        <f t="shared" si="105"/>
        <v>7.843</v>
      </c>
      <c r="EB81" s="189">
        <f t="shared" si="168"/>
        <v>8.0729999999999986</v>
      </c>
      <c r="EC81" s="189">
        <f t="shared" si="130"/>
        <v>38.478000000000002</v>
      </c>
      <c r="ED81" s="133">
        <f t="shared" si="78"/>
        <v>0.17342269768640842</v>
      </c>
      <c r="EE81" s="66">
        <v>61.936999999999998</v>
      </c>
      <c r="EF81" s="189">
        <v>0.77100000000000002</v>
      </c>
      <c r="EG81" s="189">
        <v>0.27600000000000002</v>
      </c>
      <c r="EH81" s="189">
        <v>3.9860000000000002</v>
      </c>
      <c r="EI81" s="189">
        <v>0.97</v>
      </c>
      <c r="EJ81" s="189">
        <v>2.4830000000000001</v>
      </c>
      <c r="EK81" s="189">
        <v>1.298</v>
      </c>
      <c r="EL81" s="189">
        <f t="shared" si="169"/>
        <v>9.7840000000000007</v>
      </c>
      <c r="EM81" s="189">
        <f t="shared" si="106"/>
        <v>52.152999999999999</v>
      </c>
      <c r="EN81" s="133">
        <f t="shared" si="107"/>
        <v>0.1579669664336342</v>
      </c>
      <c r="EO81" s="148">
        <v>2241.6559999999999</v>
      </c>
      <c r="EP81" s="187">
        <v>55.173000000000002</v>
      </c>
      <c r="EQ81" s="187">
        <v>240.20500000000001</v>
      </c>
      <c r="ER81" s="187">
        <v>79.936999999999998</v>
      </c>
      <c r="ES81" s="187">
        <v>100.69199999999999</v>
      </c>
      <c r="ET81" s="187">
        <v>223.77500000000001</v>
      </c>
      <c r="EU81" s="187">
        <v>113.22199999999999</v>
      </c>
      <c r="EV81" s="187">
        <v>76.39</v>
      </c>
      <c r="EW81" s="187">
        <f t="shared" si="170"/>
        <v>776.17200000000003</v>
      </c>
      <c r="EX81" s="187">
        <f t="shared" si="108"/>
        <v>1465.4839999999999</v>
      </c>
      <c r="EY81" s="133">
        <f t="shared" si="81"/>
        <v>0.3462493799227</v>
      </c>
      <c r="EZ81" s="252">
        <f t="shared" si="109"/>
        <v>0.1561056698216067</v>
      </c>
      <c r="FA81" s="133">
        <f t="shared" si="110"/>
        <v>0.19736102157543181</v>
      </c>
      <c r="FB81" s="133">
        <f t="shared" si="111"/>
        <v>0.33727619151806892</v>
      </c>
      <c r="FC81" s="133">
        <f t="shared" si="112"/>
        <v>0.20699715426740317</v>
      </c>
      <c r="FD81" s="133">
        <f t="shared" si="113"/>
        <v>2.2891863042942655E-2</v>
      </c>
      <c r="FE81" s="133">
        <f t="shared" si="114"/>
        <v>0.26531147228444785</v>
      </c>
      <c r="FF81" s="133">
        <f t="shared" si="115"/>
        <v>0.24701554691837868</v>
      </c>
      <c r="FG81" s="133">
        <f t="shared" si="116"/>
        <v>0.45708625319274343</v>
      </c>
      <c r="FH81" s="133">
        <f t="shared" si="117"/>
        <v>0.24988778312804677</v>
      </c>
      <c r="FI81" s="133">
        <f t="shared" si="118"/>
        <v>0.10433236152022313</v>
      </c>
      <c r="FJ81" s="133">
        <f t="shared" si="119"/>
        <v>0.16387656465142939</v>
      </c>
      <c r="FK81" s="136">
        <f t="shared" si="120"/>
        <v>0.12581981855238045</v>
      </c>
      <c r="FL81" s="133">
        <f t="shared" si="121"/>
        <v>0.23429848985694104</v>
      </c>
      <c r="FM81" s="133">
        <f t="shared" si="122"/>
        <v>0.15446887649053714</v>
      </c>
      <c r="FN81" s="133">
        <f t="shared" si="123"/>
        <v>0.14601717005045795</v>
      </c>
      <c r="FO81" s="133">
        <f t="shared" si="124"/>
        <v>0.12596272271943509</v>
      </c>
      <c r="FP81" s="133">
        <f t="shared" si="125"/>
        <v>0.13133311090987082</v>
      </c>
      <c r="FQ81" s="133">
        <f t="shared" si="126"/>
        <v>0.11448996589196479</v>
      </c>
      <c r="FR81" s="133">
        <f t="shared" si="127"/>
        <v>0.25884144344750804</v>
      </c>
      <c r="FS81" s="133">
        <f t="shared" si="128"/>
        <v>0.15858293184630254</v>
      </c>
      <c r="FT81" s="133">
        <f t="shared" si="129"/>
        <v>0.10773263000783628</v>
      </c>
    </row>
    <row r="82" spans="1:176" x14ac:dyDescent="0.2">
      <c r="B82" s="172">
        <v>2006</v>
      </c>
      <c r="C82" s="143">
        <v>12004.8</v>
      </c>
      <c r="D82" s="32">
        <v>1646.5</v>
      </c>
      <c r="E82" s="58">
        <f t="shared" si="132"/>
        <v>0.13715347194455552</v>
      </c>
      <c r="F82" s="173">
        <f t="shared" si="133"/>
        <v>0</v>
      </c>
      <c r="G82" s="177">
        <f t="shared" si="134"/>
        <v>1390.3</v>
      </c>
      <c r="H82" s="62">
        <f t="shared" si="135"/>
        <v>0.11581200852992136</v>
      </c>
      <c r="I82" s="173">
        <v>256.2</v>
      </c>
      <c r="J82" s="58">
        <f t="shared" si="136"/>
        <v>2.1341463414634148E-2</v>
      </c>
      <c r="K82" s="35">
        <f t="shared" si="137"/>
        <v>0.155602793805041</v>
      </c>
      <c r="L82" s="240">
        <v>433.8</v>
      </c>
      <c r="M82" s="58">
        <f t="shared" si="63"/>
        <v>3.6135545781687331E-2</v>
      </c>
      <c r="N82" s="164">
        <f t="shared" si="64"/>
        <v>0.26346796234436687</v>
      </c>
      <c r="O82" s="32">
        <f t="shared" si="150"/>
        <v>1646.5</v>
      </c>
      <c r="P82" s="176">
        <f t="shared" si="138"/>
        <v>0</v>
      </c>
      <c r="Q82" s="177">
        <v>1900.3</v>
      </c>
      <c r="R82" s="391">
        <v>300</v>
      </c>
      <c r="S82" s="153">
        <f t="shared" si="139"/>
        <v>0.18220467658669906</v>
      </c>
      <c r="T82" s="175">
        <v>34.4</v>
      </c>
      <c r="U82" s="175">
        <v>-204.89999999999998</v>
      </c>
      <c r="V82" s="396">
        <v>281.5</v>
      </c>
      <c r="W82" s="153">
        <f t="shared" si="140"/>
        <v>0.17096872153051929</v>
      </c>
      <c r="X82" s="176">
        <f t="shared" si="141"/>
        <v>-101.80000000000018</v>
      </c>
      <c r="Y82" s="301">
        <v>297.862818</v>
      </c>
      <c r="Z82" s="176">
        <f t="shared" si="152"/>
        <v>-22.745816786267703</v>
      </c>
      <c r="AA82" s="176"/>
      <c r="AB82" s="176"/>
      <c r="AC82" s="176">
        <f t="shared" si="153"/>
        <v>275.11700121373229</v>
      </c>
      <c r="AD82" s="62">
        <f t="shared" si="142"/>
        <v>0.16709201409883528</v>
      </c>
      <c r="AE82" s="177">
        <f>NIPA_Scorp!C19/1000</f>
        <v>315.673</v>
      </c>
      <c r="AF82" s="177">
        <v>270.4936666286975</v>
      </c>
      <c r="AG82" s="199">
        <v>473.4</v>
      </c>
      <c r="AH82" s="61">
        <f t="shared" si="143"/>
        <v>3.9434226309476211E-2</v>
      </c>
      <c r="AI82" s="61">
        <f t="shared" si="144"/>
        <v>3.7010195921631343E-2</v>
      </c>
      <c r="AJ82" s="201">
        <f t="shared" si="145"/>
        <v>0</v>
      </c>
      <c r="AK82" s="172">
        <v>366</v>
      </c>
      <c r="AL82" s="172">
        <v>59.2</v>
      </c>
      <c r="AM82" s="400">
        <v>19.100000000000001</v>
      </c>
      <c r="AN82" s="172">
        <v>29.1</v>
      </c>
      <c r="AO82" s="396">
        <v>78.8</v>
      </c>
      <c r="AP82" s="173">
        <f>(0.25*FedReceipts!C79+0.75*FedReceipts!C78)/1000</f>
        <v>357.99700000000001</v>
      </c>
      <c r="AQ82" s="173"/>
      <c r="AR82" s="173"/>
      <c r="AS82" s="173"/>
      <c r="AT82" s="427">
        <v>0.35</v>
      </c>
      <c r="AU82" s="244">
        <f t="shared" si="154"/>
        <v>0.23758171760630276</v>
      </c>
      <c r="AV82" s="447">
        <f t="shared" si="131"/>
        <v>0.2884614732294592</v>
      </c>
      <c r="AW82" s="62">
        <f t="shared" si="155"/>
        <v>0.20529161838547699</v>
      </c>
      <c r="AX82" s="70">
        <f t="shared" si="156"/>
        <v>0.26973508161626975</v>
      </c>
      <c r="AY82" s="447">
        <f t="shared" si="157"/>
        <v>0.31630813205859065</v>
      </c>
      <c r="AZ82" s="62">
        <f t="shared" si="158"/>
        <v>0.23380518865442296</v>
      </c>
      <c r="BA82" s="62">
        <f t="shared" si="159"/>
        <v>0.20192700995318816</v>
      </c>
      <c r="BB82" s="257">
        <f t="shared" si="146"/>
        <v>1646.5</v>
      </c>
      <c r="BC82" s="201">
        <f t="shared" si="151"/>
        <v>0</v>
      </c>
      <c r="BD82" s="261">
        <f t="shared" si="147"/>
        <v>473.4</v>
      </c>
      <c r="BE82" s="180">
        <v>726</v>
      </c>
      <c r="BF82" s="180">
        <v>447.1</v>
      </c>
      <c r="BG82" s="62">
        <f t="shared" si="160"/>
        <v>0.2715457030063772</v>
      </c>
      <c r="BH82" s="172">
        <v>268.89999999999998</v>
      </c>
      <c r="BI82" s="172">
        <f t="shared" si="148"/>
        <v>178.20000000000005</v>
      </c>
      <c r="BJ82" s="62">
        <f t="shared" si="149"/>
        <v>0.10822957789249926</v>
      </c>
      <c r="BK82" s="62">
        <f t="shared" si="66"/>
        <v>5.5517157607045245E-2</v>
      </c>
      <c r="BL82" s="62">
        <f t="shared" si="82"/>
        <v>0.3064064144593498</v>
      </c>
      <c r="BM82" s="62">
        <f t="shared" si="67"/>
        <v>0.30057478445582902</v>
      </c>
      <c r="BN82" s="62">
        <f t="shared" si="171"/>
        <v>0.69555035128805642</v>
      </c>
      <c r="BO82" s="267">
        <v>101.68600000000001</v>
      </c>
      <c r="BP82" s="278">
        <f t="shared" si="65"/>
        <v>433.8</v>
      </c>
      <c r="BQ82" s="173">
        <f t="shared" si="161"/>
        <v>0</v>
      </c>
      <c r="BR82" s="177">
        <f t="shared" si="162"/>
        <v>30.442000000000007</v>
      </c>
      <c r="BS82" s="177">
        <v>84.33</v>
      </c>
      <c r="BT82" s="177">
        <v>319.02800000000002</v>
      </c>
      <c r="BU82" s="177">
        <v>20.702000000000002</v>
      </c>
      <c r="BV82" s="62">
        <f t="shared" si="163"/>
        <v>0.19439834024896266</v>
      </c>
      <c r="BW82" s="67">
        <v>304.11399999999998</v>
      </c>
      <c r="BX82" s="180">
        <v>17.864999999999998</v>
      </c>
      <c r="BY82" s="180">
        <v>35.643999999999998</v>
      </c>
      <c r="BZ82" s="180">
        <v>17.338000000000001</v>
      </c>
      <c r="CA82" s="180">
        <v>14.231</v>
      </c>
      <c r="CB82" s="180">
        <f t="shared" si="83"/>
        <v>28.606999999999999</v>
      </c>
      <c r="CC82" s="180">
        <v>15.586</v>
      </c>
      <c r="CD82" s="180">
        <v>13.020999999999999</v>
      </c>
      <c r="CE82" s="180">
        <v>15.563000000000001</v>
      </c>
      <c r="CF82" s="180">
        <f t="shared" si="84"/>
        <v>129.24799999999999</v>
      </c>
      <c r="CG82" s="180">
        <f t="shared" si="85"/>
        <v>174.86599999999999</v>
      </c>
      <c r="CH82" s="62">
        <f t="shared" si="86"/>
        <v>5.8744418211591702E-2</v>
      </c>
      <c r="CI82" s="62">
        <f t="shared" si="87"/>
        <v>0.11720604773210047</v>
      </c>
      <c r="CJ82" s="62">
        <f t="shared" si="88"/>
        <v>5.7011515418560151E-2</v>
      </c>
      <c r="CK82" s="62">
        <f t="shared" si="89"/>
        <v>4.6794951893040115E-2</v>
      </c>
      <c r="CL82" s="49">
        <f t="shared" si="90"/>
        <v>9.406669867220846E-2</v>
      </c>
      <c r="CM82" s="62">
        <f t="shared" si="91"/>
        <v>5.125051789789356E-2</v>
      </c>
      <c r="CN82" s="62">
        <f t="shared" si="92"/>
        <v>4.2816180774314892E-2</v>
      </c>
      <c r="CO82" s="62">
        <f t="shared" si="93"/>
        <v>5.1174888364231841E-2</v>
      </c>
      <c r="CP82" s="62">
        <f t="shared" si="94"/>
        <v>0.42499852029173268</v>
      </c>
      <c r="CQ82" s="62">
        <f t="shared" si="68"/>
        <v>0.11197349414063386</v>
      </c>
      <c r="CR82" s="174">
        <f t="shared" si="95"/>
        <v>304.11399999999998</v>
      </c>
      <c r="CS82" s="278">
        <f t="shared" si="69"/>
        <v>304.11399999999998</v>
      </c>
      <c r="CT82" s="173">
        <f t="shared" si="70"/>
        <v>5.7879999999999541</v>
      </c>
      <c r="CU82" s="290">
        <v>101.68600000000001</v>
      </c>
      <c r="CV82" s="67">
        <v>196.64</v>
      </c>
      <c r="CW82" s="180">
        <v>6.5010000000000003</v>
      </c>
      <c r="CX82" s="180">
        <v>29.055</v>
      </c>
      <c r="CY82" s="180">
        <v>15.385</v>
      </c>
      <c r="CZ82" s="180">
        <v>9.6379999999999999</v>
      </c>
      <c r="DA82" s="180">
        <v>19.059999999999999</v>
      </c>
      <c r="DB82" s="180">
        <v>11.77</v>
      </c>
      <c r="DC82" s="67">
        <f t="shared" si="164"/>
        <v>91.408999999999992</v>
      </c>
      <c r="DD82" s="67"/>
      <c r="DE82" s="62">
        <f t="shared" si="72"/>
        <v>0.70723724931913834</v>
      </c>
      <c r="DF82" s="180">
        <f t="shared" si="96"/>
        <v>105.23099999999999</v>
      </c>
      <c r="DG82" s="62">
        <f t="shared" si="165"/>
        <v>0.46485455655004065</v>
      </c>
      <c r="DH82" s="62">
        <f t="shared" si="97"/>
        <v>0.6591446940595187</v>
      </c>
      <c r="DI82" s="293">
        <v>224.22</v>
      </c>
      <c r="DJ82" s="181">
        <v>20.148</v>
      </c>
      <c r="DK82" s="181">
        <v>41.118000000000002</v>
      </c>
      <c r="DL82" s="181">
        <v>17.359000000000002</v>
      </c>
      <c r="DM82" s="181">
        <v>11.019</v>
      </c>
      <c r="DN82" s="181">
        <v>18.099</v>
      </c>
      <c r="DO82" s="181">
        <v>19.943999999999999</v>
      </c>
      <c r="DP82" s="181">
        <v>8.0350000000000001</v>
      </c>
      <c r="DQ82" s="180">
        <f t="shared" si="166"/>
        <v>115.77799999999999</v>
      </c>
      <c r="DR82" s="180">
        <f t="shared" si="98"/>
        <v>108.44200000000001</v>
      </c>
      <c r="DS82" s="49">
        <f t="shared" si="167"/>
        <v>0.51635893319061632</v>
      </c>
      <c r="DT82" s="293">
        <f t="shared" si="99"/>
        <v>27.580000000000013</v>
      </c>
      <c r="DU82" s="180">
        <v>27.58</v>
      </c>
      <c r="DV82" s="180">
        <f t="shared" si="100"/>
        <v>13.646999999999998</v>
      </c>
      <c r="DW82" s="180">
        <f t="shared" si="101"/>
        <v>12.063000000000002</v>
      </c>
      <c r="DX82" s="180">
        <f t="shared" si="102"/>
        <v>1.974000000000002</v>
      </c>
      <c r="DY82" s="180">
        <f t="shared" si="103"/>
        <v>1.3810000000000002</v>
      </c>
      <c r="DZ82" s="180">
        <f t="shared" si="104"/>
        <v>-0.96099999999999852</v>
      </c>
      <c r="EA82" s="180">
        <f t="shared" si="105"/>
        <v>-3.7349999999999994</v>
      </c>
      <c r="EB82" s="180">
        <f t="shared" si="168"/>
        <v>24.369000000000007</v>
      </c>
      <c r="EC82" s="180">
        <f t="shared" si="130"/>
        <v>3.2110000000000056</v>
      </c>
      <c r="ED82" s="62">
        <f t="shared" si="78"/>
        <v>0.88357505438723694</v>
      </c>
      <c r="EE82" s="67">
        <v>48.97</v>
      </c>
      <c r="EF82" s="180">
        <v>0.46800000000000003</v>
      </c>
      <c r="EG82" s="180">
        <v>16.033999999999999</v>
      </c>
      <c r="EH82" s="180">
        <v>3.3929999999999998</v>
      </c>
      <c r="EI82" s="180">
        <v>1.532</v>
      </c>
      <c r="EJ82" s="180">
        <v>-4.1040000000000001</v>
      </c>
      <c r="EK82" s="65">
        <f>(EK81+EK83)/2</f>
        <v>2.9375</v>
      </c>
      <c r="EL82" s="180">
        <f t="shared" si="169"/>
        <v>20.260499999999997</v>
      </c>
      <c r="EM82" s="180">
        <f t="shared" si="106"/>
        <v>28.709500000000002</v>
      </c>
      <c r="EN82" s="62">
        <f t="shared" si="107"/>
        <v>0.41373289769246474</v>
      </c>
      <c r="EO82" s="32">
        <v>2477.268</v>
      </c>
      <c r="EP82" s="177">
        <v>86.372</v>
      </c>
      <c r="EQ82" s="177">
        <v>279.37299999999999</v>
      </c>
      <c r="ER82" s="177">
        <v>125.146</v>
      </c>
      <c r="ES82" s="177">
        <v>102.02200000000001</v>
      </c>
      <c r="ET82" s="177">
        <v>246.142</v>
      </c>
      <c r="EU82" s="177">
        <v>133.47999999999999</v>
      </c>
      <c r="EV82" s="177">
        <v>81.879000000000005</v>
      </c>
      <c r="EW82" s="177">
        <f t="shared" si="170"/>
        <v>920.93399999999986</v>
      </c>
      <c r="EX82" s="177">
        <f t="shared" si="108"/>
        <v>1556.3340000000003</v>
      </c>
      <c r="EY82" s="62">
        <f t="shared" si="81"/>
        <v>0.37175388371383306</v>
      </c>
      <c r="EZ82" s="251">
        <f t="shared" si="109"/>
        <v>0.1407468407284615</v>
      </c>
      <c r="FA82" s="62">
        <f t="shared" si="110"/>
        <v>0.52409693147010294</v>
      </c>
      <c r="FB82" s="62">
        <f t="shared" si="111"/>
        <v>0.14027185112716212</v>
      </c>
      <c r="FC82" s="62">
        <f t="shared" si="112"/>
        <v>0.56529516994633278</v>
      </c>
      <c r="FD82" s="62">
        <f t="shared" si="113"/>
        <v>4.5107853652723282E-2</v>
      </c>
      <c r="FE82" s="62">
        <f t="shared" si="114"/>
        <v>0.14691095966931061</v>
      </c>
      <c r="FF82" s="62">
        <f t="shared" si="115"/>
        <v>0.14043207150553777</v>
      </c>
      <c r="FG82" s="62">
        <f t="shared" si="116"/>
        <v>0.17040188506349008</v>
      </c>
      <c r="FH82" s="62">
        <f t="shared" si="117"/>
        <v>0.2038620305808504</v>
      </c>
      <c r="FI82" s="62">
        <f t="shared" si="118"/>
        <v>0.10731881071373031</v>
      </c>
      <c r="FJ82" s="62">
        <f t="shared" si="119"/>
        <v>0.16108944212287571</v>
      </c>
      <c r="FK82" s="70">
        <f t="shared" si="120"/>
        <v>0.13566488346115549</v>
      </c>
      <c r="FL82" s="62">
        <f t="shared" si="121"/>
        <v>0.32379968462835079</v>
      </c>
      <c r="FM82" s="62">
        <f t="shared" si="122"/>
        <v>0.148389916945942</v>
      </c>
      <c r="FN82" s="62">
        <f t="shared" si="123"/>
        <v>0.21689580544678935</v>
      </c>
      <c r="FO82" s="62">
        <f t="shared" si="124"/>
        <v>0.14133198267985542</v>
      </c>
      <c r="FP82" s="62">
        <f t="shared" si="125"/>
        <v>0.1278382303653223</v>
      </c>
      <c r="FQ82" s="62">
        <f t="shared" si="126"/>
        <v>0.13765875889844731</v>
      </c>
      <c r="FR82" s="62">
        <f t="shared" si="127"/>
        <v>0.20373085482392983</v>
      </c>
      <c r="FS82" s="62">
        <f t="shared" si="128"/>
        <v>0.16651979200486489</v>
      </c>
      <c r="FT82" s="62">
        <f t="shared" si="129"/>
        <v>0.11932303593897989</v>
      </c>
    </row>
    <row r="83" spans="1:176" x14ac:dyDescent="0.2">
      <c r="B83" s="172">
        <v>2007</v>
      </c>
      <c r="C83" s="143">
        <v>12321.4</v>
      </c>
      <c r="D83" s="32">
        <v>1529</v>
      </c>
      <c r="E83" s="58">
        <f t="shared" si="132"/>
        <v>0.12409304137516841</v>
      </c>
      <c r="F83" s="173">
        <f t="shared" si="133"/>
        <v>0</v>
      </c>
      <c r="G83" s="177">
        <f t="shared" si="134"/>
        <v>1175.5999999999999</v>
      </c>
      <c r="H83" s="62">
        <f t="shared" si="135"/>
        <v>9.5411235736198807E-2</v>
      </c>
      <c r="I83" s="173">
        <v>353.4</v>
      </c>
      <c r="J83" s="58">
        <f t="shared" si="136"/>
        <v>2.8681805638969597E-2</v>
      </c>
      <c r="K83" s="35">
        <f t="shared" si="137"/>
        <v>0.23113145846958796</v>
      </c>
      <c r="L83" s="240">
        <v>510.4</v>
      </c>
      <c r="M83" s="58">
        <f t="shared" si="63"/>
        <v>4.1423864171279239E-2</v>
      </c>
      <c r="N83" s="164">
        <f t="shared" si="64"/>
        <v>0.33381294964028774</v>
      </c>
      <c r="O83" s="32">
        <f t="shared" si="150"/>
        <v>1529</v>
      </c>
      <c r="P83" s="176">
        <f t="shared" si="138"/>
        <v>0</v>
      </c>
      <c r="Q83" s="177">
        <v>1788.7</v>
      </c>
      <c r="R83" s="391">
        <v>287.5</v>
      </c>
      <c r="S83" s="153">
        <f t="shared" si="139"/>
        <v>0.1880313930673643</v>
      </c>
      <c r="T83" s="175">
        <v>36.5</v>
      </c>
      <c r="U83" s="175">
        <v>-219.4</v>
      </c>
      <c r="V83" s="396">
        <v>324.5</v>
      </c>
      <c r="W83" s="153">
        <f t="shared" si="140"/>
        <v>0.21223021582733814</v>
      </c>
      <c r="X83" s="176">
        <f t="shared" si="141"/>
        <v>-39.799999999999727</v>
      </c>
      <c r="Y83" s="301">
        <v>289.52615300000002</v>
      </c>
      <c r="Z83" s="176">
        <f t="shared" si="152"/>
        <v>-22.109200722632362</v>
      </c>
      <c r="AA83" s="176"/>
      <c r="AB83" s="176"/>
      <c r="AC83" s="176">
        <f t="shared" si="153"/>
        <v>267.41695227736767</v>
      </c>
      <c r="AD83" s="62">
        <f t="shared" si="142"/>
        <v>0.1748966332749298</v>
      </c>
      <c r="AE83" s="177">
        <f>NIPA_Scorp!C20/1000</f>
        <v>345.60300000000001</v>
      </c>
      <c r="AF83" s="177">
        <v>258.06156080292715</v>
      </c>
      <c r="AG83" s="199">
        <v>445.5</v>
      </c>
      <c r="AH83" s="61">
        <f t="shared" si="143"/>
        <v>3.6156605580534677E-2</v>
      </c>
      <c r="AI83" s="61">
        <f t="shared" si="144"/>
        <v>3.3348483126917391E-2</v>
      </c>
      <c r="AJ83" s="201">
        <f t="shared" si="145"/>
        <v>-9.9999999999965894E-2</v>
      </c>
      <c r="AK83" s="172">
        <v>328.29999999999995</v>
      </c>
      <c r="AL83" s="172">
        <v>57.9</v>
      </c>
      <c r="AM83" s="400">
        <v>24.8</v>
      </c>
      <c r="AN83" s="172">
        <v>34.6</v>
      </c>
      <c r="AO83" s="396">
        <v>86.6</v>
      </c>
      <c r="AP83" s="173">
        <f>(0.25*FedReceipts!C80+0.75*FedReceipts!C79)/1000</f>
        <v>353.76875000000001</v>
      </c>
      <c r="AQ83" s="173"/>
      <c r="AR83" s="173"/>
      <c r="AS83" s="173"/>
      <c r="AT83" s="427">
        <v>0.35</v>
      </c>
      <c r="AU83" s="244">
        <f t="shared" si="154"/>
        <v>0.23413155501667168</v>
      </c>
      <c r="AV83" s="447">
        <f t="shared" si="131"/>
        <v>0.29618903947167602</v>
      </c>
      <c r="AW83" s="62">
        <f t="shared" si="155"/>
        <v>0.19559270516717323</v>
      </c>
      <c r="AX83" s="70">
        <f t="shared" si="156"/>
        <v>0.27227694257243246</v>
      </c>
      <c r="AY83" s="447">
        <f t="shared" si="157"/>
        <v>0.32185296938844465</v>
      </c>
      <c r="AZ83" s="62">
        <f t="shared" si="158"/>
        <v>0.22971990831330014</v>
      </c>
      <c r="BA83" s="62">
        <f t="shared" si="159"/>
        <v>0.19790964261631827</v>
      </c>
      <c r="BB83" s="257">
        <f t="shared" si="146"/>
        <v>1529</v>
      </c>
      <c r="BC83" s="201">
        <f t="shared" si="151"/>
        <v>0</v>
      </c>
      <c r="BD83" s="261">
        <f t="shared" si="147"/>
        <v>445.5</v>
      </c>
      <c r="BE83" s="180">
        <v>818.9</v>
      </c>
      <c r="BF83" s="180">
        <v>264.60000000000002</v>
      </c>
      <c r="BG83" s="62">
        <f t="shared" si="160"/>
        <v>0.17305428384565077</v>
      </c>
      <c r="BH83" s="172">
        <v>51.6</v>
      </c>
      <c r="BI83" s="172">
        <f t="shared" si="148"/>
        <v>213.00000000000003</v>
      </c>
      <c r="BJ83" s="62">
        <f t="shared" si="149"/>
        <v>0.1393067364290386</v>
      </c>
      <c r="BK83" s="62">
        <f t="shared" si="66"/>
        <v>6.6290385873119695E-2</v>
      </c>
      <c r="BL83" s="62">
        <f t="shared" si="82"/>
        <v>0.2956422821141057</v>
      </c>
      <c r="BM83" s="62">
        <f t="shared" si="67"/>
        <v>0.28939832170787211</v>
      </c>
      <c r="BN83" s="62">
        <f t="shared" si="171"/>
        <v>0.60271646859083206</v>
      </c>
      <c r="BO83" s="267">
        <v>132.833</v>
      </c>
      <c r="BP83" s="278">
        <f t="shared" si="65"/>
        <v>510.4</v>
      </c>
      <c r="BQ83" s="173">
        <f t="shared" si="161"/>
        <v>0</v>
      </c>
      <c r="BR83" s="177">
        <f t="shared" si="162"/>
        <v>30.891999999999996</v>
      </c>
      <c r="BS83" s="177">
        <v>116.14700000000001</v>
      </c>
      <c r="BT83" s="177">
        <v>363.36099999999999</v>
      </c>
      <c r="BU83" s="177">
        <v>20.521000000000001</v>
      </c>
      <c r="BV83" s="62">
        <f t="shared" si="163"/>
        <v>0.22756073667711602</v>
      </c>
      <c r="BW83" s="67">
        <v>350.23700000000002</v>
      </c>
      <c r="BX83" s="180">
        <v>21.994</v>
      </c>
      <c r="BY83" s="180">
        <v>44.255000000000003</v>
      </c>
      <c r="BZ83" s="180">
        <v>19.946000000000002</v>
      </c>
      <c r="CA83" s="180">
        <v>14.542999999999999</v>
      </c>
      <c r="CB83" s="180">
        <f t="shared" si="83"/>
        <v>41.65</v>
      </c>
      <c r="CC83" s="180">
        <v>23.175999999999998</v>
      </c>
      <c r="CD83" s="180">
        <v>18.474</v>
      </c>
      <c r="CE83" s="180">
        <v>19.045000000000002</v>
      </c>
      <c r="CF83" s="180">
        <f t="shared" si="84"/>
        <v>161.43299999999999</v>
      </c>
      <c r="CG83" s="180">
        <f t="shared" si="85"/>
        <v>188.80400000000003</v>
      </c>
      <c r="CH83" s="62">
        <f t="shared" si="86"/>
        <v>6.279747713691014E-2</v>
      </c>
      <c r="CI83" s="62">
        <f t="shared" si="87"/>
        <v>0.12635729520296257</v>
      </c>
      <c r="CJ83" s="62">
        <f t="shared" si="88"/>
        <v>5.6950008137346998E-2</v>
      </c>
      <c r="CK83" s="62">
        <f t="shared" si="89"/>
        <v>4.1523311357737756E-2</v>
      </c>
      <c r="CL83" s="49">
        <f t="shared" si="90"/>
        <v>0.11891947452724867</v>
      </c>
      <c r="CM83" s="62">
        <f t="shared" si="91"/>
        <v>6.6172334733337695E-2</v>
      </c>
      <c r="CN83" s="62">
        <f t="shared" si="92"/>
        <v>5.2747139793910977E-2</v>
      </c>
      <c r="CO83" s="62">
        <f t="shared" si="93"/>
        <v>5.4377464402675907E-2</v>
      </c>
      <c r="CP83" s="62">
        <f t="shared" si="94"/>
        <v>0.460925030764882</v>
      </c>
      <c r="CQ83" s="62">
        <f t="shared" si="68"/>
        <v>0.15386274408266562</v>
      </c>
      <c r="CR83" s="174">
        <f t="shared" si="95"/>
        <v>350.23700000000002</v>
      </c>
      <c r="CS83" s="278">
        <f t="shared" si="69"/>
        <v>350.23700000000002</v>
      </c>
      <c r="CT83" s="173">
        <f t="shared" si="70"/>
        <v>7.3969999999999914</v>
      </c>
      <c r="CU83" s="290">
        <v>132.833</v>
      </c>
      <c r="CV83" s="67">
        <v>210.00700000000001</v>
      </c>
      <c r="CW83" s="180">
        <v>6.4690000000000003</v>
      </c>
      <c r="CX83" s="180">
        <v>35.679000000000002</v>
      </c>
      <c r="CY83" s="180">
        <v>17.068999999999999</v>
      </c>
      <c r="CZ83" s="180">
        <v>9.4440000000000008</v>
      </c>
      <c r="DA83" s="180">
        <v>25.698</v>
      </c>
      <c r="DB83" s="180">
        <v>6.9989999999999997</v>
      </c>
      <c r="DC83" s="67">
        <f t="shared" si="164"/>
        <v>101.358</v>
      </c>
      <c r="DD83" s="67"/>
      <c r="DE83" s="62">
        <f t="shared" si="72"/>
        <v>0.62786419133634397</v>
      </c>
      <c r="DF83" s="180">
        <f t="shared" si="96"/>
        <v>108.649</v>
      </c>
      <c r="DG83" s="62">
        <f t="shared" si="165"/>
        <v>0.48264105482198211</v>
      </c>
      <c r="DH83" s="62">
        <f t="shared" si="97"/>
        <v>0.61255104421887752</v>
      </c>
      <c r="DI83" s="293">
        <v>393.51799999999997</v>
      </c>
      <c r="DJ83" s="181">
        <v>15.506</v>
      </c>
      <c r="DK83" s="181">
        <v>109.09699999999999</v>
      </c>
      <c r="DL83" s="181">
        <v>24.535</v>
      </c>
      <c r="DM83" s="181">
        <v>7.3650000000000002</v>
      </c>
      <c r="DN83" s="181">
        <v>28.762</v>
      </c>
      <c r="DO83" s="181">
        <v>14.785</v>
      </c>
      <c r="DP83" s="181">
        <v>14.003</v>
      </c>
      <c r="DQ83" s="180">
        <f t="shared" si="166"/>
        <v>199.268</v>
      </c>
      <c r="DR83" s="180">
        <f t="shared" si="98"/>
        <v>194.24999999999997</v>
      </c>
      <c r="DS83" s="49">
        <f t="shared" si="167"/>
        <v>0.50637582016578664</v>
      </c>
      <c r="DT83" s="293">
        <f t="shared" si="99"/>
        <v>183.51099999999997</v>
      </c>
      <c r="DU83" s="180">
        <v>183.511</v>
      </c>
      <c r="DV83" s="180">
        <f t="shared" si="100"/>
        <v>9.036999999999999</v>
      </c>
      <c r="DW83" s="180">
        <f t="shared" si="101"/>
        <v>73.417999999999992</v>
      </c>
      <c r="DX83" s="180">
        <f t="shared" si="102"/>
        <v>7.4660000000000011</v>
      </c>
      <c r="DY83" s="180">
        <f t="shared" si="103"/>
        <v>-2.0790000000000006</v>
      </c>
      <c r="DZ83" s="180">
        <f t="shared" si="104"/>
        <v>3.0640000000000001</v>
      </c>
      <c r="EA83" s="180">
        <f t="shared" si="105"/>
        <v>7.0040000000000004</v>
      </c>
      <c r="EB83" s="180">
        <f t="shared" si="168"/>
        <v>97.91</v>
      </c>
      <c r="EC83" s="180">
        <f t="shared" si="130"/>
        <v>85.600999999999971</v>
      </c>
      <c r="ED83" s="62">
        <f t="shared" si="78"/>
        <v>0.53353749911449455</v>
      </c>
      <c r="EE83" s="67">
        <v>200.85</v>
      </c>
      <c r="EF83" s="180">
        <v>3.948</v>
      </c>
      <c r="EG83" s="180">
        <v>67.724000000000004</v>
      </c>
      <c r="EH83" s="180">
        <v>14.143000000000001</v>
      </c>
      <c r="EI83" s="180">
        <v>-0.307</v>
      </c>
      <c r="EJ83" s="180">
        <v>12.984999999999999</v>
      </c>
      <c r="EK83" s="180">
        <v>4.577</v>
      </c>
      <c r="EL83" s="180">
        <f t="shared" si="169"/>
        <v>103.07</v>
      </c>
      <c r="EM83" s="180">
        <f t="shared" si="106"/>
        <v>97.78</v>
      </c>
      <c r="EN83" s="62">
        <f t="shared" si="107"/>
        <v>0.51316903161563354</v>
      </c>
      <c r="EO83" s="32">
        <v>2993.98</v>
      </c>
      <c r="EP83" s="177">
        <v>117.708</v>
      </c>
      <c r="EQ83" s="177">
        <v>412.12200000000001</v>
      </c>
      <c r="ER83" s="177">
        <v>144.18</v>
      </c>
      <c r="ES83" s="177">
        <v>94.674999999999997</v>
      </c>
      <c r="ET83" s="177">
        <v>348.95600000000002</v>
      </c>
      <c r="EU83" s="177">
        <v>211.708</v>
      </c>
      <c r="EV83" s="177">
        <v>93.528999999999996</v>
      </c>
      <c r="EW83" s="177">
        <f t="shared" si="170"/>
        <v>1211.17</v>
      </c>
      <c r="EX83" s="177">
        <f t="shared" si="108"/>
        <v>1782.81</v>
      </c>
      <c r="EY83" s="62">
        <f t="shared" si="81"/>
        <v>0.40453510043487267</v>
      </c>
      <c r="EZ83" s="251">
        <f t="shared" si="109"/>
        <v>0.19111012615510317</v>
      </c>
      <c r="FA83" s="62">
        <f t="shared" si="110"/>
        <v>0.43791969619784188</v>
      </c>
      <c r="FB83" s="62">
        <f t="shared" si="111"/>
        <v>0.24306930161468726</v>
      </c>
      <c r="FC83" s="62">
        <f t="shared" si="112"/>
        <v>0.11542518338580542</v>
      </c>
      <c r="FD83" s="62">
        <f t="shared" si="113"/>
        <v>-1.6565054596068432E-3</v>
      </c>
      <c r="FE83" s="62">
        <f t="shared" si="114"/>
        <v>0.47006199673359295</v>
      </c>
      <c r="FF83" s="62">
        <f t="shared" si="115"/>
        <v>0.64892867845370106</v>
      </c>
      <c r="FG83" s="62">
        <f t="shared" si="116"/>
        <v>0.20386179606492497</v>
      </c>
      <c r="FH83" s="62">
        <f t="shared" si="117"/>
        <v>0.27407067173109068</v>
      </c>
      <c r="FI83" s="62">
        <f t="shared" si="118"/>
        <v>0.14201964359835337</v>
      </c>
      <c r="FJ83" s="62">
        <f t="shared" si="119"/>
        <v>0.19766322653106569</v>
      </c>
      <c r="FK83" s="70">
        <f t="shared" si="120"/>
        <v>0.14138034318450809</v>
      </c>
      <c r="FL83" s="62">
        <f t="shared" si="121"/>
        <v>0.25464270828509239</v>
      </c>
      <c r="FM83" s="62">
        <f t="shared" si="122"/>
        <v>0.15840829285578781</v>
      </c>
      <c r="FN83" s="62">
        <f t="shared" si="123"/>
        <v>0.15938184200853403</v>
      </c>
      <c r="FO83" s="62">
        <f t="shared" si="124"/>
        <v>0.14254768579326027</v>
      </c>
      <c r="FP83" s="62">
        <f t="shared" si="125"/>
        <v>0.16921126829228655</v>
      </c>
      <c r="FQ83" s="62">
        <f t="shared" si="126"/>
        <v>0.1736290080910998</v>
      </c>
      <c r="FR83" s="62">
        <f t="shared" si="127"/>
        <v>0.23259932339183431</v>
      </c>
      <c r="FS83" s="62">
        <f t="shared" si="128"/>
        <v>0.17529269198444189</v>
      </c>
      <c r="FT83" s="62">
        <f t="shared" si="129"/>
        <v>0.12131329136290796</v>
      </c>
    </row>
    <row r="84" spans="1:176" x14ac:dyDescent="0.2">
      <c r="B84" s="172">
        <v>2008</v>
      </c>
      <c r="C84" s="143">
        <v>12427.8</v>
      </c>
      <c r="D84" s="32">
        <v>1285.0999999999999</v>
      </c>
      <c r="E84" s="58">
        <f t="shared" si="132"/>
        <v>0.10340526883277812</v>
      </c>
      <c r="F84" s="173">
        <f t="shared" si="133"/>
        <v>0</v>
      </c>
      <c r="G84" s="177">
        <f t="shared" si="134"/>
        <v>878.39999999999986</v>
      </c>
      <c r="H84" s="62">
        <f t="shared" si="135"/>
        <v>7.0680249118910826E-2</v>
      </c>
      <c r="I84" s="173">
        <v>406.7</v>
      </c>
      <c r="J84" s="58">
        <f t="shared" si="136"/>
        <v>3.27250197138673E-2</v>
      </c>
      <c r="K84" s="35">
        <f t="shared" si="137"/>
        <v>0.31647342619251423</v>
      </c>
      <c r="L84" s="240">
        <v>582</v>
      </c>
      <c r="M84" s="58">
        <f t="shared" si="63"/>
        <v>4.6830492927147208E-2</v>
      </c>
      <c r="N84" s="164">
        <f t="shared" si="64"/>
        <v>0.4528830441210801</v>
      </c>
      <c r="O84" s="32">
        <f t="shared" si="150"/>
        <v>1285.0999999999999</v>
      </c>
      <c r="P84" s="176">
        <f t="shared" si="138"/>
        <v>0</v>
      </c>
      <c r="Q84" s="177">
        <v>903</v>
      </c>
      <c r="R84" s="391">
        <v>286.8</v>
      </c>
      <c r="S84" s="153">
        <f t="shared" si="139"/>
        <v>0.22317329390708895</v>
      </c>
      <c r="T84" s="175">
        <v>35.4</v>
      </c>
      <c r="U84" s="175">
        <v>-97.4</v>
      </c>
      <c r="V84" s="396">
        <v>69.400000000000006</v>
      </c>
      <c r="W84" s="153">
        <f t="shared" si="140"/>
        <v>5.4003579487977599E-2</v>
      </c>
      <c r="X84" s="176">
        <f t="shared" si="141"/>
        <v>226.70000000000005</v>
      </c>
      <c r="Y84" s="301">
        <v>242.25538299999999</v>
      </c>
      <c r="Z84" s="176">
        <f t="shared" si="152"/>
        <v>-18.499444120632443</v>
      </c>
      <c r="AA84" s="176"/>
      <c r="AB84" s="176"/>
      <c r="AC84" s="176">
        <f t="shared" si="153"/>
        <v>223.75593887936756</v>
      </c>
      <c r="AD84" s="62">
        <f t="shared" si="142"/>
        <v>0.17411558546367409</v>
      </c>
      <c r="AE84" s="177">
        <f>NIPA_Scorp!C21/1000</f>
        <v>333.69600000000003</v>
      </c>
      <c r="AF84" s="177">
        <v>238.27504940946534</v>
      </c>
      <c r="AG84" s="199">
        <v>309.10000000000002</v>
      </c>
      <c r="AH84" s="61">
        <f t="shared" si="143"/>
        <v>2.4871658700654987E-2</v>
      </c>
      <c r="AI84" s="61">
        <f t="shared" si="144"/>
        <v>2.2320925666650577E-2</v>
      </c>
      <c r="AJ84" s="201">
        <f t="shared" si="145"/>
        <v>-9.9999999999965894E-2</v>
      </c>
      <c r="AK84" s="172">
        <v>202.1</v>
      </c>
      <c r="AL84" s="172">
        <v>47.4</v>
      </c>
      <c r="AM84" s="400">
        <v>28</v>
      </c>
      <c r="AN84" s="172">
        <v>31.7</v>
      </c>
      <c r="AO84" s="396">
        <v>100.4</v>
      </c>
      <c r="AP84" s="173">
        <f>(0.25*FedReceipts!C81+0.75*FedReceipts!C80)/1000</f>
        <v>262.81675000000001</v>
      </c>
      <c r="AQ84" s="173"/>
      <c r="AR84" s="173"/>
      <c r="AS84" s="173"/>
      <c r="AT84" s="427">
        <v>0.35</v>
      </c>
      <c r="AU84" s="244">
        <f t="shared" si="154"/>
        <v>0.17508771929824565</v>
      </c>
      <c r="AV84" s="447">
        <f t="shared" si="131"/>
        <v>0.22862557087667607</v>
      </c>
      <c r="AW84" s="62">
        <f t="shared" si="155"/>
        <v>0.16688972162740903</v>
      </c>
      <c r="AX84" s="70">
        <f t="shared" si="156"/>
        <v>0.22931690048511871</v>
      </c>
      <c r="AY84" s="447">
        <f t="shared" si="157"/>
        <v>0.26873706141972836</v>
      </c>
      <c r="AZ84" s="62">
        <f t="shared" si="158"/>
        <v>0.3071982281284607</v>
      </c>
      <c r="BA84" s="62">
        <f t="shared" si="159"/>
        <v>0.23314842830727858</v>
      </c>
      <c r="BB84" s="257">
        <f t="shared" si="146"/>
        <v>1285.0999999999999</v>
      </c>
      <c r="BC84" s="201">
        <f t="shared" si="151"/>
        <v>9.9999999999909051E-2</v>
      </c>
      <c r="BD84" s="261">
        <f t="shared" si="147"/>
        <v>309.10000000000002</v>
      </c>
      <c r="BE84" s="180">
        <v>808.6</v>
      </c>
      <c r="BF84" s="180">
        <v>167.3</v>
      </c>
      <c r="BG84" s="62">
        <f t="shared" si="160"/>
        <v>0.13018442144580189</v>
      </c>
      <c r="BH84" s="172">
        <v>-58.8</v>
      </c>
      <c r="BI84" s="172">
        <f t="shared" si="148"/>
        <v>226.10000000000002</v>
      </c>
      <c r="BJ84" s="62">
        <f t="shared" si="149"/>
        <v>0.17593961559411722</v>
      </c>
      <c r="BK84" s="62">
        <f t="shared" si="66"/>
        <v>9.1486265660259913E-2</v>
      </c>
      <c r="BL84" s="62">
        <f t="shared" si="82"/>
        <v>0.30556768445456345</v>
      </c>
      <c r="BM84" s="62">
        <f t="shared" si="67"/>
        <v>0.29919278083439793</v>
      </c>
      <c r="BN84" s="62">
        <f t="shared" si="171"/>
        <v>0.5559380378657488</v>
      </c>
      <c r="BO84" s="267">
        <v>172.44800000000001</v>
      </c>
      <c r="BP84" s="278">
        <f t="shared" si="65"/>
        <v>582</v>
      </c>
      <c r="BQ84" s="173">
        <f t="shared" si="161"/>
        <v>0</v>
      </c>
      <c r="BR84" s="177">
        <f t="shared" si="162"/>
        <v>32.540999999999997</v>
      </c>
      <c r="BS84" s="177">
        <v>143.91800000000001</v>
      </c>
      <c r="BT84" s="177">
        <v>405.541</v>
      </c>
      <c r="BU84" s="177">
        <v>20.785</v>
      </c>
      <c r="BV84" s="62">
        <f t="shared" si="163"/>
        <v>0.24728178694158076</v>
      </c>
      <c r="BW84" s="67">
        <v>392.95400000000001</v>
      </c>
      <c r="BX84" s="180">
        <v>30.327000000000002</v>
      </c>
      <c r="BY84" s="180">
        <v>48.311999999999998</v>
      </c>
      <c r="BZ84" s="180">
        <v>20.762</v>
      </c>
      <c r="CA84" s="180">
        <v>19.620999999999999</v>
      </c>
      <c r="CB84" s="180">
        <f t="shared" si="83"/>
        <v>50.447000000000003</v>
      </c>
      <c r="CC84" s="180">
        <v>25.033000000000001</v>
      </c>
      <c r="CD84" s="180">
        <v>25.414000000000001</v>
      </c>
      <c r="CE84" s="180">
        <v>17.195</v>
      </c>
      <c r="CF84" s="180">
        <f t="shared" si="84"/>
        <v>186.66399999999999</v>
      </c>
      <c r="CG84" s="180">
        <f t="shared" si="85"/>
        <v>206.29000000000002</v>
      </c>
      <c r="CH84" s="62">
        <f t="shared" si="86"/>
        <v>7.7176972368267024E-2</v>
      </c>
      <c r="CI84" s="62">
        <f t="shared" si="87"/>
        <v>0.12294568829939381</v>
      </c>
      <c r="CJ84" s="62">
        <f t="shared" si="88"/>
        <v>5.2835700870839844E-2</v>
      </c>
      <c r="CK84" s="62">
        <f t="shared" si="89"/>
        <v>4.9932053115631848E-2</v>
      </c>
      <c r="CL84" s="49">
        <f t="shared" si="90"/>
        <v>0.12837889422171553</v>
      </c>
      <c r="CM84" s="62">
        <f t="shared" si="91"/>
        <v>6.3704657542613133E-2</v>
      </c>
      <c r="CN84" s="62">
        <f t="shared" si="92"/>
        <v>6.4674236679102395E-2</v>
      </c>
      <c r="CO84" s="62">
        <f t="shared" si="93"/>
        <v>4.3758302498511273E-2</v>
      </c>
      <c r="CP84" s="62">
        <f t="shared" si="94"/>
        <v>0.47502761137435928</v>
      </c>
      <c r="CQ84" s="62">
        <f t="shared" si="68"/>
        <v>0.21513195068078525</v>
      </c>
      <c r="CR84" s="174">
        <f t="shared" si="95"/>
        <v>392.95400000000001</v>
      </c>
      <c r="CS84" s="278">
        <f t="shared" si="69"/>
        <v>392.95400000000001</v>
      </c>
      <c r="CT84" s="173">
        <f t="shared" si="70"/>
        <v>8.1980000000000359</v>
      </c>
      <c r="CU84" s="290">
        <v>172.44800000000001</v>
      </c>
      <c r="CV84" s="67">
        <v>212.30799999999999</v>
      </c>
      <c r="CW84" s="180">
        <v>22.366</v>
      </c>
      <c r="CX84" s="180">
        <v>26.445</v>
      </c>
      <c r="CY84" s="180">
        <v>19.05</v>
      </c>
      <c r="CZ84" s="180">
        <v>14.866</v>
      </c>
      <c r="DA84" s="180">
        <v>27.568999999999999</v>
      </c>
      <c r="DB84" s="180">
        <v>7.2729999999999997</v>
      </c>
      <c r="DC84" s="67">
        <f t="shared" si="164"/>
        <v>117.569</v>
      </c>
      <c r="DD84" s="67"/>
      <c r="DE84" s="62">
        <f t="shared" si="72"/>
        <v>0.62984292632751904</v>
      </c>
      <c r="DF84" s="180">
        <f t="shared" si="96"/>
        <v>94.73899999999999</v>
      </c>
      <c r="DG84" s="62">
        <f t="shared" si="165"/>
        <v>0.55376622642575879</v>
      </c>
      <c r="DH84" s="62">
        <f t="shared" si="97"/>
        <v>0.5517990622628367</v>
      </c>
      <c r="DI84" s="293">
        <v>308.29599999999999</v>
      </c>
      <c r="DJ84" s="181">
        <v>31.795000000000002</v>
      </c>
      <c r="DK84" s="181">
        <v>38.639000000000003</v>
      </c>
      <c r="DL84" s="181">
        <v>27.079000000000001</v>
      </c>
      <c r="DM84" s="181">
        <v>25.167999999999999</v>
      </c>
      <c r="DN84" s="181">
        <v>43.353999999999999</v>
      </c>
      <c r="DO84" s="181">
        <v>7.8239999999999998</v>
      </c>
      <c r="DP84" s="181">
        <v>8.5719999999999992</v>
      </c>
      <c r="DQ84" s="180">
        <f t="shared" si="166"/>
        <v>174.60700000000003</v>
      </c>
      <c r="DR84" s="180">
        <f t="shared" si="98"/>
        <v>133.68899999999996</v>
      </c>
      <c r="DS84" s="49">
        <f t="shared" si="167"/>
        <v>0.5663615486415654</v>
      </c>
      <c r="DT84" s="293">
        <f t="shared" si="99"/>
        <v>95.988</v>
      </c>
      <c r="DU84" s="180">
        <v>95.988</v>
      </c>
      <c r="DV84" s="180">
        <f t="shared" si="100"/>
        <v>9.429000000000002</v>
      </c>
      <c r="DW84" s="180">
        <f t="shared" si="101"/>
        <v>12.194000000000003</v>
      </c>
      <c r="DX84" s="180">
        <f t="shared" si="102"/>
        <v>8.0289999999999999</v>
      </c>
      <c r="DY84" s="180">
        <f t="shared" si="103"/>
        <v>10.302</v>
      </c>
      <c r="DZ84" s="180">
        <f t="shared" si="104"/>
        <v>15.785</v>
      </c>
      <c r="EA84" s="180">
        <f t="shared" si="105"/>
        <v>1.2989999999999995</v>
      </c>
      <c r="EB84" s="180">
        <f t="shared" si="168"/>
        <v>57.038000000000004</v>
      </c>
      <c r="EC84" s="180">
        <f t="shared" si="130"/>
        <v>38.949999999999996</v>
      </c>
      <c r="ED84" s="62">
        <f t="shared" si="78"/>
        <v>0.59422011084718929</v>
      </c>
      <c r="EE84" s="67">
        <v>127.03700000000001</v>
      </c>
      <c r="EF84" s="180">
        <v>0.86</v>
      </c>
      <c r="EG84" s="180">
        <v>9.2370000000000001</v>
      </c>
      <c r="EH84" s="180">
        <v>10.704000000000001</v>
      </c>
      <c r="EI84" s="180">
        <v>6.0830000000000002</v>
      </c>
      <c r="EJ84" s="180">
        <v>13.462999999999999</v>
      </c>
      <c r="EK84" s="180">
        <v>1.661</v>
      </c>
      <c r="EL84" s="180">
        <f t="shared" si="169"/>
        <v>42.008000000000003</v>
      </c>
      <c r="EM84" s="180">
        <f t="shared" si="106"/>
        <v>85.028999999999996</v>
      </c>
      <c r="EN84" s="62">
        <f t="shared" si="107"/>
        <v>0.33067531506568953</v>
      </c>
      <c r="EO84" s="32">
        <v>3232.4929999999999</v>
      </c>
      <c r="EP84" s="177">
        <v>150.131</v>
      </c>
      <c r="EQ84" s="177">
        <v>423.05900000000003</v>
      </c>
      <c r="ER84" s="177">
        <v>172.251</v>
      </c>
      <c r="ES84" s="177">
        <v>133.22200000000001</v>
      </c>
      <c r="ET84" s="177">
        <v>389.09800000000001</v>
      </c>
      <c r="EU84" s="177">
        <v>207.547</v>
      </c>
      <c r="EV84" s="177">
        <v>83.168999999999997</v>
      </c>
      <c r="EW84" s="177">
        <f t="shared" si="170"/>
        <v>1350.93</v>
      </c>
      <c r="EX84" s="177">
        <f t="shared" si="108"/>
        <v>1881.5629999999999</v>
      </c>
      <c r="EY84" s="62">
        <f t="shared" si="81"/>
        <v>0.41792201870197404</v>
      </c>
      <c r="EZ84" s="251">
        <f t="shared" si="109"/>
        <v>0.10794026680204941</v>
      </c>
      <c r="FA84" s="62">
        <f t="shared" si="110"/>
        <v>0.26298127569918783</v>
      </c>
      <c r="FB84" s="62">
        <f t="shared" si="111"/>
        <v>5.000946321720269E-2</v>
      </c>
      <c r="FC84" s="62">
        <f t="shared" si="112"/>
        <v>0.15088084339020666</v>
      </c>
      <c r="FD84" s="62">
        <f t="shared" si="113"/>
        <v>0.34856086612094012</v>
      </c>
      <c r="FE84" s="62">
        <f t="shared" si="114"/>
        <v>0.13536090509978335</v>
      </c>
      <c r="FF84" s="62">
        <f t="shared" si="115"/>
        <v>6.1632059251421768E-2</v>
      </c>
      <c r="FG84" s="62">
        <f t="shared" si="116"/>
        <v>-1.8571779875760443E-2</v>
      </c>
      <c r="FH84" s="62">
        <f t="shared" si="117"/>
        <v>0.12534739136537393</v>
      </c>
      <c r="FI84" s="62">
        <f t="shared" si="118"/>
        <v>9.6114560721557538E-2</v>
      </c>
      <c r="FJ84" s="62">
        <f t="shared" si="119"/>
        <v>0.15243015239986316</v>
      </c>
      <c r="FK84" s="70">
        <f t="shared" si="120"/>
        <v>0.13124803772904295</v>
      </c>
      <c r="FL84" s="62">
        <f t="shared" si="121"/>
        <v>0.2576460393516159</v>
      </c>
      <c r="FM84" s="62">
        <f t="shared" si="122"/>
        <v>0.11722742294757377</v>
      </c>
      <c r="FN84" s="62">
        <f t="shared" si="123"/>
        <v>0.14400055486197808</v>
      </c>
      <c r="FO84" s="62">
        <f t="shared" si="124"/>
        <v>0.20724584103512014</v>
      </c>
      <c r="FP84" s="62">
        <f t="shared" si="125"/>
        <v>0.1445655039603847</v>
      </c>
      <c r="FQ84" s="62">
        <f t="shared" si="126"/>
        <v>0.11824305175052431</v>
      </c>
      <c r="FR84" s="62">
        <f t="shared" si="127"/>
        <v>0.18384672133776692</v>
      </c>
      <c r="FS84" s="62">
        <f t="shared" si="128"/>
        <v>0.15411874468489145</v>
      </c>
      <c r="FT84" s="62">
        <f t="shared" si="129"/>
        <v>0.11571059170635123</v>
      </c>
    </row>
    <row r="85" spans="1:176" s="215" customFormat="1" x14ac:dyDescent="0.2">
      <c r="B85" s="205">
        <v>2009</v>
      </c>
      <c r="C85" s="206">
        <v>12126.1</v>
      </c>
      <c r="D85" s="45">
        <v>1397</v>
      </c>
      <c r="E85" s="209">
        <f t="shared" si="132"/>
        <v>0.11520604316309448</v>
      </c>
      <c r="F85" s="208">
        <f t="shared" si="133"/>
        <v>0</v>
      </c>
      <c r="G85" s="210">
        <f t="shared" si="134"/>
        <v>1039.8</v>
      </c>
      <c r="H85" s="207">
        <f t="shared" si="135"/>
        <v>8.574892174730539E-2</v>
      </c>
      <c r="I85" s="208">
        <v>357.2</v>
      </c>
      <c r="J85" s="209">
        <f t="shared" si="136"/>
        <v>2.945712141578908E-2</v>
      </c>
      <c r="K85" s="207">
        <f t="shared" si="137"/>
        <v>0.25569076592698642</v>
      </c>
      <c r="L85" s="237">
        <v>498.09999999999997</v>
      </c>
      <c r="M85" s="209">
        <f t="shared" si="63"/>
        <v>4.1076685826440487E-2</v>
      </c>
      <c r="N85" s="218">
        <f t="shared" si="64"/>
        <v>0.35654974946313528</v>
      </c>
      <c r="O85" s="45">
        <f t="shared" si="150"/>
        <v>1397</v>
      </c>
      <c r="P85" s="210">
        <f t="shared" si="138"/>
        <v>0</v>
      </c>
      <c r="Q85" s="210">
        <v>828.8</v>
      </c>
      <c r="R85" s="390">
        <v>313.5</v>
      </c>
      <c r="S85" s="211">
        <f t="shared" si="139"/>
        <v>0.22440944881889763</v>
      </c>
      <c r="T85" s="205">
        <v>47.6</v>
      </c>
      <c r="U85" s="205">
        <v>-75.5</v>
      </c>
      <c r="V85" s="395">
        <v>59.3</v>
      </c>
      <c r="W85" s="211">
        <f t="shared" si="140"/>
        <v>4.2448103078024338E-2</v>
      </c>
      <c r="X85" s="210">
        <f t="shared" si="141"/>
        <v>341.90000000000009</v>
      </c>
      <c r="Y85" s="302">
        <v>222.588503</v>
      </c>
      <c r="Z85" s="210">
        <f>Z86*Y85/Y86</f>
        <v>-16.997614344626253</v>
      </c>
      <c r="AA85" s="210"/>
      <c r="AB85" s="210"/>
      <c r="AC85" s="210">
        <f t="shared" si="153"/>
        <v>205.59088865537376</v>
      </c>
      <c r="AD85" s="207">
        <f t="shared" si="142"/>
        <v>0.1471659904476548</v>
      </c>
      <c r="AE85" s="210">
        <f>NIPA_Scorp!C22/1000</f>
        <v>274.17566800000003</v>
      </c>
      <c r="AF85" s="210">
        <v>219.18891749091705</v>
      </c>
      <c r="AG85" s="212">
        <v>269.39999999999998</v>
      </c>
      <c r="AH85" s="209">
        <f t="shared" si="143"/>
        <v>2.2216541179769254E-2</v>
      </c>
      <c r="AI85" s="209">
        <f t="shared" si="144"/>
        <v>1.8307617453261968E-2</v>
      </c>
      <c r="AJ85" s="213">
        <f t="shared" si="145"/>
        <v>0</v>
      </c>
      <c r="AK85" s="205">
        <v>152.89999999999998</v>
      </c>
      <c r="AL85" s="205">
        <v>45.6</v>
      </c>
      <c r="AM85" s="395">
        <v>23.5</v>
      </c>
      <c r="AN85" s="205">
        <v>47.4</v>
      </c>
      <c r="AO85" s="395">
        <v>93.6</v>
      </c>
      <c r="AP85" s="208">
        <f>(0.25*FedReceipts!C82+0.75*FedReceipts!C81)/1000</f>
        <v>151.53100000000001</v>
      </c>
      <c r="AQ85" s="208">
        <v>104.40537</v>
      </c>
      <c r="AR85" s="208">
        <v>416.82764100000003</v>
      </c>
      <c r="AS85" s="208"/>
      <c r="AT85" s="428">
        <v>0.35</v>
      </c>
      <c r="AU85" s="245">
        <f t="shared" si="154"/>
        <v>0.13319465879353148</v>
      </c>
      <c r="AV85" s="446">
        <f t="shared" si="131"/>
        <v>0.16322344251886903</v>
      </c>
      <c r="AW85" s="207">
        <f t="shared" si="155"/>
        <v>0.12809757356737222</v>
      </c>
      <c r="AX85" s="239">
        <f t="shared" si="156"/>
        <v>0.18441820822021593</v>
      </c>
      <c r="AY85" s="446">
        <f t="shared" si="157"/>
        <v>0.21192633611413789</v>
      </c>
      <c r="AZ85" s="207">
        <f t="shared" si="158"/>
        <v>0.26785714285714285</v>
      </c>
      <c r="BA85" s="207">
        <f t="shared" si="159"/>
        <v>0.19434474306224284</v>
      </c>
      <c r="BB85" s="258">
        <f t="shared" si="146"/>
        <v>1397</v>
      </c>
      <c r="BC85" s="213">
        <f t="shared" si="151"/>
        <v>9.9999999999909051E-2</v>
      </c>
      <c r="BD85" s="262">
        <f t="shared" si="147"/>
        <v>269.39999999999998</v>
      </c>
      <c r="BE85" s="237">
        <v>574.6</v>
      </c>
      <c r="BF85" s="237">
        <v>552.9</v>
      </c>
      <c r="BG85" s="207">
        <f t="shared" si="160"/>
        <v>0.39577666428060126</v>
      </c>
      <c r="BH85" s="205">
        <v>313.8</v>
      </c>
      <c r="BI85" s="205">
        <f t="shared" si="148"/>
        <v>239.09999999999997</v>
      </c>
      <c r="BJ85" s="207">
        <f t="shared" si="149"/>
        <v>0.17115246957766642</v>
      </c>
      <c r="BK85" s="207">
        <f t="shared" si="66"/>
        <v>8.9718682891911247E-2</v>
      </c>
      <c r="BL85" s="207">
        <f t="shared" si="82"/>
        <v>0.37581970776874574</v>
      </c>
      <c r="BM85" s="207">
        <f t="shared" si="67"/>
        <v>0.36859595516984828</v>
      </c>
      <c r="BN85" s="207">
        <f t="shared" si="171"/>
        <v>0.66937290033594621</v>
      </c>
      <c r="BO85" s="268">
        <v>128.56100000000001</v>
      </c>
      <c r="BP85" s="279">
        <f t="shared" si="65"/>
        <v>498.09999999999997</v>
      </c>
      <c r="BQ85" s="208">
        <f t="shared" si="161"/>
        <v>0</v>
      </c>
      <c r="BR85" s="210">
        <f>BP85-BS85-BT85</f>
        <v>33.524000000000001</v>
      </c>
      <c r="BS85" s="210">
        <v>108.592</v>
      </c>
      <c r="BT85" s="210">
        <v>355.98399999999998</v>
      </c>
      <c r="BU85" s="210">
        <v>22.481000000000002</v>
      </c>
      <c r="BV85" s="207">
        <f t="shared" si="163"/>
        <v>0.21801244729973901</v>
      </c>
      <c r="BW85" s="236">
        <v>340.03899999999999</v>
      </c>
      <c r="BX85" s="237">
        <v>24.838000000000001</v>
      </c>
      <c r="BY85" s="237">
        <v>56.472999999999999</v>
      </c>
      <c r="BZ85" s="237">
        <v>20.257999999999999</v>
      </c>
      <c r="CA85" s="237">
        <v>17.004999999999999</v>
      </c>
      <c r="CB85" s="237">
        <f t="shared" si="83"/>
        <v>51.125999999999998</v>
      </c>
      <c r="CC85" s="237">
        <v>29.425000000000001</v>
      </c>
      <c r="CD85" s="237">
        <v>21.700999999999997</v>
      </c>
      <c r="CE85" s="237">
        <v>10.298</v>
      </c>
      <c r="CF85" s="237">
        <f t="shared" si="84"/>
        <v>179.99799999999999</v>
      </c>
      <c r="CG85" s="237">
        <f t="shared" si="85"/>
        <v>160.041</v>
      </c>
      <c r="CH85" s="207">
        <f t="shared" si="86"/>
        <v>7.3044562535473881E-2</v>
      </c>
      <c r="CI85" s="207">
        <f t="shared" si="87"/>
        <v>0.16607800869900219</v>
      </c>
      <c r="CJ85" s="207">
        <f t="shared" si="88"/>
        <v>5.9575519278670976E-2</v>
      </c>
      <c r="CK85" s="207">
        <f t="shared" si="89"/>
        <v>5.0008969559374068E-2</v>
      </c>
      <c r="CL85" s="214">
        <f t="shared" si="90"/>
        <v>0.15035334182255566</v>
      </c>
      <c r="CM85" s="207">
        <f t="shared" si="91"/>
        <v>8.6534191666250052E-2</v>
      </c>
      <c r="CN85" s="207">
        <f t="shared" si="92"/>
        <v>6.3819150156305599E-2</v>
      </c>
      <c r="CO85" s="207">
        <f t="shared" si="93"/>
        <v>3.0284761453833239E-2</v>
      </c>
      <c r="CP85" s="207">
        <f t="shared" si="94"/>
        <v>0.52934516334891002</v>
      </c>
      <c r="CQ85" s="207">
        <f t="shared" si="68"/>
        <v>0.18873788537157629</v>
      </c>
      <c r="CR85" s="208">
        <f t="shared" si="95"/>
        <v>340.03899999999999</v>
      </c>
      <c r="CS85" s="279">
        <f t="shared" si="69"/>
        <v>340.03899999999999</v>
      </c>
      <c r="CT85" s="208">
        <f t="shared" si="70"/>
        <v>6.5359999999999445</v>
      </c>
      <c r="CU85" s="235">
        <v>128.56100000000001</v>
      </c>
      <c r="CV85" s="236">
        <v>204.94200000000001</v>
      </c>
      <c r="CW85" s="237">
        <v>21.856000000000002</v>
      </c>
      <c r="CX85" s="237">
        <v>42.981000000000002</v>
      </c>
      <c r="CY85" s="237">
        <v>15.96</v>
      </c>
      <c r="CZ85" s="237">
        <v>12.188000000000001</v>
      </c>
      <c r="DA85" s="237">
        <v>28.332000000000001</v>
      </c>
      <c r="DB85" s="237">
        <v>4.0199999999999996</v>
      </c>
      <c r="DC85" s="236">
        <f t="shared" si="164"/>
        <v>125.33700000000002</v>
      </c>
      <c r="DD85" s="236"/>
      <c r="DE85" s="207">
        <f t="shared" si="72"/>
        <v>0.69632440360448467</v>
      </c>
      <c r="DF85" s="237">
        <f t="shared" si="96"/>
        <v>79.60499999999999</v>
      </c>
      <c r="DG85" s="207">
        <f t="shared" si="165"/>
        <v>0.61157303041836231</v>
      </c>
      <c r="DH85" s="207">
        <f t="shared" si="97"/>
        <v>0.61451321277469761</v>
      </c>
      <c r="DI85" s="294">
        <v>287.90100000000001</v>
      </c>
      <c r="DJ85" s="238">
        <v>23.527999999999999</v>
      </c>
      <c r="DK85" s="238">
        <v>51.588000000000001</v>
      </c>
      <c r="DL85" s="238">
        <v>22.193999999999999</v>
      </c>
      <c r="DM85" s="238">
        <v>15.382999999999999</v>
      </c>
      <c r="DN85" s="238">
        <v>42.844999999999999</v>
      </c>
      <c r="DO85" s="238">
        <v>29.149000000000001</v>
      </c>
      <c r="DP85" s="238">
        <v>4.88</v>
      </c>
      <c r="DQ85" s="237">
        <f t="shared" si="166"/>
        <v>160.41800000000001</v>
      </c>
      <c r="DR85" s="237">
        <f t="shared" si="98"/>
        <v>127.483</v>
      </c>
      <c r="DS85" s="214">
        <f t="shared" si="167"/>
        <v>0.55719848142243344</v>
      </c>
      <c r="DT85" s="294">
        <f t="shared" si="99"/>
        <v>82.959000000000003</v>
      </c>
      <c r="DU85" s="237">
        <v>82.959000000000003</v>
      </c>
      <c r="DV85" s="237">
        <f t="shared" si="100"/>
        <v>1.671999999999997</v>
      </c>
      <c r="DW85" s="237">
        <f t="shared" si="101"/>
        <v>8.6069999999999993</v>
      </c>
      <c r="DX85" s="237">
        <f t="shared" si="102"/>
        <v>6.2339999999999982</v>
      </c>
      <c r="DY85" s="237">
        <f t="shared" si="103"/>
        <v>3.1949999999999985</v>
      </c>
      <c r="DZ85" s="237">
        <f t="shared" si="104"/>
        <v>14.512999999999998</v>
      </c>
      <c r="EA85" s="237">
        <f t="shared" si="105"/>
        <v>0.86000000000000032</v>
      </c>
      <c r="EB85" s="237">
        <f t="shared" si="168"/>
        <v>35.080999999999989</v>
      </c>
      <c r="EC85" s="237">
        <f t="shared" si="130"/>
        <v>47.878000000000014</v>
      </c>
      <c r="ED85" s="207">
        <f t="shared" si="78"/>
        <v>0.42287153895297663</v>
      </c>
      <c r="EE85" s="236">
        <v>34.634999999999998</v>
      </c>
      <c r="EF85" s="237">
        <v>2.5840000000000001</v>
      </c>
      <c r="EG85" s="237">
        <v>1.9830000000000001</v>
      </c>
      <c r="EH85" s="237">
        <v>5.3140000000000001</v>
      </c>
      <c r="EI85" s="237">
        <v>4.3819999999999997</v>
      </c>
      <c r="EJ85" s="237">
        <v>-7.8440000000000003</v>
      </c>
      <c r="EK85" s="237">
        <v>1.629</v>
      </c>
      <c r="EL85" s="237">
        <f t="shared" si="169"/>
        <v>8.048</v>
      </c>
      <c r="EM85" s="237">
        <f t="shared" si="106"/>
        <v>26.586999999999996</v>
      </c>
      <c r="EN85" s="207">
        <f t="shared" si="107"/>
        <v>0.23236610365237478</v>
      </c>
      <c r="EO85" s="45">
        <v>3565.02</v>
      </c>
      <c r="EP85" s="210">
        <v>129.82900000000001</v>
      </c>
      <c r="EQ85" s="210">
        <v>497.471</v>
      </c>
      <c r="ER85" s="210">
        <v>219.08199999999999</v>
      </c>
      <c r="ES85" s="210">
        <v>131.70699999999999</v>
      </c>
      <c r="ET85" s="210">
        <v>501.58600000000001</v>
      </c>
      <c r="EU85" s="210">
        <v>287.93299999999999</v>
      </c>
      <c r="EV85" s="210">
        <v>87.909000000000006</v>
      </c>
      <c r="EW85" s="210">
        <f t="shared" si="170"/>
        <v>1567.5840000000001</v>
      </c>
      <c r="EX85" s="210">
        <f t="shared" si="108"/>
        <v>1997.4359999999999</v>
      </c>
      <c r="EY85" s="207">
        <f t="shared" si="81"/>
        <v>0.43971254018210276</v>
      </c>
      <c r="EZ85" s="250">
        <f t="shared" si="109"/>
        <v>0.11899948429896059</v>
      </c>
      <c r="FA85" s="207">
        <f t="shared" si="110"/>
        <v>-0.1265028541740213</v>
      </c>
      <c r="FB85" s="207">
        <f t="shared" si="111"/>
        <v>0.18743721324921581</v>
      </c>
      <c r="FC85" s="207">
        <f t="shared" si="112"/>
        <v>0.26063709354372389</v>
      </c>
      <c r="FD85" s="207">
        <f t="shared" si="113"/>
        <v>8.0317064749054281E-4</v>
      </c>
      <c r="FE85" s="207">
        <f t="shared" si="114"/>
        <v>0.31038196032876036</v>
      </c>
      <c r="FF85" s="207">
        <f t="shared" si="115"/>
        <v>0.38864449980004528</v>
      </c>
      <c r="FG85" s="207">
        <f t="shared" si="116"/>
        <v>0.12213685387584326</v>
      </c>
      <c r="FH85" s="207">
        <f t="shared" si="117"/>
        <v>0.1748676837437913</v>
      </c>
      <c r="FI85" s="207">
        <f t="shared" si="118"/>
        <v>7.8887074203733837E-2</v>
      </c>
      <c r="FJ85" s="207">
        <f t="shared" si="119"/>
        <v>0.12863295037157937</v>
      </c>
      <c r="FK85" s="239">
        <f t="shared" si="120"/>
        <v>0.10519404063674694</v>
      </c>
      <c r="FL85" s="207">
        <f t="shared" si="121"/>
        <v>0.16544218049570042</v>
      </c>
      <c r="FM85" s="207">
        <f t="shared" si="122"/>
        <v>0.13348729137070714</v>
      </c>
      <c r="FN85" s="207">
        <f t="shared" si="123"/>
        <v>0.11760744494952133</v>
      </c>
      <c r="FO85" s="207">
        <f t="shared" si="124"/>
        <v>0.12764408280914563</v>
      </c>
      <c r="FP85" s="207">
        <f t="shared" si="125"/>
        <v>0.13139620352713197</v>
      </c>
      <c r="FQ85" s="207">
        <f t="shared" si="126"/>
        <v>0.14177511599782219</v>
      </c>
      <c r="FR85" s="207">
        <f t="shared" si="127"/>
        <v>0.12382017338190913</v>
      </c>
      <c r="FS85" s="207">
        <f t="shared" si="128"/>
        <v>0.13324006425203377</v>
      </c>
      <c r="FT85" s="207">
        <f t="shared" si="129"/>
        <v>8.50574761514762E-2</v>
      </c>
    </row>
    <row r="86" spans="1:176" x14ac:dyDescent="0.2">
      <c r="B86" s="172">
        <v>2010</v>
      </c>
      <c r="C86" s="143">
        <v>12739.5</v>
      </c>
      <c r="D86" s="32">
        <v>1746.4</v>
      </c>
      <c r="E86" s="58">
        <f t="shared" si="132"/>
        <v>0.13708544291377214</v>
      </c>
      <c r="F86" s="173">
        <f t="shared" si="133"/>
        <v>0</v>
      </c>
      <c r="G86" s="177">
        <f t="shared" si="134"/>
        <v>1351.2</v>
      </c>
      <c r="H86" s="62">
        <f t="shared" si="135"/>
        <v>0.10606381726127399</v>
      </c>
      <c r="I86" s="173">
        <v>395.2</v>
      </c>
      <c r="J86" s="58">
        <f t="shared" si="136"/>
        <v>3.1021625652498136E-2</v>
      </c>
      <c r="K86" s="35">
        <f t="shared" si="137"/>
        <v>0.22629409070087034</v>
      </c>
      <c r="L86" s="240">
        <v>584.6</v>
      </c>
      <c r="M86" s="58">
        <f t="shared" si="63"/>
        <v>4.58887711448644E-2</v>
      </c>
      <c r="N86" s="164">
        <f t="shared" si="64"/>
        <v>0.3347457627118644</v>
      </c>
      <c r="O86" s="32">
        <f t="shared" si="150"/>
        <v>1746.4</v>
      </c>
      <c r="P86" s="176">
        <f t="shared" si="138"/>
        <v>0</v>
      </c>
      <c r="Q86" s="177">
        <v>1254.2</v>
      </c>
      <c r="R86" s="391">
        <v>401.5</v>
      </c>
      <c r="S86" s="153">
        <f t="shared" si="139"/>
        <v>0.22990151168117268</v>
      </c>
      <c r="T86" s="175">
        <v>72</v>
      </c>
      <c r="U86" s="175">
        <v>-94.3</v>
      </c>
      <c r="V86" s="396">
        <v>152.30000000000001</v>
      </c>
      <c r="W86" s="394">
        <f t="shared" si="140"/>
        <v>8.7207970682546959E-2</v>
      </c>
      <c r="X86" s="176">
        <f t="shared" si="141"/>
        <v>265.29999999999995</v>
      </c>
      <c r="Y86" s="301">
        <v>270.823466</v>
      </c>
      <c r="Z86" s="176">
        <f>-20.681</f>
        <v>-20.681000000000001</v>
      </c>
      <c r="AA86" s="176">
        <v>-15.727283999999999</v>
      </c>
      <c r="AB86" s="176">
        <f>Z86-AA86</f>
        <v>-4.9537160000000018</v>
      </c>
      <c r="AC86" s="176">
        <f t="shared" si="153"/>
        <v>250.14246599999998</v>
      </c>
      <c r="AD86" s="62">
        <f t="shared" si="142"/>
        <v>0.14323320316078789</v>
      </c>
      <c r="AE86" s="177">
        <f>NIPA_Scorp!C23/1000</f>
        <v>293.50299999999999</v>
      </c>
      <c r="AF86" s="177">
        <v>263.3910503167067</v>
      </c>
      <c r="AG86" s="199">
        <v>370.6</v>
      </c>
      <c r="AH86" s="61">
        <f t="shared" si="143"/>
        <v>2.9090623650849721E-2</v>
      </c>
      <c r="AI86" s="61">
        <f t="shared" si="144"/>
        <v>2.2865889556105027E-2</v>
      </c>
      <c r="AJ86" s="201">
        <f t="shared" si="145"/>
        <v>0</v>
      </c>
      <c r="AK86" s="172">
        <v>219.29999999999995</v>
      </c>
      <c r="AL86" s="172">
        <v>47.7</v>
      </c>
      <c r="AM86" s="400">
        <v>24.3</v>
      </c>
      <c r="AN86" s="172">
        <v>79.3</v>
      </c>
      <c r="AO86" s="399">
        <v>118.1</v>
      </c>
      <c r="AP86" s="173">
        <f>(0.25*FedReceipts!C83+0.75*FedReceipts!C82)/1000</f>
        <v>188.84899999999999</v>
      </c>
      <c r="AQ86" s="173">
        <v>128.01389900000001</v>
      </c>
      <c r="AR86" s="173">
        <v>470.406676</v>
      </c>
      <c r="AS86" s="173">
        <v>413.83469700000001</v>
      </c>
      <c r="AT86" s="427">
        <v>0.35</v>
      </c>
      <c r="AU86" s="244">
        <f t="shared" si="154"/>
        <v>0.14325571413241758</v>
      </c>
      <c r="AV86" s="447">
        <f t="shared" si="131"/>
        <v>0.17003152906743113</v>
      </c>
      <c r="AW86" s="62">
        <f t="shared" si="155"/>
        <v>0.1324339070482615</v>
      </c>
      <c r="AX86" s="70">
        <f t="shared" si="156"/>
        <v>0.19430849185125385</v>
      </c>
      <c r="AY86" s="447">
        <f t="shared" si="157"/>
        <v>0.22237524159083577</v>
      </c>
      <c r="AZ86" s="62">
        <f t="shared" si="158"/>
        <v>0.23225960771806731</v>
      </c>
      <c r="BA86" s="62">
        <f t="shared" si="159"/>
        <v>0.17593766986772966</v>
      </c>
      <c r="BB86" s="257">
        <f t="shared" si="146"/>
        <v>1746.4</v>
      </c>
      <c r="BC86" s="201">
        <f t="shared" si="151"/>
        <v>-9.9999999999909051E-2</v>
      </c>
      <c r="BD86" s="261">
        <f t="shared" si="147"/>
        <v>370.6</v>
      </c>
      <c r="BE86" s="180">
        <v>564</v>
      </c>
      <c r="BF86" s="180">
        <v>811.9</v>
      </c>
      <c r="BG86" s="62">
        <f t="shared" si="160"/>
        <v>0.46489922125515343</v>
      </c>
      <c r="BH86" s="172">
        <v>538.1</v>
      </c>
      <c r="BI86" s="172">
        <f t="shared" si="148"/>
        <v>273.79999999999995</v>
      </c>
      <c r="BJ86" s="62">
        <f t="shared" si="149"/>
        <v>0.15677966101694912</v>
      </c>
      <c r="BK86" s="62">
        <f t="shared" si="66"/>
        <v>9.3932661475034346E-2</v>
      </c>
      <c r="BL86" s="62">
        <f t="shared" si="82"/>
        <v>0.39835455702227274</v>
      </c>
      <c r="BM86" s="62">
        <f t="shared" si="67"/>
        <v>0.39282096718190623</v>
      </c>
      <c r="BN86" s="62">
        <f t="shared" si="171"/>
        <v>0.69281376518218618</v>
      </c>
      <c r="BO86" s="267">
        <v>132.61600000000001</v>
      </c>
      <c r="BP86" s="278">
        <f t="shared" si="65"/>
        <v>584.6</v>
      </c>
      <c r="BQ86" s="173">
        <f t="shared" si="161"/>
        <v>-7.9999999999245119E-3</v>
      </c>
      <c r="BR86" s="177">
        <v>34.125</v>
      </c>
      <c r="BS86" s="177">
        <v>115.377</v>
      </c>
      <c r="BT86" s="177">
        <v>435.10599999999999</v>
      </c>
      <c r="BU86" s="177">
        <v>23.300999999999998</v>
      </c>
      <c r="BV86" s="62">
        <f t="shared" si="163"/>
        <v>0.19736058843653778</v>
      </c>
      <c r="BW86" s="67">
        <v>417.60500000000002</v>
      </c>
      <c r="BX86" s="180">
        <v>26.99</v>
      </c>
      <c r="BY86" s="180">
        <v>66.111999999999995</v>
      </c>
      <c r="BZ86" s="180">
        <v>31.780999999999999</v>
      </c>
      <c r="CA86" s="180">
        <v>18.86</v>
      </c>
      <c r="CB86" s="180">
        <f t="shared" si="83"/>
        <v>56.034999999999997</v>
      </c>
      <c r="CC86" s="180">
        <v>28.649000000000001</v>
      </c>
      <c r="CD86" s="180">
        <v>27.385999999999996</v>
      </c>
      <c r="CE86" s="180">
        <v>16.137</v>
      </c>
      <c r="CF86" s="180">
        <f t="shared" si="84"/>
        <v>215.91499999999999</v>
      </c>
      <c r="CG86" s="180">
        <f t="shared" si="85"/>
        <v>201.69000000000003</v>
      </c>
      <c r="CH86" s="62">
        <f t="shared" si="86"/>
        <v>6.4630452221596954E-2</v>
      </c>
      <c r="CI86" s="62">
        <f t="shared" si="87"/>
        <v>0.15831228074376502</v>
      </c>
      <c r="CJ86" s="62">
        <f t="shared" si="88"/>
        <v>7.6103016007950094E-2</v>
      </c>
      <c r="CK86" s="62">
        <f t="shared" si="89"/>
        <v>4.5162294512757266E-2</v>
      </c>
      <c r="CL86" s="49">
        <f t="shared" si="90"/>
        <v>0.1341818225356497</v>
      </c>
      <c r="CM86" s="62">
        <f t="shared" si="91"/>
        <v>6.8603105805725512E-2</v>
      </c>
      <c r="CN86" s="62">
        <f t="shared" si="92"/>
        <v>6.55787167299242E-2</v>
      </c>
      <c r="CO86" s="62">
        <f t="shared" si="93"/>
        <v>3.8641778714335315E-2</v>
      </c>
      <c r="CP86" s="62">
        <f t="shared" si="94"/>
        <v>0.51703164473605434</v>
      </c>
      <c r="CQ86" s="62">
        <f t="shared" si="68"/>
        <v>0.17307415226334022</v>
      </c>
      <c r="CR86" s="174">
        <f t="shared" si="95"/>
        <v>417.60500000000002</v>
      </c>
      <c r="CS86" s="278">
        <f t="shared" si="69"/>
        <v>417.60500000000002</v>
      </c>
      <c r="CT86" s="173">
        <f t="shared" si="70"/>
        <v>5.8010000000000446</v>
      </c>
      <c r="CU86" s="290">
        <v>132.61600000000001</v>
      </c>
      <c r="CV86" s="67">
        <v>279.18799999999999</v>
      </c>
      <c r="CW86" s="180">
        <v>23.684999999999999</v>
      </c>
      <c r="CX86" s="180">
        <v>51.14</v>
      </c>
      <c r="CY86" s="180">
        <v>25.466999999999999</v>
      </c>
      <c r="CZ86" s="180">
        <v>7.1070000000000002</v>
      </c>
      <c r="DA86" s="180">
        <v>46.363</v>
      </c>
      <c r="DB86" s="180">
        <v>10.282</v>
      </c>
      <c r="DC86" s="67">
        <f t="shared" si="164"/>
        <v>164.04399999999998</v>
      </c>
      <c r="DD86" s="67"/>
      <c r="DE86" s="62">
        <f t="shared" si="72"/>
        <v>0.7597619433573396</v>
      </c>
      <c r="DF86" s="180">
        <f t="shared" si="96"/>
        <v>115.14400000000001</v>
      </c>
      <c r="DG86" s="62">
        <f t="shared" si="165"/>
        <v>0.58757539722337637</v>
      </c>
      <c r="DH86" s="62">
        <f t="shared" si="97"/>
        <v>0.67796330293052032</v>
      </c>
      <c r="DI86" s="293">
        <v>277.779</v>
      </c>
      <c r="DJ86" s="181">
        <v>28.864999999999998</v>
      </c>
      <c r="DK86" s="181">
        <v>44.978999999999999</v>
      </c>
      <c r="DL86" s="181">
        <v>48.155999999999999</v>
      </c>
      <c r="DM86" s="181">
        <v>-0.35299999999999998</v>
      </c>
      <c r="DN86" s="181">
        <v>28.739000000000001</v>
      </c>
      <c r="DO86" s="181">
        <v>12.976000000000001</v>
      </c>
      <c r="DP86" s="181">
        <v>15.500999999999999</v>
      </c>
      <c r="DQ86" s="180">
        <f t="shared" si="166"/>
        <v>165.887</v>
      </c>
      <c r="DR86" s="180">
        <f t="shared" si="98"/>
        <v>111.892</v>
      </c>
      <c r="DS86" s="49">
        <f t="shared" si="167"/>
        <v>0.59719057236148165</v>
      </c>
      <c r="DT86" s="293">
        <f t="shared" si="99"/>
        <v>-1.4089999999999918</v>
      </c>
      <c r="DU86" s="180">
        <v>-1.41</v>
      </c>
      <c r="DV86" s="180">
        <f t="shared" si="100"/>
        <v>5.18</v>
      </c>
      <c r="DW86" s="180">
        <f t="shared" si="101"/>
        <v>-6.1610000000000014</v>
      </c>
      <c r="DX86" s="180">
        <f t="shared" si="102"/>
        <v>22.689</v>
      </c>
      <c r="DY86" s="180">
        <f t="shared" si="103"/>
        <v>-7.46</v>
      </c>
      <c r="DZ86" s="180">
        <f t="shared" si="104"/>
        <v>-17.623999999999999</v>
      </c>
      <c r="EA86" s="180">
        <f t="shared" si="105"/>
        <v>5.2189999999999994</v>
      </c>
      <c r="EB86" s="180">
        <f t="shared" si="168"/>
        <v>1.843</v>
      </c>
      <c r="EC86" s="180">
        <f t="shared" si="130"/>
        <v>-3.2519999999999918</v>
      </c>
      <c r="ED86" s="62">
        <f t="shared" si="78"/>
        <v>-1.3080198722498302</v>
      </c>
      <c r="EE86" s="67">
        <v>40.549999999999997</v>
      </c>
      <c r="EF86" s="180">
        <v>-0.56699999999999995</v>
      </c>
      <c r="EG86" s="180">
        <v>5.7839999999999998</v>
      </c>
      <c r="EH86" s="180">
        <v>18.995999999999999</v>
      </c>
      <c r="EI86" s="65">
        <f>(EI85+EI87)/2</f>
        <v>4.0854999999999997</v>
      </c>
      <c r="EJ86" s="180">
        <v>-8.5839999999999996</v>
      </c>
      <c r="EK86" s="180">
        <v>2.1469999999999998</v>
      </c>
      <c r="EL86" s="180">
        <f t="shared" si="169"/>
        <v>21.861499999999999</v>
      </c>
      <c r="EM86" s="180">
        <f t="shared" si="106"/>
        <v>18.688499999999998</v>
      </c>
      <c r="EN86" s="62">
        <f t="shared" si="107"/>
        <v>0.53912453760789147</v>
      </c>
      <c r="EO86" s="32">
        <v>3741.91</v>
      </c>
      <c r="EP86" s="177">
        <v>158.851</v>
      </c>
      <c r="EQ86" s="177">
        <v>514.68899999999996</v>
      </c>
      <c r="ER86" s="177">
        <v>272.20600000000002</v>
      </c>
      <c r="ES86" s="177">
        <v>119.89100000000001</v>
      </c>
      <c r="ET86" s="177">
        <v>518.43799999999999</v>
      </c>
      <c r="EU86" s="177">
        <v>265.524</v>
      </c>
      <c r="EV86" s="177">
        <v>102.77800000000001</v>
      </c>
      <c r="EW86" s="177">
        <f t="shared" si="170"/>
        <v>1686.8530000000001</v>
      </c>
      <c r="EX86" s="177">
        <f t="shared" si="108"/>
        <v>2055.0569999999998</v>
      </c>
      <c r="EY86" s="62">
        <f t="shared" si="81"/>
        <v>0.45079999251719044</v>
      </c>
      <c r="EZ86" s="251">
        <f t="shared" si="109"/>
        <v>8.8839894306343273E-2</v>
      </c>
      <c r="FA86" s="62">
        <f t="shared" si="110"/>
        <v>0.20909812137503936</v>
      </c>
      <c r="FB86" s="62">
        <f t="shared" si="111"/>
        <v>7.7091930986931817E-2</v>
      </c>
      <c r="FC86" s="62">
        <f t="shared" si="112"/>
        <v>0.16774084589331864</v>
      </c>
      <c r="FD86" s="62">
        <f t="shared" si="113"/>
        <v>5.6162542613528599E-2</v>
      </c>
      <c r="FE86" s="62">
        <f t="shared" si="114"/>
        <v>8.8016810676533969E-2</v>
      </c>
      <c r="FF86" s="62">
        <f t="shared" si="115"/>
        <v>-2.3394331320133476E-2</v>
      </c>
      <c r="FG86" s="62">
        <f t="shared" si="116"/>
        <v>0.17637557019190298</v>
      </c>
      <c r="FH86" s="62">
        <f t="shared" si="117"/>
        <v>0.10799867822075242</v>
      </c>
      <c r="FI86" s="62">
        <f t="shared" si="118"/>
        <v>7.3804116877837347E-2</v>
      </c>
      <c r="FJ86" s="62">
        <f t="shared" si="119"/>
        <v>0.13292991615250746</v>
      </c>
      <c r="FK86" s="70">
        <f t="shared" si="120"/>
        <v>0.117139595289788</v>
      </c>
      <c r="FL86" s="62">
        <f t="shared" si="121"/>
        <v>0.20788883839511971</v>
      </c>
      <c r="FM86" s="62">
        <f t="shared" si="122"/>
        <v>0.13289618892357544</v>
      </c>
      <c r="FN86" s="62">
        <f t="shared" si="123"/>
        <v>0.14506440510858948</v>
      </c>
      <c r="FO86" s="62">
        <f t="shared" si="124"/>
        <v>0.14319664102895063</v>
      </c>
      <c r="FP86" s="62">
        <f t="shared" si="125"/>
        <v>0.1117156379962758</v>
      </c>
      <c r="FQ86" s="62">
        <f t="shared" si="126"/>
        <v>9.9498841744433603E-2</v>
      </c>
      <c r="FR86" s="62">
        <f t="shared" si="127"/>
        <v>0.18356482271439784</v>
      </c>
      <c r="FS86" s="62">
        <f t="shared" si="128"/>
        <v>0.13773743544205605</v>
      </c>
      <c r="FT86" s="62">
        <f t="shared" si="129"/>
        <v>0.10097444924393073</v>
      </c>
    </row>
    <row r="87" spans="1:176" x14ac:dyDescent="0.2">
      <c r="B87" s="172">
        <v>2011</v>
      </c>
      <c r="C87" s="143">
        <v>13352.3</v>
      </c>
      <c r="D87" s="32">
        <v>1816.6</v>
      </c>
      <c r="E87" s="58">
        <f t="shared" si="132"/>
        <v>0.13605146678849336</v>
      </c>
      <c r="F87" s="173">
        <f t="shared" si="133"/>
        <v>0</v>
      </c>
      <c r="G87" s="177">
        <f t="shared" si="134"/>
        <v>1394.6999999999998</v>
      </c>
      <c r="H87" s="62">
        <f t="shared" si="135"/>
        <v>0.10445391430689843</v>
      </c>
      <c r="I87" s="173">
        <v>421.9</v>
      </c>
      <c r="J87" s="58">
        <f t="shared" si="136"/>
        <v>3.1597552481594932E-2</v>
      </c>
      <c r="K87" s="35">
        <f t="shared" si="137"/>
        <v>0.23224705493779588</v>
      </c>
      <c r="L87" s="240">
        <v>644.29999999999995</v>
      </c>
      <c r="M87" s="58">
        <f t="shared" si="63"/>
        <v>4.8253858885735045E-2</v>
      </c>
      <c r="N87" s="164">
        <f t="shared" si="64"/>
        <v>0.35467356600242211</v>
      </c>
      <c r="O87" s="32">
        <f t="shared" si="150"/>
        <v>1816.6</v>
      </c>
      <c r="P87" s="176">
        <f t="shared" si="138"/>
        <v>0</v>
      </c>
      <c r="Q87" s="389">
        <v>1242.9000000000001</v>
      </c>
      <c r="R87" s="391">
        <v>366.5</v>
      </c>
      <c r="S87" s="394">
        <f t="shared" si="139"/>
        <v>0.20175052295497084</v>
      </c>
      <c r="T87" s="175">
        <v>76.5</v>
      </c>
      <c r="U87" s="175">
        <v>9.7999999999999972</v>
      </c>
      <c r="V87" s="399">
        <v>175.2</v>
      </c>
      <c r="W87" s="394">
        <f t="shared" si="140"/>
        <v>9.6443906198392604E-2</v>
      </c>
      <c r="X87" s="176">
        <f t="shared" si="141"/>
        <v>296.09999999999991</v>
      </c>
      <c r="Y87" s="301">
        <v>294.17491799999999</v>
      </c>
      <c r="Z87" s="176">
        <f>Z86*Y87/Y86</f>
        <v>-22.464196212443422</v>
      </c>
      <c r="AA87" s="176"/>
      <c r="AB87" s="176"/>
      <c r="AC87" s="176">
        <f t="shared" si="153"/>
        <v>271.71072178755657</v>
      </c>
      <c r="AD87" s="423">
        <f t="shared" si="142"/>
        <v>0.14957102377383935</v>
      </c>
      <c r="AE87" s="389">
        <f>NIPA_Scorp!C24/1000</f>
        <v>325.274</v>
      </c>
      <c r="AF87" s="389">
        <v>285.59349027735755</v>
      </c>
      <c r="AG87" s="199">
        <v>379.1</v>
      </c>
      <c r="AH87" s="61">
        <f t="shared" si="143"/>
        <v>2.8392112220366531E-2</v>
      </c>
      <c r="AI87" s="61">
        <f t="shared" si="144"/>
        <v>2.2745145031193133E-2</v>
      </c>
      <c r="AJ87" s="201">
        <f t="shared" si="145"/>
        <v>0</v>
      </c>
      <c r="AK87" s="418">
        <f>AG87-AL87-AM87-AN87</f>
        <v>223.50000000000003</v>
      </c>
      <c r="AL87" s="172">
        <v>50.7</v>
      </c>
      <c r="AM87" s="400">
        <v>29.5</v>
      </c>
      <c r="AN87" s="172">
        <v>75.400000000000006</v>
      </c>
      <c r="AO87" s="396">
        <v>107.1</v>
      </c>
      <c r="AP87" s="173">
        <f>(0.25*FedReceipts!C84+0.75*FedReceipts!C83)/1000</f>
        <v>196.386</v>
      </c>
      <c r="AQ87" s="173"/>
      <c r="AR87" s="173"/>
      <c r="AS87" s="173"/>
      <c r="AT87" s="427">
        <v>0.35</v>
      </c>
      <c r="AU87" s="244">
        <f t="shared" si="154"/>
        <v>0.13971974522292999</v>
      </c>
      <c r="AV87" s="447">
        <f t="shared" si="131"/>
        <v>0.16747840554694349</v>
      </c>
      <c r="AW87" s="62">
        <f t="shared" si="155"/>
        <v>0.12826870000467797</v>
      </c>
      <c r="AX87" s="70">
        <f t="shared" si="156"/>
        <v>0.18423850019327409</v>
      </c>
      <c r="AY87" s="447">
        <f t="shared" si="157"/>
        <v>0.21208202564014883</v>
      </c>
      <c r="AZ87" s="62">
        <f t="shared" si="158"/>
        <v>0.24434789604956153</v>
      </c>
      <c r="BA87" s="62">
        <f t="shared" si="159"/>
        <v>0.18870386479433332</v>
      </c>
      <c r="BB87" s="257">
        <f t="shared" si="146"/>
        <v>1816.6</v>
      </c>
      <c r="BC87" s="201">
        <f t="shared" si="151"/>
        <v>-0.1000000000003638</v>
      </c>
      <c r="BD87" s="261">
        <f t="shared" si="147"/>
        <v>379.1</v>
      </c>
      <c r="BE87" s="180">
        <v>703.7</v>
      </c>
      <c r="BF87" s="180">
        <v>733.9</v>
      </c>
      <c r="BG87" s="62">
        <f t="shared" si="160"/>
        <v>0.4039964769349334</v>
      </c>
      <c r="BH87" s="172">
        <v>466.9</v>
      </c>
      <c r="BI87" s="172">
        <f t="shared" si="148"/>
        <v>267</v>
      </c>
      <c r="BJ87" s="62">
        <f t="shared" si="149"/>
        <v>0.14697787074755037</v>
      </c>
      <c r="BK87" s="62">
        <f t="shared" si="66"/>
        <v>9.4363095893427285E-2</v>
      </c>
      <c r="BL87" s="62">
        <f t="shared" si="82"/>
        <v>0.38867575436018825</v>
      </c>
      <c r="BM87" s="62">
        <f>CP87*DE87</f>
        <v>0.38243332180664152</v>
      </c>
      <c r="BN87" s="62">
        <f t="shared" si="171"/>
        <v>0.63285138658449869</v>
      </c>
      <c r="BO87" s="267">
        <v>151.12200000000001</v>
      </c>
      <c r="BP87" s="278">
        <f t="shared" si="65"/>
        <v>644.29999999999995</v>
      </c>
      <c r="BQ87" s="173">
        <f t="shared" si="161"/>
        <v>0</v>
      </c>
      <c r="BR87" s="177">
        <f>BP87-BS87-BT87</f>
        <v>33.296999999999969</v>
      </c>
      <c r="BS87" s="177">
        <v>147.47399999999999</v>
      </c>
      <c r="BT87" s="177">
        <v>463.529</v>
      </c>
      <c r="BU87" s="177">
        <v>22.492999999999999</v>
      </c>
      <c r="BV87" s="62">
        <f t="shared" si="163"/>
        <v>0.22889026850845878</v>
      </c>
      <c r="BW87" s="67">
        <v>448.23500000000001</v>
      </c>
      <c r="BX87" s="180">
        <v>31.606999999999999</v>
      </c>
      <c r="BY87" s="180">
        <v>76.897000000000006</v>
      </c>
      <c r="BZ87" s="180">
        <v>23.904</v>
      </c>
      <c r="CA87" s="180">
        <v>18.991</v>
      </c>
      <c r="CB87" s="180">
        <f t="shared" si="83"/>
        <v>59.070999999999998</v>
      </c>
      <c r="CC87" s="180">
        <v>31.952000000000002</v>
      </c>
      <c r="CD87" s="180">
        <v>27.118999999999996</v>
      </c>
      <c r="CE87" s="180">
        <v>21.437000000000001</v>
      </c>
      <c r="CF87" s="180">
        <f t="shared" si="84"/>
        <v>231.90700000000001</v>
      </c>
      <c r="CG87" s="180">
        <f t="shared" si="85"/>
        <v>216.328</v>
      </c>
      <c r="CH87" s="62">
        <f t="shared" si="86"/>
        <v>7.051435073120127E-2</v>
      </c>
      <c r="CI87" s="62">
        <f t="shared" si="87"/>
        <v>0.17155509944560332</v>
      </c>
      <c r="CJ87" s="62">
        <f t="shared" si="88"/>
        <v>5.3329168851160659E-2</v>
      </c>
      <c r="CK87" s="62">
        <f t="shared" si="89"/>
        <v>4.23684005041998E-2</v>
      </c>
      <c r="CL87" s="49">
        <f t="shared" si="90"/>
        <v>0.13178578201166799</v>
      </c>
      <c r="CM87" s="62">
        <f t="shared" si="91"/>
        <v>7.128403627561436E-2</v>
      </c>
      <c r="CN87" s="62">
        <f t="shared" si="92"/>
        <v>6.0501745736053623E-2</v>
      </c>
      <c r="CO87" s="62">
        <f t="shared" si="93"/>
        <v>4.7825359465458968E-2</v>
      </c>
      <c r="CP87" s="62">
        <f t="shared" si="94"/>
        <v>0.51737816100929201</v>
      </c>
      <c r="CQ87" s="62">
        <f t="shared" si="68"/>
        <v>0.18350035733694089</v>
      </c>
      <c r="CR87" s="174">
        <f t="shared" si="95"/>
        <v>448.23500000000001</v>
      </c>
      <c r="CS87" s="278">
        <f t="shared" si="69"/>
        <v>448.23500000000001</v>
      </c>
      <c r="CT87" s="173">
        <f t="shared" si="70"/>
        <v>7.1990000000000123</v>
      </c>
      <c r="CU87" s="290">
        <v>151.12200000000001</v>
      </c>
      <c r="CV87" s="67">
        <v>289.91399999999999</v>
      </c>
      <c r="CW87" s="180">
        <v>27.989000000000001</v>
      </c>
      <c r="CX87" s="180">
        <v>64.942999999999998</v>
      </c>
      <c r="CY87" s="180">
        <v>19.739000000000001</v>
      </c>
      <c r="CZ87" s="180">
        <v>7.452</v>
      </c>
      <c r="DA87" s="180">
        <v>42.652000000000001</v>
      </c>
      <c r="DB87" s="180">
        <v>8.6449999999999996</v>
      </c>
      <c r="DC87" s="67">
        <f t="shared" si="164"/>
        <v>171.42</v>
      </c>
      <c r="DD87" s="67"/>
      <c r="DE87" s="62">
        <f t="shared" si="72"/>
        <v>0.73917561781231256</v>
      </c>
      <c r="DF87" s="180">
        <f t="shared" si="96"/>
        <v>118.494</v>
      </c>
      <c r="DG87" s="62">
        <f t="shared" si="165"/>
        <v>0.59127879302137876</v>
      </c>
      <c r="DH87" s="62">
        <f t="shared" si="97"/>
        <v>0.65734769950752314</v>
      </c>
      <c r="DI87" s="293">
        <v>386.72399999999999</v>
      </c>
      <c r="DJ87" s="181">
        <v>22.587</v>
      </c>
      <c r="DK87" s="181">
        <v>75.007000000000005</v>
      </c>
      <c r="DL87" s="181">
        <v>50.183999999999997</v>
      </c>
      <c r="DM87" s="181">
        <v>9.1509999999999998</v>
      </c>
      <c r="DN87" s="181">
        <v>45.781999999999996</v>
      </c>
      <c r="DO87" s="181">
        <v>22.013000000000002</v>
      </c>
      <c r="DP87" s="181">
        <v>10.159000000000001</v>
      </c>
      <c r="DQ87" s="180">
        <f t="shared" si="166"/>
        <v>212.87</v>
      </c>
      <c r="DR87" s="180">
        <f t="shared" si="98"/>
        <v>173.85399999999998</v>
      </c>
      <c r="DS87" s="49">
        <f t="shared" si="167"/>
        <v>0.55044424447409523</v>
      </c>
      <c r="DT87" s="293">
        <f t="shared" si="99"/>
        <v>96.81</v>
      </c>
      <c r="DU87" s="180">
        <v>82.507000000000005</v>
      </c>
      <c r="DV87" s="180">
        <f t="shared" si="100"/>
        <v>-5.402000000000001</v>
      </c>
      <c r="DW87" s="180">
        <f t="shared" si="101"/>
        <v>10.064000000000007</v>
      </c>
      <c r="DX87" s="180">
        <f t="shared" si="102"/>
        <v>30.444999999999997</v>
      </c>
      <c r="DY87" s="180">
        <f t="shared" si="103"/>
        <v>1.6989999999999998</v>
      </c>
      <c r="DZ87" s="180">
        <f t="shared" si="104"/>
        <v>3.1299999999999955</v>
      </c>
      <c r="EA87" s="180">
        <f t="shared" si="105"/>
        <v>1.5140000000000011</v>
      </c>
      <c r="EB87" s="180">
        <f t="shared" si="168"/>
        <v>41.45</v>
      </c>
      <c r="EC87" s="180">
        <f t="shared" si="130"/>
        <v>55.36</v>
      </c>
      <c r="ED87" s="62">
        <f t="shared" si="78"/>
        <v>0.42815824811486419</v>
      </c>
      <c r="EE87" s="67">
        <v>64.748000000000005</v>
      </c>
      <c r="EF87" s="180">
        <v>0.99299999999999999</v>
      </c>
      <c r="EG87" s="180">
        <v>4.2679999999999998</v>
      </c>
      <c r="EH87" s="180">
        <v>10.19</v>
      </c>
      <c r="EI87" s="180">
        <v>3.7890000000000001</v>
      </c>
      <c r="EJ87" s="180">
        <v>2.9380000000000002</v>
      </c>
      <c r="EK87" s="180">
        <v>2.419</v>
      </c>
      <c r="EL87" s="180">
        <f t="shared" si="169"/>
        <v>24.596999999999998</v>
      </c>
      <c r="EM87" s="180">
        <f t="shared" si="106"/>
        <v>40.15100000000001</v>
      </c>
      <c r="EN87" s="62">
        <f t="shared" si="107"/>
        <v>0.37988818187434353</v>
      </c>
      <c r="EO87" s="32">
        <v>4084.6590000000001</v>
      </c>
      <c r="EP87" s="177">
        <v>189.44900000000001</v>
      </c>
      <c r="EQ87" s="177">
        <v>573.721</v>
      </c>
      <c r="ER87" s="177">
        <v>350.61900000000003</v>
      </c>
      <c r="ES87" s="177">
        <v>113.715</v>
      </c>
      <c r="ET87" s="177">
        <v>551.70000000000005</v>
      </c>
      <c r="EU87" s="177">
        <v>280.46100000000001</v>
      </c>
      <c r="EV87" s="177">
        <v>118.571</v>
      </c>
      <c r="EW87" s="177">
        <f t="shared" si="170"/>
        <v>1897.7750000000001</v>
      </c>
      <c r="EX87" s="177">
        <f t="shared" si="108"/>
        <v>2186.884</v>
      </c>
      <c r="EY87" s="62">
        <f t="shared" si="81"/>
        <v>0.46461038730528059</v>
      </c>
      <c r="EZ87" s="251">
        <f t="shared" si="109"/>
        <v>0.10803573576061432</v>
      </c>
      <c r="FA87" s="62">
        <f t="shared" si="110"/>
        <v>0.24940352909330132</v>
      </c>
      <c r="FB87" s="62">
        <f t="shared" si="111"/>
        <v>0.11836662528245218</v>
      </c>
      <c r="FC87" s="62">
        <f t="shared" si="112"/>
        <v>0.19152039264380655</v>
      </c>
      <c r="FD87" s="62">
        <f t="shared" si="113"/>
        <v>3.0561092992801776E-2</v>
      </c>
      <c r="FE87" s="62">
        <f t="shared" si="114"/>
        <v>8.9790871811094214E-2</v>
      </c>
      <c r="FF87" s="62">
        <f t="shared" si="115"/>
        <v>9.3686446422922259E-2</v>
      </c>
      <c r="FG87" s="62">
        <f t="shared" si="116"/>
        <v>0.26339294401525609</v>
      </c>
      <c r="FH87" s="62">
        <f t="shared" si="117"/>
        <v>0.13632426773405865</v>
      </c>
      <c r="FI87" s="62">
        <f t="shared" si="118"/>
        <v>8.4815652315240034E-2</v>
      </c>
      <c r="FJ87" s="62">
        <f t="shared" si="119"/>
        <v>0.13693099510135254</v>
      </c>
      <c r="FK87" s="70">
        <f t="shared" si="120"/>
        <v>0.11978775545109317</v>
      </c>
      <c r="FL87" s="62">
        <f t="shared" si="121"/>
        <v>0.19897262214276271</v>
      </c>
      <c r="FM87" s="62">
        <f t="shared" si="122"/>
        <v>0.14940478619127281</v>
      </c>
      <c r="FN87" s="62">
        <f t="shared" si="123"/>
        <v>8.7815845352416919E-2</v>
      </c>
      <c r="FO87" s="62">
        <f t="shared" si="124"/>
        <v>0.15840221534560558</v>
      </c>
      <c r="FP87" s="62">
        <f t="shared" si="125"/>
        <v>0.11394033616362997</v>
      </c>
      <c r="FQ87" s="62">
        <f t="shared" si="126"/>
        <v>0.12033563820972869</v>
      </c>
      <c r="FR87" s="62">
        <f t="shared" si="127"/>
        <v>0.20857576524158866</v>
      </c>
      <c r="FS87" s="62">
        <f t="shared" si="128"/>
        <v>0.13747908086833885</v>
      </c>
      <c r="FT87" s="62">
        <f t="shared" si="129"/>
        <v>0.10526617996483797</v>
      </c>
    </row>
    <row r="88" spans="1:176" x14ac:dyDescent="0.2">
      <c r="B88" s="172">
        <v>2012</v>
      </c>
      <c r="C88" s="143">
        <v>14069.5</v>
      </c>
      <c r="D88" s="32">
        <v>2022.8</v>
      </c>
      <c r="E88" s="58">
        <f t="shared" si="132"/>
        <v>0.14377198905433738</v>
      </c>
      <c r="F88" s="173">
        <f t="shared" si="133"/>
        <v>0</v>
      </c>
      <c r="G88" s="177">
        <f t="shared" si="134"/>
        <v>1618.1</v>
      </c>
      <c r="H88" s="62">
        <f t="shared" si="135"/>
        <v>0.1150076406411031</v>
      </c>
      <c r="I88" s="173">
        <v>404.7</v>
      </c>
      <c r="J88" s="58">
        <f t="shared" si="136"/>
        <v>2.87643484132343E-2</v>
      </c>
      <c r="K88" s="35">
        <f t="shared" si="137"/>
        <v>0.20006921099466088</v>
      </c>
      <c r="L88" s="240">
        <v>644.4</v>
      </c>
      <c r="M88" s="58">
        <f t="shared" ref="M88:M89" si="172">L88/C88</f>
        <v>4.5801201179857136E-2</v>
      </c>
      <c r="N88" s="164">
        <f t="shared" si="64"/>
        <v>0.31856832113901523</v>
      </c>
      <c r="O88" s="32">
        <f t="shared" si="150"/>
        <v>2022.8</v>
      </c>
      <c r="P88" s="176">
        <f t="shared" si="138"/>
        <v>0</v>
      </c>
      <c r="Q88" s="167">
        <f>Q87*D88/D87</f>
        <v>1383.9800286249038</v>
      </c>
      <c r="R88" s="166">
        <f>S88*D88</f>
        <v>408.10095783331502</v>
      </c>
      <c r="S88" s="156">
        <f>S$87</f>
        <v>0.20175052295497084</v>
      </c>
      <c r="T88" s="175">
        <v>88.4</v>
      </c>
      <c r="U88" s="175">
        <v>-113.3</v>
      </c>
      <c r="V88" s="155">
        <f>W88*D88</f>
        <v>235.54273345810856</v>
      </c>
      <c r="W88" s="156">
        <f t="shared" ref="W88:W89" si="173">W87+0.02</f>
        <v>0.11644390619839261</v>
      </c>
      <c r="X88" s="176">
        <f t="shared" si="141"/>
        <v>491.1617469998896</v>
      </c>
      <c r="Y88" s="301"/>
      <c r="Z88" s="176"/>
      <c r="AA88" s="176"/>
      <c r="AB88" s="176"/>
      <c r="AC88" s="166">
        <f>AC87*AF88/AF87</f>
        <v>305.20583457556052</v>
      </c>
      <c r="AD88" s="423">
        <f t="shared" si="142"/>
        <v>0.15088285276624508</v>
      </c>
      <c r="AE88" s="167"/>
      <c r="AF88" s="167">
        <v>320.8</v>
      </c>
      <c r="AG88" s="199">
        <v>454.8</v>
      </c>
      <c r="AH88" s="61">
        <f t="shared" si="143"/>
        <v>3.2325242545932692E-2</v>
      </c>
      <c r="AI88" s="61">
        <f t="shared" si="144"/>
        <v>2.6042147908596609E-2</v>
      </c>
      <c r="AJ88" s="201">
        <f t="shared" si="145"/>
        <v>0</v>
      </c>
      <c r="AK88" s="418">
        <f t="shared" ref="AK88:AK89" si="174">AG88-AL88-AM88-AN88</f>
        <v>285.5</v>
      </c>
      <c r="AL88" s="172">
        <v>51.4</v>
      </c>
      <c r="AM88" s="202">
        <f>AM87</f>
        <v>29.5</v>
      </c>
      <c r="AN88" s="172">
        <v>88.4</v>
      </c>
      <c r="AO88" s="415">
        <f t="shared" ref="AO88:AO89" si="175">AO87</f>
        <v>107.1</v>
      </c>
      <c r="AP88" s="173">
        <f>(0.25*FedReceipts!C85+0.75*FedReceipts!C84)/1000</f>
        <v>250.09325000000001</v>
      </c>
      <c r="AQ88" s="173"/>
      <c r="AR88" s="173"/>
      <c r="AS88" s="173"/>
      <c r="AT88" s="427">
        <v>0.35</v>
      </c>
      <c r="AU88" s="244">
        <f t="shared" si="154"/>
        <v>0.15496067338208913</v>
      </c>
      <c r="AV88" s="447">
        <f t="shared" si="131"/>
        <v>0.15496067338208913</v>
      </c>
      <c r="AW88" s="62">
        <f t="shared" si="155"/>
        <v>0.13981325750996729</v>
      </c>
      <c r="AX88" s="70">
        <f t="shared" si="156"/>
        <v>0.19463440294581802</v>
      </c>
      <c r="AY88" s="447">
        <f t="shared" si="157"/>
        <v>0.22469701974278336</v>
      </c>
      <c r="AZ88" s="62">
        <f t="shared" si="158"/>
        <v>0.26474370469351938</v>
      </c>
      <c r="BA88" s="62">
        <f t="shared" si="159"/>
        <v>0.20445504570869591</v>
      </c>
      <c r="BB88" s="257">
        <f t="shared" si="146"/>
        <v>2022.8</v>
      </c>
      <c r="BC88" s="201">
        <f t="shared" si="151"/>
        <v>0</v>
      </c>
      <c r="BD88" s="261">
        <f t="shared" si="147"/>
        <v>454.8</v>
      </c>
      <c r="BE88" s="180">
        <v>857.1</v>
      </c>
      <c r="BF88" s="180">
        <v>710.9</v>
      </c>
      <c r="BG88" s="62">
        <f t="shared" si="160"/>
        <v>0.35144354360292662</v>
      </c>
      <c r="BH88" s="172">
        <v>485.9</v>
      </c>
      <c r="BI88" s="172">
        <f t="shared" si="148"/>
        <v>225</v>
      </c>
      <c r="BJ88" s="62">
        <f t="shared" si="149"/>
        <v>0.11123195570496341</v>
      </c>
      <c r="BK88" s="62">
        <f t="shared" si="66"/>
        <v>7.4127941467273084E-2</v>
      </c>
      <c r="BL88" s="62">
        <f t="shared" si="82"/>
        <v>0.35366541109541322</v>
      </c>
      <c r="BM88" s="62">
        <f>CP88*DE88</f>
        <v>0.34715427767063572</v>
      </c>
      <c r="BN88" s="62">
        <f t="shared" si="171"/>
        <v>0.55596738324684958</v>
      </c>
      <c r="BO88" s="267">
        <v>155.238</v>
      </c>
      <c r="BP88" s="278">
        <f t="shared" si="65"/>
        <v>644.4</v>
      </c>
      <c r="BQ88" s="173">
        <f t="shared" si="161"/>
        <v>0</v>
      </c>
      <c r="BR88" s="177">
        <f>BP88-BS88-BT88</f>
        <v>32.354999999999961</v>
      </c>
      <c r="BS88" s="177">
        <v>166.42500000000001</v>
      </c>
      <c r="BT88" s="177">
        <v>445.62</v>
      </c>
      <c r="BU88" s="177">
        <v>21.643000000000001</v>
      </c>
      <c r="BV88" s="62">
        <f t="shared" si="163"/>
        <v>0.25826350093109873</v>
      </c>
      <c r="BW88" s="67">
        <v>431.92899999999997</v>
      </c>
      <c r="BX88" s="180">
        <v>38.290999999999997</v>
      </c>
      <c r="BY88" s="180">
        <v>70.587999999999994</v>
      </c>
      <c r="BZ88" s="180">
        <v>27.8</v>
      </c>
      <c r="CA88" s="180">
        <v>19.076000000000001</v>
      </c>
      <c r="CB88" s="180">
        <f t="shared" si="83"/>
        <v>54.164999999999999</v>
      </c>
      <c r="CC88" s="180">
        <v>29.853999999999999</v>
      </c>
      <c r="CD88" s="180">
        <v>24.311</v>
      </c>
      <c r="CE88" s="180">
        <v>21.123000000000001</v>
      </c>
      <c r="CF88" s="180">
        <f t="shared" si="84"/>
        <v>231.04299999999998</v>
      </c>
      <c r="CG88" s="180">
        <f t="shared" si="85"/>
        <v>200.886</v>
      </c>
      <c r="CH88" s="62">
        <f t="shared" si="86"/>
        <v>8.8651144053768088E-2</v>
      </c>
      <c r="CI88" s="62">
        <f t="shared" si="87"/>
        <v>0.16342500735074514</v>
      </c>
      <c r="CJ88" s="62">
        <f t="shared" si="88"/>
        <v>6.4362429936401594E-2</v>
      </c>
      <c r="CK88" s="62">
        <f t="shared" si="89"/>
        <v>4.4164665952043047E-2</v>
      </c>
      <c r="CL88" s="49">
        <f t="shared" si="90"/>
        <v>0.12540255458651769</v>
      </c>
      <c r="CM88" s="62">
        <f t="shared" si="91"/>
        <v>6.9117841126666649E-2</v>
      </c>
      <c r="CN88" s="62">
        <f t="shared" si="92"/>
        <v>5.6284713459851046E-2</v>
      </c>
      <c r="CO88" s="62">
        <f t="shared" si="93"/>
        <v>4.8903870775057943E-2</v>
      </c>
      <c r="CP88" s="62">
        <f t="shared" si="94"/>
        <v>0.53490967265453349</v>
      </c>
      <c r="CQ88" s="62">
        <f t="shared" si="68"/>
        <v>0.17040527637857494</v>
      </c>
      <c r="CR88" s="174">
        <f t="shared" si="95"/>
        <v>431.92899999999997</v>
      </c>
      <c r="CS88" s="278">
        <f>BW88</f>
        <v>431.92899999999997</v>
      </c>
      <c r="CT88" s="173">
        <f>CS88-(CU88+CV88)</f>
        <v>7.9519999999999982</v>
      </c>
      <c r="CU88" s="290">
        <v>155.238</v>
      </c>
      <c r="CV88" s="67">
        <v>268.73899999999998</v>
      </c>
      <c r="CW88" s="180">
        <v>35.350999999999999</v>
      </c>
      <c r="CX88" s="180">
        <v>41.55</v>
      </c>
      <c r="CY88" s="180">
        <v>11.611000000000001</v>
      </c>
      <c r="CZ88" s="180">
        <v>8.2989999999999995</v>
      </c>
      <c r="DA88" s="180">
        <v>41.612000000000002</v>
      </c>
      <c r="DB88" s="180">
        <v>11.523</v>
      </c>
      <c r="DC88" s="67">
        <f t="shared" si="164"/>
        <v>149.946</v>
      </c>
      <c r="DD88" s="67"/>
      <c r="DE88" s="62">
        <f t="shared" si="72"/>
        <v>0.64899607432382722</v>
      </c>
      <c r="DF88" s="180">
        <f t="shared" si="96"/>
        <v>118.79299999999998</v>
      </c>
      <c r="DG88" s="62">
        <f t="shared" si="165"/>
        <v>0.55796144214274823</v>
      </c>
      <c r="DH88" s="62">
        <f t="shared" si="97"/>
        <v>0.63385277974984489</v>
      </c>
      <c r="DI88" s="293">
        <v>366.94</v>
      </c>
      <c r="DJ88" s="181">
        <v>22.751999999999999</v>
      </c>
      <c r="DK88" s="181">
        <v>50.23</v>
      </c>
      <c r="DL88" s="181">
        <v>32.802999999999997</v>
      </c>
      <c r="DM88" s="181">
        <v>16.710999999999999</v>
      </c>
      <c r="DN88" s="181">
        <v>56.914999999999999</v>
      </c>
      <c r="DO88" s="181">
        <v>28.693999999999999</v>
      </c>
      <c r="DP88" s="181">
        <v>15.026</v>
      </c>
      <c r="DQ88" s="180">
        <f t="shared" si="166"/>
        <v>194.43700000000001</v>
      </c>
      <c r="DR88" s="180">
        <f t="shared" si="98"/>
        <v>172.50299999999999</v>
      </c>
      <c r="DS88" s="49">
        <f t="shared" si="167"/>
        <v>0.5298877200632256</v>
      </c>
      <c r="DT88" s="293">
        <f t="shared" si="99"/>
        <v>98.201000000000022</v>
      </c>
      <c r="DU88" s="180">
        <v>55.598999999999997</v>
      </c>
      <c r="DV88" s="180">
        <f t="shared" si="100"/>
        <v>-12.599</v>
      </c>
      <c r="DW88" s="180">
        <f t="shared" si="101"/>
        <v>8.68</v>
      </c>
      <c r="DX88" s="180">
        <f t="shared" si="102"/>
        <v>21.191999999999997</v>
      </c>
      <c r="DY88" s="180">
        <f t="shared" si="103"/>
        <v>8.411999999999999</v>
      </c>
      <c r="DZ88" s="180">
        <f t="shared" si="104"/>
        <v>15.302999999999997</v>
      </c>
      <c r="EA88" s="180">
        <f t="shared" si="105"/>
        <v>3.5030000000000001</v>
      </c>
      <c r="EB88" s="180">
        <f t="shared" si="168"/>
        <v>44.491</v>
      </c>
      <c r="EC88" s="180">
        <f>DT88-EB88</f>
        <v>53.710000000000022</v>
      </c>
      <c r="ED88" s="62">
        <f>EB88/DT88</f>
        <v>0.45306055946477114</v>
      </c>
      <c r="EE88" s="67">
        <v>34.561999999999998</v>
      </c>
      <c r="EF88" s="180">
        <v>0.77200000000000002</v>
      </c>
      <c r="EG88" s="180">
        <v>2.1930000000000001</v>
      </c>
      <c r="EH88" s="180">
        <v>6.2480000000000002</v>
      </c>
      <c r="EI88" s="180">
        <v>0.20599999999999999</v>
      </c>
      <c r="EJ88" s="180">
        <v>9.2669999999999995</v>
      </c>
      <c r="EK88" s="65">
        <f>EK87</f>
        <v>2.419</v>
      </c>
      <c r="EL88" s="180">
        <f t="shared" si="169"/>
        <v>21.105</v>
      </c>
      <c r="EM88" s="180">
        <f t="shared" si="106"/>
        <v>13.456999999999997</v>
      </c>
      <c r="EN88" s="62">
        <f t="shared" si="107"/>
        <v>0.61064174526937109</v>
      </c>
      <c r="EO88" s="32">
        <v>4453.3069999999998</v>
      </c>
      <c r="EP88" s="177">
        <v>203.779</v>
      </c>
      <c r="EQ88" s="177">
        <v>645.09799999999996</v>
      </c>
      <c r="ER88" s="177">
        <v>383.60300000000001</v>
      </c>
      <c r="ES88" s="177">
        <v>130.315</v>
      </c>
      <c r="ET88" s="177">
        <v>585.27099999999996</v>
      </c>
      <c r="EU88" s="177">
        <v>304.524</v>
      </c>
      <c r="EV88" s="177">
        <v>138.60300000000001</v>
      </c>
      <c r="EW88" s="177">
        <f t="shared" si="170"/>
        <v>2086.6689999999999</v>
      </c>
      <c r="EX88" s="177">
        <f t="shared" si="108"/>
        <v>2366.6379999999999</v>
      </c>
      <c r="EY88" s="62">
        <f t="shared" si="81"/>
        <v>0.46856616891671737</v>
      </c>
      <c r="EZ88" s="251">
        <f t="shared" si="109"/>
        <v>0.10616235039448817</v>
      </c>
      <c r="FA88" s="62">
        <f t="shared" si="110"/>
        <v>0.15766248436254601</v>
      </c>
      <c r="FB88" s="62">
        <f t="shared" si="111"/>
        <v>0.15989479206792143</v>
      </c>
      <c r="FC88" s="62">
        <f t="shared" si="112"/>
        <v>7.9804574195922004E-2</v>
      </c>
      <c r="FD88" s="62">
        <f t="shared" si="113"/>
        <v>0.16677659059930525</v>
      </c>
      <c r="FE88" s="62">
        <f t="shared" si="114"/>
        <v>5.5865506615914273E-2</v>
      </c>
      <c r="FF88" s="62">
        <f t="shared" si="115"/>
        <v>8.9934072830090417E-2</v>
      </c>
      <c r="FG88" s="62">
        <f t="shared" si="116"/>
        <v>0.22036585674406065</v>
      </c>
      <c r="FH88" s="62">
        <f t="shared" si="117"/>
        <v>0.11882335893348778</v>
      </c>
      <c r="FI88" s="62">
        <f t="shared" si="118"/>
        <v>9.5175144177743254E-2</v>
      </c>
      <c r="FJ88" s="62">
        <f t="shared" si="119"/>
        <v>0.14414893519729438</v>
      </c>
      <c r="FK88" s="70">
        <f t="shared" si="120"/>
        <v>0.1057442004338673</v>
      </c>
      <c r="FL88" s="62">
        <f t="shared" si="121"/>
        <v>0.20211772033634379</v>
      </c>
      <c r="FM88" s="62">
        <f t="shared" si="122"/>
        <v>0.12303541268316828</v>
      </c>
      <c r="FN88" s="62">
        <f t="shared" si="123"/>
        <v>7.9288344328173888E-2</v>
      </c>
      <c r="FO88" s="62">
        <f t="shared" si="124"/>
        <v>0.16775271512113618</v>
      </c>
      <c r="FP88" s="62">
        <f t="shared" si="125"/>
        <v>9.8178357803153884E-2</v>
      </c>
      <c r="FQ88" s="62">
        <f t="shared" si="126"/>
        <v>0.10644617255162037</v>
      </c>
      <c r="FR88" s="62">
        <f t="shared" si="127"/>
        <v>0.17814642703527844</v>
      </c>
      <c r="FS88" s="62">
        <f t="shared" si="128"/>
        <v>0.12174414775197269</v>
      </c>
      <c r="FT88" s="62">
        <f t="shared" si="129"/>
        <v>9.1859467626083505E-2</v>
      </c>
    </row>
    <row r="89" spans="1:176" x14ac:dyDescent="0.2">
      <c r="B89" s="172">
        <v>2013</v>
      </c>
      <c r="C89" s="143">
        <v>14577.1</v>
      </c>
      <c r="D89" s="32">
        <v>2106.9</v>
      </c>
      <c r="E89" s="58">
        <f t="shared" si="132"/>
        <v>0.14453492121203806</v>
      </c>
      <c r="F89" s="173">
        <f t="shared" si="133"/>
        <v>0</v>
      </c>
      <c r="G89" s="177">
        <f t="shared" si="134"/>
        <v>1701.183</v>
      </c>
      <c r="H89" s="62">
        <f t="shared" si="135"/>
        <v>0.11670243052458994</v>
      </c>
      <c r="I89" s="173">
        <v>405.71699999999998</v>
      </c>
      <c r="J89" s="58">
        <f t="shared" si="136"/>
        <v>2.7832490687448121E-2</v>
      </c>
      <c r="K89" s="35">
        <f t="shared" si="137"/>
        <v>0.19256585504770041</v>
      </c>
      <c r="L89" s="240">
        <v>657</v>
      </c>
      <c r="M89" s="58">
        <f t="shared" si="172"/>
        <v>4.5070693073382219E-2</v>
      </c>
      <c r="N89" s="164">
        <f t="shared" si="64"/>
        <v>0.31183255019222555</v>
      </c>
      <c r="O89" s="32">
        <f t="shared" si="150"/>
        <v>2106.9</v>
      </c>
      <c r="P89" s="176">
        <f t="shared" si="138"/>
        <v>0</v>
      </c>
      <c r="Q89" s="167">
        <f>Q88*D89/D88</f>
        <v>1441.5204282725974</v>
      </c>
      <c r="R89" s="166">
        <f>S89*D89</f>
        <v>425.06817681382807</v>
      </c>
      <c r="S89" s="156">
        <f>S$87</f>
        <v>0.20175052295497084</v>
      </c>
      <c r="T89" s="175">
        <v>77.7</v>
      </c>
      <c r="U89" s="175">
        <v>-128.5</v>
      </c>
      <c r="V89" s="155">
        <f>W89*D89</f>
        <v>287.47366596939338</v>
      </c>
      <c r="W89" s="156">
        <f t="shared" si="173"/>
        <v>0.13644390619839261</v>
      </c>
      <c r="X89" s="176">
        <f t="shared" si="141"/>
        <v>578.58506088296781</v>
      </c>
      <c r="Y89" s="301"/>
      <c r="Z89" s="176"/>
      <c r="AA89" s="176"/>
      <c r="AB89" s="176"/>
      <c r="AC89" s="166">
        <f>AD89*D89</f>
        <v>317.89508249320176</v>
      </c>
      <c r="AD89" s="296">
        <f>AD88</f>
        <v>0.15088285276624508</v>
      </c>
      <c r="AE89" s="167"/>
      <c r="AF89" s="167"/>
      <c r="AG89" s="199">
        <v>474.3</v>
      </c>
      <c r="AH89" s="61">
        <f t="shared" si="143"/>
        <v>3.2537335958455385E-2</v>
      </c>
      <c r="AI89" s="61">
        <f t="shared" si="144"/>
        <v>2.7207057645210638E-2</v>
      </c>
      <c r="AJ89" s="201">
        <f t="shared" si="145"/>
        <v>0</v>
      </c>
      <c r="AK89" s="418">
        <f t="shared" si="174"/>
        <v>313.51600000000002</v>
      </c>
      <c r="AL89" s="418">
        <v>53.584000000000003</v>
      </c>
      <c r="AM89" s="202">
        <f>AM88</f>
        <v>29.5</v>
      </c>
      <c r="AN89" s="172">
        <v>77.7</v>
      </c>
      <c r="AO89" s="415">
        <f t="shared" si="175"/>
        <v>107.1</v>
      </c>
      <c r="AP89" s="173">
        <f>(0.25*FedReceipts!C86+0.75*FedReceipts!C85)/1000</f>
        <v>288.31450000000001</v>
      </c>
      <c r="AQ89" s="173"/>
      <c r="AR89" s="173"/>
      <c r="AS89" s="173"/>
      <c r="AT89" s="427">
        <v>0.35</v>
      </c>
      <c r="AU89" s="244">
        <f t="shared" si="154"/>
        <v>0.16097467071668589</v>
      </c>
      <c r="AV89" s="447">
        <f t="shared" si="131"/>
        <v>0.16097467071668589</v>
      </c>
      <c r="AW89" s="62">
        <f t="shared" si="155"/>
        <v>0.14295412569254598</v>
      </c>
      <c r="AX89" s="70">
        <f t="shared" si="156"/>
        <v>0.19861089645888752</v>
      </c>
      <c r="AY89" s="447">
        <f t="shared" si="157"/>
        <v>0.2291166682613841</v>
      </c>
      <c r="AZ89" s="62">
        <f t="shared" si="158"/>
        <v>0.27512617387965405</v>
      </c>
      <c r="BA89" s="62">
        <f t="shared" si="159"/>
        <v>0.21247317106687089</v>
      </c>
      <c r="BB89" s="257">
        <f t="shared" si="146"/>
        <v>2106.9</v>
      </c>
      <c r="BC89" s="201">
        <f t="shared" si="151"/>
        <v>0</v>
      </c>
      <c r="BD89" s="261">
        <f t="shared" si="147"/>
        <v>474.3</v>
      </c>
      <c r="BE89" s="180">
        <v>959.6</v>
      </c>
      <c r="BF89" s="180">
        <v>673</v>
      </c>
      <c r="BG89" s="62">
        <f t="shared" si="160"/>
        <v>0.31942664578290375</v>
      </c>
      <c r="BH89" s="172">
        <v>402.8</v>
      </c>
      <c r="BI89" s="172">
        <f>BF89-BH89</f>
        <v>270.2</v>
      </c>
      <c r="BJ89" s="62">
        <f t="shared" si="149"/>
        <v>0.12824528928757889</v>
      </c>
      <c r="BK89" s="62">
        <f t="shared" si="66"/>
        <v>9.3380796430775084E-2</v>
      </c>
      <c r="BL89" s="62">
        <f t="shared" si="82"/>
        <v>0.45640847194191209</v>
      </c>
      <c r="BM89" s="62">
        <f>CP89*DE89</f>
        <v>0.44806908786976796</v>
      </c>
      <c r="BN89" s="62">
        <f t="shared" si="171"/>
        <v>0.66598145998319025</v>
      </c>
      <c r="BO89" s="267">
        <v>114.508</v>
      </c>
      <c r="BP89" s="278">
        <f t="shared" si="65"/>
        <v>657</v>
      </c>
      <c r="BQ89" s="173">
        <f>BP89-(BR89+BS89+BT89)</f>
        <v>0</v>
      </c>
      <c r="BR89" s="177">
        <f>BP89-BS89-BT89</f>
        <v>32.43300000000005</v>
      </c>
      <c r="BS89" s="177">
        <v>172.309</v>
      </c>
      <c r="BT89" s="177">
        <v>452.25799999999998</v>
      </c>
      <c r="BU89" s="177">
        <v>21.187999999999999</v>
      </c>
      <c r="BV89" s="62">
        <f>BS89/BP89</f>
        <v>0.26226636225266364</v>
      </c>
      <c r="BW89" s="67">
        <v>439.09300000000002</v>
      </c>
      <c r="BX89" s="180">
        <v>33.680999999999997</v>
      </c>
      <c r="BY89" s="180">
        <v>73.314999999999998</v>
      </c>
      <c r="BZ89" s="180">
        <v>36.200000000000003</v>
      </c>
      <c r="CA89" s="180">
        <v>21.257000000000001</v>
      </c>
      <c r="CB89" s="180">
        <f t="shared" ref="CB89" si="176">CC89+CD89</f>
        <v>58.026000000000003</v>
      </c>
      <c r="CC89" s="180">
        <v>33.853999999999999</v>
      </c>
      <c r="CD89" s="180">
        <v>24.172000000000004</v>
      </c>
      <c r="CE89" s="180">
        <v>22.670999999999999</v>
      </c>
      <c r="CF89" s="180">
        <f t="shared" ref="CF89" si="177">BX89+BY89+BZ89+CA89+CC89+CD89+CE89</f>
        <v>245.15</v>
      </c>
      <c r="CG89" s="180">
        <f t="shared" ref="CG89" si="178">BW89-CF89</f>
        <v>193.94300000000001</v>
      </c>
      <c r="CH89" s="62">
        <f t="shared" ref="CH89" si="179">BX89/$BW89</f>
        <v>7.6705845914191287E-2</v>
      </c>
      <c r="CI89" s="62">
        <f t="shared" ref="CI89" si="180">BY89/$BW89</f>
        <v>0.16696918420471288</v>
      </c>
      <c r="CJ89" s="62">
        <f t="shared" ref="CJ89" si="181">BZ89/$BW89</f>
        <v>8.2442671598044151E-2</v>
      </c>
      <c r="CK89" s="62">
        <f t="shared" ref="CK89" si="182">CA89/$BW89</f>
        <v>4.8411156634243772E-2</v>
      </c>
      <c r="CL89" s="49">
        <f t="shared" si="90"/>
        <v>0.13214968127480967</v>
      </c>
      <c r="CM89" s="62">
        <f t="shared" ref="CM89" si="183">CC89/$BW89</f>
        <v>7.7099839897242714E-2</v>
      </c>
      <c r="CN89" s="62">
        <f t="shared" ref="CN89" si="184">CD89/$BW89</f>
        <v>5.5049841377566945E-2</v>
      </c>
      <c r="CO89" s="62">
        <f t="shared" ref="CO89" si="185">CE89/$BW89</f>
        <v>5.163143115467566E-2</v>
      </c>
      <c r="CP89" s="62">
        <f t="shared" ref="CP89" si="186">CF89/$BW89</f>
        <v>0.55830997078067746</v>
      </c>
      <c r="CQ89" s="62">
        <f t="shared" si="68"/>
        <v>0.17409922198628558</v>
      </c>
      <c r="CR89" s="174">
        <f t="shared" ref="CR89" si="187">BW89</f>
        <v>439.09300000000002</v>
      </c>
      <c r="CS89" s="278">
        <f>BW89</f>
        <v>439.09300000000002</v>
      </c>
      <c r="CT89" s="173">
        <f>CS89-(CU89+CV89)</f>
        <v>8.0230000000000246</v>
      </c>
      <c r="CU89" s="290">
        <v>114.508</v>
      </c>
      <c r="CV89" s="405">
        <v>316.56200000000001</v>
      </c>
      <c r="CW89" s="439">
        <v>30.574000000000002</v>
      </c>
      <c r="CX89" s="439">
        <v>61.414000000000001</v>
      </c>
      <c r="CY89" s="439">
        <v>28.559000000000001</v>
      </c>
      <c r="CZ89" s="439">
        <v>13.143000000000001</v>
      </c>
      <c r="DA89" s="439">
        <v>47.710999999999999</v>
      </c>
      <c r="DB89" s="439">
        <v>15.343</v>
      </c>
      <c r="DC89" s="405">
        <f t="shared" si="164"/>
        <v>196.74400000000003</v>
      </c>
      <c r="DD89" s="405"/>
      <c r="DE89" s="62">
        <f t="shared" si="72"/>
        <v>0.80254538037935963</v>
      </c>
      <c r="DF89" s="180">
        <f t="shared" si="96"/>
        <v>119.81799999999998</v>
      </c>
      <c r="DG89" s="440">
        <f t="shared" si="165"/>
        <v>0.62150226495915495</v>
      </c>
      <c r="DH89" s="440">
        <f t="shared" si="97"/>
        <v>0.7343633284617348</v>
      </c>
      <c r="DI89" s="293"/>
      <c r="DJ89" s="181"/>
      <c r="DK89" s="181"/>
      <c r="DL89" s="181"/>
      <c r="DM89" s="181"/>
      <c r="DN89" s="181"/>
      <c r="DO89" s="181"/>
      <c r="DP89" s="181"/>
      <c r="DQ89" s="65">
        <f t="shared" ref="DQ89" si="188">$CV89*DQ88/$CV88</f>
        <v>229.03771166075637</v>
      </c>
      <c r="DR89" s="180"/>
      <c r="DS89" s="51"/>
      <c r="DT89" s="199"/>
      <c r="DU89" s="172"/>
      <c r="DV89" s="172"/>
      <c r="DW89" s="172"/>
      <c r="DX89" s="172"/>
      <c r="DY89" s="172"/>
      <c r="DZ89" s="172"/>
      <c r="EA89" s="172"/>
      <c r="EB89" s="65">
        <f t="shared" ref="EB89" si="189">$CV89*EB88/$CV88</f>
        <v>52.408321613163707</v>
      </c>
      <c r="EC89" s="172"/>
      <c r="ED89" s="172"/>
      <c r="EE89" s="67"/>
      <c r="EF89" s="180"/>
      <c r="EG89" s="180"/>
      <c r="EH89" s="180"/>
      <c r="EI89" s="180"/>
      <c r="EJ89" s="180"/>
      <c r="EK89" s="180"/>
      <c r="EL89" s="65">
        <f t="shared" ref="EL89" si="190">$CV89*EL88/$CV88</f>
        <v>24.860705033508353</v>
      </c>
      <c r="EM89" s="180"/>
      <c r="EN89" s="172"/>
      <c r="EO89" s="32"/>
      <c r="EP89" s="177"/>
      <c r="EQ89" s="177"/>
      <c r="ER89" s="177"/>
      <c r="ES89" s="177"/>
      <c r="ET89" s="177"/>
      <c r="EU89" s="177"/>
      <c r="EV89" s="177"/>
      <c r="EW89" s="167">
        <f t="shared" ref="EW89" si="191">$CV89*EW88/$CV88</f>
        <v>2457.9986975392485</v>
      </c>
      <c r="EX89" s="177"/>
      <c r="EY89" s="172"/>
      <c r="EZ89" s="255"/>
      <c r="FA89" s="172"/>
      <c r="FB89" s="172"/>
      <c r="FC89" s="172"/>
      <c r="FD89" s="172"/>
      <c r="FE89" s="172"/>
      <c r="FF89" s="172"/>
      <c r="FG89" s="172"/>
      <c r="FH89" s="172"/>
      <c r="FI89" s="172"/>
      <c r="FJ89" s="172"/>
      <c r="FK89" s="69"/>
      <c r="FL89" s="172"/>
      <c r="FM89" s="172"/>
      <c r="FN89" s="172"/>
      <c r="FO89" s="172"/>
      <c r="FP89" s="172"/>
      <c r="FQ89" s="172"/>
      <c r="FR89" s="172"/>
      <c r="FS89" s="172"/>
      <c r="FT89" s="172"/>
    </row>
    <row r="90" spans="1:176" x14ac:dyDescent="0.2">
      <c r="B90" s="172">
        <v>2014</v>
      </c>
      <c r="C90" s="143"/>
      <c r="D90" s="170"/>
      <c r="E90" s="58"/>
      <c r="F90" s="58"/>
      <c r="G90" s="174"/>
      <c r="H90" s="62"/>
      <c r="I90" s="191"/>
      <c r="J90" s="160"/>
      <c r="K90" s="161"/>
      <c r="L90" s="191"/>
      <c r="M90" s="160"/>
      <c r="N90" s="162"/>
      <c r="O90" s="160"/>
      <c r="P90" s="160"/>
      <c r="Q90" s="50"/>
      <c r="R90" s="152"/>
      <c r="S90" s="151"/>
      <c r="T90" s="192"/>
      <c r="U90" s="192"/>
      <c r="V90" s="150"/>
      <c r="W90" s="151"/>
      <c r="X90" s="192"/>
      <c r="Y90" s="170"/>
      <c r="Z90" s="192"/>
      <c r="AA90" s="192"/>
      <c r="AB90" s="192"/>
      <c r="AC90" s="192"/>
      <c r="AD90" s="402"/>
      <c r="AE90" s="402"/>
      <c r="AF90" s="407"/>
      <c r="AG90" s="170"/>
      <c r="AH90" s="61"/>
      <c r="AI90" s="61"/>
      <c r="AJ90" s="49"/>
      <c r="AK90" s="418"/>
      <c r="AL90" s="50"/>
      <c r="AM90" s="50"/>
      <c r="AO90" s="416"/>
      <c r="AP90" s="173">
        <f>(0.25*FedReceipts!C87+0.75*FedReceipts!C86)/1000</f>
        <v>361.81</v>
      </c>
      <c r="AQ90" s="173"/>
      <c r="AR90" s="173"/>
      <c r="AS90" s="431"/>
      <c r="AT90" s="430"/>
      <c r="AU90" s="249"/>
      <c r="AV90" s="451"/>
      <c r="AW90" s="161"/>
      <c r="AX90" s="457"/>
      <c r="AY90" s="451"/>
      <c r="AZ90" s="49"/>
      <c r="BA90" s="49"/>
      <c r="BB90" s="253"/>
      <c r="BC90" s="49"/>
      <c r="BD90" s="49"/>
      <c r="BG90" s="49"/>
      <c r="BJ90" s="49"/>
      <c r="BK90" s="49"/>
      <c r="BL90" s="49"/>
      <c r="BM90" s="49"/>
      <c r="BN90" s="49"/>
      <c r="BO90" s="179"/>
      <c r="BP90" s="282"/>
      <c r="BQ90" s="286"/>
      <c r="BR90" s="178"/>
      <c r="BW90" s="63"/>
      <c r="CP90" s="182"/>
      <c r="CQ90" s="62"/>
      <c r="CR90" s="172"/>
      <c r="CS90" s="199"/>
      <c r="CT90" s="175"/>
      <c r="CU90" s="290"/>
      <c r="CV90" s="68"/>
      <c r="CW90" s="65"/>
      <c r="CX90" s="65"/>
      <c r="CY90" s="65"/>
      <c r="CZ90" s="439"/>
      <c r="DA90" s="65"/>
      <c r="DB90" s="65"/>
      <c r="DC90" s="68"/>
      <c r="DD90" s="68"/>
      <c r="DE90" s="62"/>
      <c r="DF90" s="180"/>
      <c r="DG90" s="51"/>
      <c r="DH90" s="51"/>
      <c r="DI90" s="293"/>
      <c r="DQ90" s="65"/>
      <c r="DR90" s="180"/>
      <c r="DS90" s="51"/>
      <c r="DT90" s="199"/>
      <c r="DU90" s="172"/>
      <c r="DV90" s="172"/>
      <c r="DW90" s="172"/>
      <c r="DX90" s="172"/>
      <c r="DY90" s="172"/>
      <c r="DZ90" s="172"/>
      <c r="EA90" s="172"/>
      <c r="EB90" s="65"/>
      <c r="EC90" s="172"/>
      <c r="ED90" s="172"/>
      <c r="EE90" s="67"/>
      <c r="EF90" s="180"/>
      <c r="EG90" s="180"/>
      <c r="EH90" s="180"/>
      <c r="EI90" s="180"/>
      <c r="EJ90" s="180"/>
      <c r="EK90" s="180"/>
      <c r="EL90" s="65"/>
      <c r="EM90" s="180"/>
      <c r="EN90" s="172"/>
      <c r="EO90" s="293"/>
      <c r="EW90" s="65"/>
      <c r="EX90" s="181"/>
      <c r="EY90" s="172"/>
      <c r="EZ90" s="255"/>
      <c r="FA90" s="172"/>
      <c r="FB90" s="172"/>
      <c r="FC90" s="172"/>
      <c r="FD90" s="172"/>
      <c r="FE90" s="172"/>
      <c r="FF90" s="172"/>
      <c r="FG90" s="172"/>
      <c r="FH90" s="172"/>
      <c r="FI90" s="172"/>
      <c r="FJ90" s="172"/>
      <c r="FK90" s="69"/>
      <c r="FL90" s="172"/>
      <c r="FM90" s="172"/>
      <c r="FN90" s="172"/>
      <c r="FO90" s="172"/>
      <c r="FP90" s="172"/>
      <c r="FQ90" s="172"/>
      <c r="FR90" s="172"/>
      <c r="FS90" s="172"/>
      <c r="FT90" s="172"/>
    </row>
    <row r="91" spans="1:176" x14ac:dyDescent="0.2">
      <c r="B91" s="172">
        <v>2015</v>
      </c>
      <c r="C91" s="143"/>
      <c r="D91" s="170"/>
      <c r="E91" s="58"/>
      <c r="F91" s="58"/>
      <c r="G91" s="174"/>
      <c r="H91" s="62"/>
      <c r="I91" s="191"/>
      <c r="J91" s="160"/>
      <c r="K91" s="161"/>
      <c r="L91" s="191"/>
      <c r="M91" s="160"/>
      <c r="N91" s="162"/>
      <c r="O91" s="160"/>
      <c r="P91" s="160"/>
      <c r="Q91" s="50"/>
      <c r="R91" s="152"/>
      <c r="S91" s="151"/>
      <c r="T91" s="192"/>
      <c r="U91" s="192"/>
      <c r="V91" s="150"/>
      <c r="W91" s="151"/>
      <c r="X91" s="192"/>
      <c r="Y91" s="170"/>
      <c r="Z91" s="192"/>
      <c r="AA91" s="192"/>
      <c r="AB91" s="192"/>
      <c r="AC91" s="192"/>
      <c r="AD91" s="402"/>
      <c r="AE91" s="402"/>
      <c r="AF91" s="407"/>
      <c r="AG91" s="170"/>
      <c r="AH91" s="61"/>
      <c r="AI91" s="61"/>
      <c r="AJ91" s="49"/>
      <c r="AK91" s="418"/>
      <c r="AL91" s="50"/>
      <c r="AM91" s="50"/>
      <c r="AO91" s="416"/>
      <c r="AP91" s="173">
        <f>(0.25*FedReceipts!C88+0.75*FedReceipts!C87)/1000</f>
        <v>462.19024999999999</v>
      </c>
      <c r="AQ91" s="173"/>
      <c r="AR91" s="173"/>
      <c r="AS91" s="173"/>
      <c r="AT91" s="430"/>
      <c r="AU91" s="49"/>
      <c r="AV91" s="451"/>
      <c r="AW91" s="161"/>
      <c r="AX91" s="457"/>
      <c r="AY91" s="455"/>
      <c r="AZ91" s="49"/>
      <c r="BA91" s="49"/>
      <c r="BB91" s="253"/>
      <c r="BC91" s="49"/>
      <c r="BD91" s="49"/>
      <c r="BG91" s="49"/>
      <c r="BJ91" s="49"/>
      <c r="BK91" s="49"/>
      <c r="BL91" s="49"/>
      <c r="BM91" s="49"/>
      <c r="BN91" s="49"/>
      <c r="BO91" s="179"/>
      <c r="BP91" s="282"/>
      <c r="BQ91" s="286"/>
      <c r="BR91" s="434"/>
      <c r="BW91" s="63"/>
      <c r="CQ91" s="62"/>
      <c r="CR91" s="172"/>
      <c r="CS91" s="199"/>
      <c r="CT91" s="175"/>
      <c r="CU91" s="290"/>
      <c r="CV91" s="68"/>
      <c r="CW91" s="65"/>
      <c r="CX91" s="65"/>
      <c r="CY91" s="65"/>
      <c r="CZ91" s="439"/>
      <c r="DA91" s="65"/>
      <c r="DB91" s="65"/>
      <c r="DC91" s="65"/>
      <c r="DD91" s="65"/>
      <c r="DE91" s="180"/>
      <c r="DF91" s="180"/>
      <c r="DG91" s="51"/>
      <c r="DH91" s="51"/>
      <c r="DI91" s="293"/>
      <c r="DQ91" s="65"/>
      <c r="DR91" s="180"/>
      <c r="DS91" s="51"/>
      <c r="DT91" s="199"/>
      <c r="DU91" s="172"/>
      <c r="DV91" s="172"/>
      <c r="DW91" s="172"/>
      <c r="DX91" s="172"/>
      <c r="DY91" s="172"/>
      <c r="DZ91" s="172"/>
      <c r="EA91" s="172"/>
      <c r="EB91" s="65"/>
      <c r="EC91" s="172"/>
      <c r="ED91" s="172"/>
      <c r="EE91" s="67"/>
      <c r="EF91" s="180"/>
      <c r="EG91" s="180"/>
      <c r="EH91" s="180"/>
      <c r="EI91" s="180"/>
      <c r="EJ91" s="180"/>
      <c r="EK91" s="180"/>
      <c r="EL91" s="65"/>
      <c r="EM91" s="180"/>
      <c r="EN91" s="172"/>
      <c r="EO91" s="293"/>
      <c r="EW91" s="65"/>
      <c r="EX91" s="181"/>
      <c r="EY91" s="172"/>
      <c r="EZ91" s="255"/>
      <c r="FA91" s="172"/>
      <c r="FB91" s="172"/>
      <c r="FC91" s="172"/>
      <c r="FD91" s="172"/>
      <c r="FE91" s="172"/>
      <c r="FF91" s="172"/>
      <c r="FG91" s="172"/>
      <c r="FH91" s="172"/>
      <c r="FI91" s="172"/>
      <c r="FJ91" s="172"/>
      <c r="FK91" s="69"/>
      <c r="FL91" s="172"/>
      <c r="FM91" s="172"/>
      <c r="FN91" s="172"/>
      <c r="FO91" s="172"/>
      <c r="FP91" s="172"/>
      <c r="FQ91" s="172"/>
      <c r="FR91" s="172"/>
      <c r="FS91" s="172"/>
      <c r="FT91" s="172"/>
    </row>
    <row r="92" spans="1:176" x14ac:dyDescent="0.2">
      <c r="A92" s="172"/>
      <c r="B92" s="172"/>
      <c r="C92" s="143"/>
      <c r="D92" s="170"/>
      <c r="E92" s="58"/>
      <c r="F92" s="58"/>
      <c r="G92" s="174"/>
      <c r="H92" s="62"/>
      <c r="I92" s="191"/>
      <c r="J92" s="160"/>
      <c r="K92" s="161"/>
      <c r="L92" s="191"/>
      <c r="M92" s="160"/>
      <c r="N92" s="162"/>
      <c r="O92" s="160"/>
      <c r="P92" s="160"/>
      <c r="Q92" s="50"/>
      <c r="R92" s="152"/>
      <c r="S92" s="151"/>
      <c r="T92" s="192"/>
      <c r="U92" s="192"/>
      <c r="V92" s="150"/>
      <c r="W92" s="151"/>
      <c r="X92" s="192"/>
      <c r="Y92" s="170"/>
      <c r="Z92" s="192"/>
      <c r="AA92" s="192"/>
      <c r="AB92" s="192"/>
      <c r="AC92" s="192"/>
      <c r="AD92" s="402"/>
      <c r="AE92" s="402"/>
      <c r="AF92" s="407"/>
      <c r="AG92" s="170"/>
      <c r="AH92" s="172"/>
      <c r="AI92" s="61"/>
      <c r="AJ92" s="49"/>
      <c r="AL92" s="50"/>
      <c r="AM92" s="433"/>
      <c r="AO92" s="416"/>
      <c r="AP92" s="192"/>
      <c r="AQ92" s="192"/>
      <c r="AR92" s="192"/>
      <c r="AS92" s="192"/>
      <c r="AT92" s="430"/>
      <c r="AU92" s="49"/>
      <c r="AV92" s="451"/>
      <c r="AW92" s="173"/>
      <c r="AX92" s="457"/>
      <c r="AY92" s="455"/>
      <c r="AZ92" s="49"/>
      <c r="BA92" s="49"/>
      <c r="BB92" s="253"/>
      <c r="BC92" s="49"/>
      <c r="BD92" s="49"/>
      <c r="BG92" s="49"/>
      <c r="BJ92" s="49"/>
      <c r="BK92" s="49"/>
      <c r="BL92" s="49"/>
      <c r="BM92" s="49"/>
      <c r="BN92" s="49"/>
      <c r="BO92" s="179"/>
      <c r="BP92" s="282"/>
      <c r="BQ92" s="286"/>
      <c r="BR92" s="178"/>
      <c r="BW92" s="63"/>
      <c r="CP92" s="182"/>
      <c r="CQ92" s="62"/>
      <c r="CR92" s="172"/>
      <c r="CS92" s="199"/>
      <c r="CT92" s="175"/>
      <c r="CU92" s="233" t="s">
        <v>1182</v>
      </c>
      <c r="CV92" s="132">
        <f t="shared" ref="CV92:DC92" si="192">SUM(CV58:CV89)</f>
        <v>2824.2469999999998</v>
      </c>
      <c r="CW92" s="132">
        <f t="shared" si="192"/>
        <v>220.41400000000002</v>
      </c>
      <c r="CX92" s="132">
        <f t="shared" si="192"/>
        <v>440.52199999999999</v>
      </c>
      <c r="CY92" s="132">
        <f t="shared" si="192"/>
        <v>172.90699999999998</v>
      </c>
      <c r="CZ92" s="132">
        <f t="shared" si="192"/>
        <v>136.53300000000002</v>
      </c>
      <c r="DA92" s="132">
        <f t="shared" si="192"/>
        <v>332.73400000000004</v>
      </c>
      <c r="DB92" s="132">
        <f t="shared" si="192"/>
        <v>103.672</v>
      </c>
      <c r="DC92" s="132">
        <f t="shared" si="192"/>
        <v>1406.7820000000002</v>
      </c>
      <c r="DD92" s="132"/>
      <c r="DE92" s="62">
        <f>DC92/CV92</f>
        <v>0.49810869941616304</v>
      </c>
      <c r="DF92" s="180"/>
      <c r="DG92" s="51"/>
      <c r="DH92" s="51"/>
      <c r="DI92" s="293"/>
      <c r="DQ92" s="65"/>
      <c r="DR92" s="180"/>
      <c r="DS92" s="51"/>
      <c r="DT92" s="170"/>
      <c r="DU92" s="172"/>
      <c r="DV92" s="172"/>
      <c r="DW92" s="172"/>
      <c r="DX92" s="172"/>
      <c r="DY92" s="172"/>
      <c r="DZ92" s="172"/>
      <c r="EA92" s="172"/>
      <c r="EB92" s="172"/>
      <c r="EC92" s="172"/>
      <c r="ED92" s="172"/>
      <c r="EE92" s="69"/>
      <c r="EF92" s="172"/>
      <c r="EG92" s="172"/>
      <c r="EH92" s="172"/>
      <c r="EI92" s="172"/>
      <c r="EJ92" s="172"/>
      <c r="EK92" s="172"/>
      <c r="EL92" s="172"/>
      <c r="EM92" s="172"/>
      <c r="EN92" s="172"/>
      <c r="EO92" s="170"/>
      <c r="EW92" s="65"/>
      <c r="EX92" s="181"/>
      <c r="EY92" s="172"/>
      <c r="EZ92" s="255"/>
      <c r="FA92" s="172"/>
      <c r="FB92" s="172"/>
      <c r="FC92" s="172"/>
      <c r="FD92" s="172"/>
      <c r="FE92" s="172"/>
      <c r="FF92" s="172"/>
      <c r="FG92" s="172"/>
      <c r="FH92" s="172"/>
      <c r="FI92" s="172"/>
      <c r="FJ92" s="172"/>
      <c r="FK92" s="69"/>
      <c r="FL92" s="172"/>
      <c r="FM92" s="172"/>
      <c r="FN92" s="172"/>
      <c r="FO92" s="172"/>
      <c r="FP92" s="172"/>
      <c r="FQ92" s="172"/>
      <c r="FR92" s="172"/>
      <c r="FS92" s="172"/>
      <c r="FT92" s="172"/>
    </row>
    <row r="93" spans="1:176" x14ac:dyDescent="0.2">
      <c r="A93" s="172"/>
      <c r="B93" s="172"/>
      <c r="C93" s="193"/>
      <c r="D93" s="170"/>
      <c r="E93" s="192"/>
      <c r="F93" s="192"/>
      <c r="I93" s="192"/>
      <c r="J93" s="192"/>
      <c r="K93" s="192"/>
      <c r="L93" s="192"/>
      <c r="M93" s="192"/>
      <c r="N93" s="194"/>
      <c r="O93" s="192"/>
      <c r="P93" s="192"/>
      <c r="Q93" s="50"/>
      <c r="R93" s="192"/>
      <c r="S93" s="192"/>
      <c r="T93" s="192"/>
      <c r="U93" s="192"/>
      <c r="V93" s="192"/>
      <c r="W93" s="192"/>
      <c r="X93" s="192"/>
      <c r="Y93" s="170"/>
      <c r="Z93" s="192"/>
      <c r="AA93" s="192"/>
      <c r="AB93" s="192"/>
      <c r="AC93" s="192"/>
      <c r="AD93" s="402"/>
      <c r="AE93" s="402"/>
      <c r="AF93" s="407"/>
      <c r="AG93" s="170"/>
      <c r="AK93" s="182"/>
      <c r="AL93" s="182"/>
      <c r="AM93" s="182"/>
      <c r="AO93" s="192"/>
      <c r="AP93" s="197"/>
      <c r="AQ93" s="197"/>
      <c r="AR93" s="197"/>
      <c r="AS93" s="197"/>
      <c r="AT93" s="430"/>
      <c r="AV93" s="452"/>
      <c r="AY93" s="452"/>
      <c r="AZ93" s="49"/>
      <c r="BA93" s="49"/>
      <c r="BB93" s="253"/>
      <c r="BC93" s="49"/>
      <c r="BD93" s="49"/>
      <c r="BP93" s="272"/>
      <c r="BQ93" s="191"/>
      <c r="BW93" s="63"/>
      <c r="CS93" s="170"/>
      <c r="CT93" s="192"/>
      <c r="CU93" s="233" t="s">
        <v>1071</v>
      </c>
      <c r="CV93" s="132">
        <f t="shared" ref="CV93:DC93" si="193">SUM(CV82:CV89)</f>
        <v>1978.3000000000002</v>
      </c>
      <c r="CW93" s="132">
        <f t="shared" si="193"/>
        <v>174.791</v>
      </c>
      <c r="CX93" s="132">
        <f t="shared" si="193"/>
        <v>353.20699999999999</v>
      </c>
      <c r="CY93" s="132">
        <f t="shared" si="193"/>
        <v>152.84</v>
      </c>
      <c r="CZ93" s="132">
        <f t="shared" si="193"/>
        <v>82.137</v>
      </c>
      <c r="DA93" s="132">
        <f t="shared" si="193"/>
        <v>278.99699999999996</v>
      </c>
      <c r="DB93" s="132">
        <f t="shared" si="193"/>
        <v>75.85499999999999</v>
      </c>
      <c r="DC93" s="132">
        <f t="shared" si="193"/>
        <v>1117.827</v>
      </c>
      <c r="DD93" s="132"/>
      <c r="DE93" s="62">
        <f>DC93/CV93</f>
        <v>0.56504422989435366</v>
      </c>
      <c r="DI93" s="168"/>
      <c r="DT93" s="170" t="s">
        <v>1076</v>
      </c>
      <c r="DU93" s="297">
        <f t="shared" ref="DU93:EC93" si="194">SUM(DU58:DU88)</f>
        <v>1535.3820000000001</v>
      </c>
      <c r="DV93" s="180">
        <f t="shared" si="194"/>
        <v>25.771999999999995</v>
      </c>
      <c r="DW93" s="180">
        <f t="shared" si="194"/>
        <v>168.75299999999999</v>
      </c>
      <c r="DX93" s="180">
        <f t="shared" si="194"/>
        <v>130.72999999999999</v>
      </c>
      <c r="DY93" s="180">
        <f t="shared" si="194"/>
        <v>37.702999999999996</v>
      </c>
      <c r="DZ93" s="180">
        <f t="shared" si="194"/>
        <v>89.911000000000001</v>
      </c>
      <c r="EA93" s="180">
        <f t="shared" si="194"/>
        <v>29.642000000000003</v>
      </c>
      <c r="EB93" s="180">
        <f t="shared" si="194"/>
        <v>482.51100000000008</v>
      </c>
      <c r="EC93" s="180">
        <f t="shared" si="194"/>
        <v>1109.7770000000003</v>
      </c>
      <c r="ED93" s="62">
        <f>EB93/DU93</f>
        <v>0.31426120665736607</v>
      </c>
      <c r="EE93" s="67">
        <f t="shared" ref="EE93:EM93" si="195">SUM(EE58:EE88)</f>
        <v>1366.645</v>
      </c>
      <c r="EF93" s="180">
        <f t="shared" si="195"/>
        <v>23.540999999999997</v>
      </c>
      <c r="EG93" s="180">
        <f t="shared" si="195"/>
        <v>142.05100000000002</v>
      </c>
      <c r="EH93" s="180">
        <f t="shared" si="195"/>
        <v>79.154000000000011</v>
      </c>
      <c r="EI93" s="180">
        <f t="shared" si="195"/>
        <v>35.621500000000005</v>
      </c>
      <c r="EJ93" s="180">
        <f t="shared" si="195"/>
        <v>85.00800000000001</v>
      </c>
      <c r="EK93" s="180">
        <f t="shared" si="195"/>
        <v>23.326999999999998</v>
      </c>
      <c r="EL93" s="180">
        <f t="shared" si="195"/>
        <v>388.70249999999993</v>
      </c>
      <c r="EM93" s="180">
        <f t="shared" si="195"/>
        <v>977.9425</v>
      </c>
      <c r="EN93" s="62">
        <f>EL93/EE93</f>
        <v>0.28442097252761317</v>
      </c>
      <c r="EO93" s="170"/>
      <c r="EY93" s="172"/>
      <c r="EZ93" s="255"/>
      <c r="FA93" s="172"/>
      <c r="FB93" s="172"/>
      <c r="FC93" s="172"/>
      <c r="FD93" s="172"/>
      <c r="FE93" s="172"/>
      <c r="FF93" s="172"/>
      <c r="FG93" s="172"/>
      <c r="FH93" s="172"/>
      <c r="FI93" s="172"/>
      <c r="FJ93" s="172"/>
      <c r="FK93" s="69"/>
      <c r="FL93" s="172"/>
      <c r="FM93" s="172"/>
      <c r="FN93" s="172"/>
      <c r="FO93" s="172"/>
      <c r="FP93" s="172"/>
      <c r="FQ93" s="172"/>
      <c r="FR93" s="172"/>
      <c r="FS93" s="172"/>
      <c r="FT93" s="172"/>
    </row>
    <row r="94" spans="1:176" x14ac:dyDescent="0.2">
      <c r="A94" s="172">
        <v>1930</v>
      </c>
      <c r="B94" s="172" t="s">
        <v>1114</v>
      </c>
      <c r="C94" s="193"/>
      <c r="D94" s="170"/>
      <c r="E94" s="195">
        <f>AVERAGE(E6:E15)</f>
        <v>5.4183261001233426E-2</v>
      </c>
      <c r="F94" s="195"/>
      <c r="I94" s="192"/>
      <c r="J94" s="192"/>
      <c r="K94" s="192"/>
      <c r="L94" s="192"/>
      <c r="M94" s="192"/>
      <c r="N94" s="196">
        <f>AVERAGE(N6:N16)</f>
        <v>3.4991017683595443E-2</v>
      </c>
      <c r="O94" s="195"/>
      <c r="P94" s="195"/>
      <c r="Q94" s="49"/>
      <c r="R94" s="192"/>
      <c r="S94" s="192"/>
      <c r="T94" s="192"/>
      <c r="U94" s="192"/>
      <c r="V94" s="192"/>
      <c r="W94" s="192"/>
      <c r="X94" s="192"/>
      <c r="Y94" s="170"/>
      <c r="Z94" s="192"/>
      <c r="AA94" s="192"/>
      <c r="AB94" s="192"/>
      <c r="AC94" s="192"/>
      <c r="AD94" s="49"/>
      <c r="AE94" s="49"/>
      <c r="AF94" s="49"/>
      <c r="AG94" s="168" t="s">
        <v>1466</v>
      </c>
      <c r="AJ94" s="172" t="s">
        <v>1474</v>
      </c>
      <c r="AK94" s="169" t="s">
        <v>1475</v>
      </c>
      <c r="AN94" s="192"/>
      <c r="AP94" s="192"/>
      <c r="AQ94" s="192"/>
      <c r="AR94" s="192"/>
      <c r="AS94" s="443"/>
      <c r="AT94" s="170"/>
      <c r="AV94" s="452"/>
      <c r="AY94" s="452"/>
      <c r="AZ94" s="49"/>
      <c r="BA94" s="49"/>
      <c r="BB94" s="253"/>
      <c r="BC94" s="49"/>
      <c r="BD94" s="49"/>
      <c r="BP94" s="170"/>
      <c r="BQ94" s="192"/>
      <c r="BW94" s="63"/>
      <c r="CS94" s="170"/>
      <c r="CT94" s="192"/>
      <c r="DI94" s="168"/>
      <c r="DT94" s="170"/>
      <c r="EO94" s="170"/>
      <c r="EY94" s="172" t="s">
        <v>1095</v>
      </c>
      <c r="EZ94" s="299">
        <f t="array" ref="EZ94">GEOMEAN(1+(EZ59:EZ88))-1</f>
        <v>0.12970951707852474</v>
      </c>
      <c r="FA94" s="71">
        <f t="array" ref="FA94">GEOMEAN(1+(FA59:FA88))-1</f>
        <v>0.22148936717503132</v>
      </c>
      <c r="FB94" s="71">
        <f t="array" ref="FB94">GEOMEAN(1+(FB59:FB88))-1</f>
        <v>0.20681339130007803</v>
      </c>
      <c r="FC94" s="71">
        <f t="array" ref="FC94">GEOMEAN(1+(FC59:FC88))-1</f>
        <v>0.18162767977794236</v>
      </c>
      <c r="FD94" s="71">
        <f t="array" ref="FD94">GEOMEAN(1+(FD59:FD88))-1</f>
        <v>0.13676297214300481</v>
      </c>
      <c r="FE94" s="71">
        <f t="array" ref="FE94">GEOMEAN(1+(FE59:FE88))-1</f>
        <v>9.9368013276713185E-2</v>
      </c>
      <c r="FF94" s="71">
        <f t="array" ref="FF94">GEOMEAN(1+(FF59:FF88))-1</f>
        <v>0.15262109477414598</v>
      </c>
      <c r="FG94" s="71">
        <f t="array" ref="FG94">GEOMEAN(1+(FG59:FG88))-1</f>
        <v>0.24965357984740799</v>
      </c>
      <c r="FH94" s="72">
        <f t="array" ref="FH94">GEOMEAN(1+(FH59:FH88))-1</f>
        <v>0.18642013131434498</v>
      </c>
      <c r="FI94" s="70">
        <f t="array" ref="FI94">GEOMEAN(1+(FI59:FI88))-1</f>
        <v>0.1083521553218576</v>
      </c>
      <c r="FJ94" s="71">
        <f t="array" ref="FJ94">GEOMEAN(1+(FJ59:FJ88))-1</f>
        <v>0.1802061426911068</v>
      </c>
      <c r="FK94" s="243">
        <f>AVERAGE(FK59:FK88)</f>
        <v>0.12471527062246121</v>
      </c>
      <c r="FL94" s="204">
        <f t="shared" ref="FL94:FS94" si="196">AVERAGE(FL59:FL88)</f>
        <v>0.23277864248368774</v>
      </c>
      <c r="FM94" s="204">
        <f t="shared" si="196"/>
        <v>0.17214280855098901</v>
      </c>
      <c r="FN94" s="204">
        <f t="shared" si="196"/>
        <v>0.15286183096527337</v>
      </c>
      <c r="FO94" s="204">
        <f t="shared" si="196"/>
        <v>0.14830274665384116</v>
      </c>
      <c r="FP94" s="204">
        <f t="shared" si="196"/>
        <v>9.4780110136592877E-2</v>
      </c>
      <c r="FQ94" s="204">
        <f t="shared" ref="FQ94" si="197">AVERAGE(FQ59:FQ88)</f>
        <v>0.11272667401396129</v>
      </c>
      <c r="FR94" s="204">
        <f t="shared" si="196"/>
        <v>0.22071949915539196</v>
      </c>
      <c r="FS94" s="243">
        <f t="shared" si="196"/>
        <v>0.15867612049477989</v>
      </c>
      <c r="FT94" s="243">
        <f>AVERAGE(FT59:FT88)</f>
        <v>0.11324607044148534</v>
      </c>
    </row>
    <row r="95" spans="1:176" x14ac:dyDescent="0.2">
      <c r="A95" s="172">
        <v>1940</v>
      </c>
      <c r="B95" s="172" t="s">
        <v>1115</v>
      </c>
      <c r="C95" s="193"/>
      <c r="D95" s="170"/>
      <c r="E95" s="195">
        <f>AVERAGE(E16:E25)</f>
        <v>0.11875856174991901</v>
      </c>
      <c r="F95" s="195"/>
      <c r="I95" s="192"/>
      <c r="J95" s="192"/>
      <c r="K95" s="192"/>
      <c r="L95" s="192"/>
      <c r="M95" s="192"/>
      <c r="N95" s="196">
        <f>AVERAGE(N16:N25)</f>
        <v>3.6917836230686549E-2</v>
      </c>
      <c r="O95" s="195"/>
      <c r="P95" s="195"/>
      <c r="R95" s="192"/>
      <c r="S95" s="192"/>
      <c r="T95" s="192"/>
      <c r="U95" s="192"/>
      <c r="V95" s="192"/>
      <c r="W95" s="192"/>
      <c r="X95" s="192"/>
      <c r="Y95" s="170"/>
      <c r="Z95" s="192"/>
      <c r="AA95" s="192"/>
      <c r="AB95" s="192"/>
      <c r="AC95" s="192"/>
      <c r="AG95" s="170" t="s">
        <v>1467</v>
      </c>
      <c r="AI95" s="177">
        <v>16768</v>
      </c>
      <c r="AJ95" s="49">
        <f>AI95/AI$95</f>
        <v>1</v>
      </c>
      <c r="AK95" s="169" t="s">
        <v>1472</v>
      </c>
      <c r="AN95" s="192"/>
      <c r="AP95" s="192"/>
      <c r="AQ95" s="192"/>
      <c r="AR95" s="160"/>
      <c r="AS95" s="192"/>
      <c r="AT95" s="170"/>
      <c r="AV95" s="452"/>
      <c r="AY95" s="452"/>
      <c r="BB95" s="170"/>
      <c r="BP95" s="170"/>
      <c r="BQ95" s="192"/>
      <c r="BW95" s="63"/>
      <c r="CS95" s="170"/>
      <c r="CT95" s="192"/>
      <c r="DF95" s="64"/>
      <c r="DI95" s="168"/>
      <c r="DT95" s="170"/>
      <c r="EO95" s="170"/>
      <c r="EY95" s="172" t="s">
        <v>1087</v>
      </c>
      <c r="EZ95" s="299">
        <f t="array" ref="EZ95">GEOMEAN(1+(EZ68:EZ88))-1</f>
        <v>0.11679265719473908</v>
      </c>
      <c r="FA95" s="71">
        <f t="array" ref="FA95">GEOMEAN(1+(FA68:FA88))-1</f>
        <v>0.22892622476718372</v>
      </c>
      <c r="FB95" s="71">
        <f t="array" ref="FB95">GEOMEAN(1+(FB68:FB88))-1</f>
        <v>0.19212722186166431</v>
      </c>
      <c r="FC95" s="71">
        <f t="array" ref="FC95">GEOMEAN(1+(FC68:FC88))-1</f>
        <v>0.22831659170294771</v>
      </c>
      <c r="FD95" s="71">
        <f t="array" ref="FD95">GEOMEAN(1+(FD68:FD88))-1</f>
        <v>0.12876560254568026</v>
      </c>
      <c r="FE95" s="71">
        <f t="array" ref="FE95">GEOMEAN(1+(FE68:FE88))-1</f>
        <v>0.17531476716662375</v>
      </c>
      <c r="FF95" s="71">
        <f t="array" ref="FF95">GEOMEAN(1+(FF68:FF88))-1</f>
        <v>0.16453266598554883</v>
      </c>
      <c r="FG95" s="71">
        <f t="array" ref="FG95">GEOMEAN(1+(FG68:FG88))-1</f>
        <v>0.21927835917935057</v>
      </c>
      <c r="FH95" s="72">
        <f t="array" ref="FH95">GEOMEAN(1+(FH68:FH88))-1</f>
        <v>0.18234888185069309</v>
      </c>
      <c r="FI95" s="70">
        <f t="array" ref="FI95">GEOMEAN(1+(FI68:FI88))-1</f>
        <v>8.8819076647689288E-2</v>
      </c>
      <c r="FJ95" s="71">
        <f t="array" ref="FJ95">GEOMEAN(1+(FJ68:FJ88))-1</f>
        <v>0.14655374452426062</v>
      </c>
      <c r="FK95" s="243">
        <f>AVERAGE(FK68:FK88)</f>
        <v>0.1174925165328686</v>
      </c>
      <c r="FL95" s="243">
        <f t="shared" ref="FL95:FT95" si="198">AVERAGE(FL68:FL88)</f>
        <v>0.23064310048444284</v>
      </c>
      <c r="FM95" s="243">
        <f t="shared" si="198"/>
        <v>0.15230481999590614</v>
      </c>
      <c r="FN95" s="243">
        <f t="shared" si="198"/>
        <v>0.16394079202745446</v>
      </c>
      <c r="FO95" s="243">
        <f t="shared" si="198"/>
        <v>0.15140166172520275</v>
      </c>
      <c r="FP95" s="243">
        <f t="shared" si="198"/>
        <v>0.11946745639418437</v>
      </c>
      <c r="FQ95" s="243">
        <f t="shared" si="198"/>
        <v>0.11140120382684449</v>
      </c>
      <c r="FR95" s="243">
        <f t="shared" si="198"/>
        <v>0.19278365239042627</v>
      </c>
      <c r="FS95" s="243">
        <f t="shared" si="198"/>
        <v>0.14861003095231734</v>
      </c>
      <c r="FT95" s="243">
        <f t="shared" si="198"/>
        <v>0.10403299207585323</v>
      </c>
    </row>
    <row r="96" spans="1:176" x14ac:dyDescent="0.2">
      <c r="A96" s="172">
        <v>1950</v>
      </c>
      <c r="B96" s="172" t="s">
        <v>1116</v>
      </c>
      <c r="C96" s="193"/>
      <c r="D96" s="170"/>
      <c r="E96" s="195">
        <f>AVERAGE(E26:E35)</f>
        <v>0.12208950567660745</v>
      </c>
      <c r="F96" s="195"/>
      <c r="G96" s="182"/>
      <c r="H96" s="182"/>
      <c r="I96" s="197"/>
      <c r="J96" s="197"/>
      <c r="K96" s="197"/>
      <c r="L96" s="197"/>
      <c r="M96" s="192"/>
      <c r="N96" s="196">
        <f>AVERAGE(N26:N35)</f>
        <v>6.1272481932808175E-2</v>
      </c>
      <c r="O96" s="195"/>
      <c r="P96" s="195"/>
      <c r="R96" s="197"/>
      <c r="S96" s="197"/>
      <c r="T96" s="192"/>
      <c r="U96" s="192"/>
      <c r="V96" s="192"/>
      <c r="W96" s="197"/>
      <c r="X96" s="192"/>
      <c r="Y96" s="170"/>
      <c r="Z96" s="192"/>
      <c r="AA96" s="192"/>
      <c r="AB96" s="192"/>
      <c r="AC96" s="192"/>
      <c r="AG96" s="170" t="s">
        <v>1469</v>
      </c>
      <c r="AI96" s="267">
        <f>AG89-AM89-AN89</f>
        <v>367.1</v>
      </c>
      <c r="AJ96" s="434">
        <f>AI96/AI$95</f>
        <v>2.1892891221374049E-2</v>
      </c>
      <c r="AK96" s="169" t="s">
        <v>1472</v>
      </c>
      <c r="AL96" s="49"/>
      <c r="AO96" s="192"/>
      <c r="AP96" s="192"/>
      <c r="AQ96" s="192"/>
      <c r="AR96" s="192"/>
      <c r="AS96" s="192"/>
      <c r="AT96" s="254">
        <f t="shared" ref="AT96" si="199">AVERAGE(AT26:AT35)</f>
        <v>0.50900000000000001</v>
      </c>
      <c r="AU96" s="203">
        <f>AVERAGE(AU26:AU35)</f>
        <v>0.45557419406493294</v>
      </c>
      <c r="AV96" s="453">
        <f t="shared" ref="AV96" si="200">AVERAGE(AV26:AV35)</f>
        <v>0.41455016660496113</v>
      </c>
      <c r="AW96" s="203">
        <f>AVERAGE(AW26:AW35)</f>
        <v>0.44091654092133598</v>
      </c>
      <c r="AX96" s="203">
        <f t="shared" ref="AX96:AY96" si="201">AVERAGE(AX26:AX35)</f>
        <v>0.46575638253152596</v>
      </c>
      <c r="AY96" s="453">
        <f t="shared" si="201"/>
        <v>0.46575638253152596</v>
      </c>
      <c r="AZ96" s="203">
        <f t="shared" ref="AZ96" si="202">AVERAGE(AZ26:AZ35)</f>
        <v>0.47121902556772843</v>
      </c>
      <c r="BA96" s="203">
        <f>AVERAGE(BA26:BA35)</f>
        <v>0.45016966144876153</v>
      </c>
      <c r="BB96" s="254"/>
      <c r="BC96" s="203"/>
      <c r="BD96" s="203"/>
      <c r="BP96" s="170"/>
      <c r="BQ96" s="192"/>
      <c r="BW96" s="63"/>
      <c r="CS96" s="170"/>
      <c r="CT96" s="192"/>
      <c r="CU96" s="192"/>
      <c r="DI96" s="168"/>
      <c r="DT96" s="168"/>
      <c r="DU96" s="172"/>
      <c r="DV96" s="172"/>
      <c r="DW96" s="172"/>
      <c r="DX96" s="172"/>
      <c r="DY96" s="172"/>
      <c r="DZ96" s="172"/>
      <c r="EA96" s="172"/>
      <c r="EB96" s="62"/>
      <c r="EC96" s="172"/>
      <c r="ED96" s="172"/>
      <c r="EE96" s="172"/>
      <c r="EN96" s="172"/>
      <c r="EO96" s="170"/>
      <c r="EY96" s="172" t="s">
        <v>1094</v>
      </c>
      <c r="EZ96" s="300">
        <f t="array" ref="EZ96">GEOMEAN(1+(EZ59:EZ68))-1</f>
        <v>0.15319646067783732</v>
      </c>
      <c r="FA96" s="71">
        <f t="array" ref="FA96">GEOMEAN(1+(FA59:FA68))-1</f>
        <v>0.21094254820868397</v>
      </c>
      <c r="FB96" s="71">
        <f t="array" ref="FB96">GEOMEAN(1+(FB59:FB68))-1</f>
        <v>0.24240015304376117</v>
      </c>
      <c r="FC96" s="71">
        <f t="array" ref="FC96">GEOMEAN(1+(FC59:FC68))-1</f>
        <v>8.7512963858399351E-2</v>
      </c>
      <c r="FD96" s="71">
        <f t="array" ref="FD96">GEOMEAN(1+(FD59:FD68))-1</f>
        <v>0.1495431024170184</v>
      </c>
      <c r="FE96" s="71">
        <f t="array" ref="FE96">GEOMEAN(1+(FE59:FE68))-1</f>
        <v>-3.8078110912164509E-2</v>
      </c>
      <c r="FF96" s="71">
        <f t="array" ref="FF96">GEOMEAN(1+(FF59:FF68))-1</f>
        <v>0.12948052935881971</v>
      </c>
      <c r="FG96" s="71">
        <f t="array" ref="FG96">GEOMEAN(1+(FG59:FG68))-1</f>
        <v>0.32113699263198092</v>
      </c>
      <c r="FH96" s="71">
        <f t="array" ref="FH96">GEOMEAN(1+(FH59:FH68))-1</f>
        <v>0.19472249275728282</v>
      </c>
      <c r="FI96" s="71">
        <f t="array" ref="FI96">GEOMEAN(1+(FI59:FI68))-1</f>
        <v>0.1462835154833575</v>
      </c>
      <c r="FJ96" s="71">
        <f t="array" ref="FJ96">GEOMEAN(1+(FJ59:FJ68))-1</f>
        <v>0.24923028870489339</v>
      </c>
      <c r="FK96" s="69"/>
      <c r="FL96" s="172"/>
      <c r="FM96" s="172"/>
      <c r="FN96" s="172"/>
      <c r="FO96" s="172"/>
      <c r="FP96" s="172"/>
      <c r="FQ96" s="172"/>
      <c r="FR96" s="172"/>
      <c r="FS96" s="172"/>
      <c r="FT96" s="172"/>
    </row>
    <row r="97" spans="1:176" hidden="1" x14ac:dyDescent="0.2">
      <c r="A97" s="172"/>
      <c r="B97" s="172"/>
      <c r="C97" s="193"/>
      <c r="D97" s="170"/>
      <c r="E97" s="175"/>
      <c r="F97" s="175"/>
      <c r="I97" s="192"/>
      <c r="J97" s="192"/>
      <c r="K97" s="192"/>
      <c r="L97" s="192"/>
      <c r="M97" s="192"/>
      <c r="N97" s="198"/>
      <c r="O97" s="175"/>
      <c r="P97" s="175"/>
      <c r="R97" s="192"/>
      <c r="S97" s="192"/>
      <c r="T97" s="192"/>
      <c r="U97" s="192"/>
      <c r="V97" s="192"/>
      <c r="W97" s="192"/>
      <c r="X97" s="192"/>
      <c r="Y97" s="170"/>
      <c r="Z97" s="192"/>
      <c r="AA97" s="192"/>
      <c r="AB97" s="192"/>
      <c r="AC97" s="192"/>
      <c r="AG97" s="170"/>
      <c r="AL97" s="49"/>
      <c r="AO97" s="192"/>
      <c r="AP97" s="192"/>
      <c r="AQ97" s="192"/>
      <c r="AR97" s="192"/>
      <c r="AS97" s="192"/>
      <c r="AT97" s="255"/>
      <c r="AU97" s="172"/>
      <c r="AV97" s="454"/>
      <c r="AW97" s="172"/>
      <c r="AX97" s="172"/>
      <c r="AY97" s="454"/>
      <c r="AZ97" s="172"/>
      <c r="BA97" s="172"/>
      <c r="BB97" s="255"/>
      <c r="BC97" s="172"/>
      <c r="BD97" s="172"/>
      <c r="BP97" s="170"/>
      <c r="BQ97" s="192"/>
      <c r="BW97" s="63"/>
      <c r="CS97" s="170"/>
      <c r="CT97" s="192"/>
      <c r="CU97" s="192"/>
      <c r="DI97" s="170"/>
      <c r="DT97" s="168"/>
      <c r="DU97" s="172"/>
      <c r="DV97" s="172"/>
      <c r="DW97" s="172"/>
      <c r="DX97" s="172"/>
      <c r="DY97" s="172"/>
      <c r="DZ97" s="172"/>
      <c r="EA97" s="172"/>
      <c r="EB97" s="172"/>
      <c r="EC97" s="172"/>
      <c r="ED97" s="172"/>
      <c r="EE97" s="172"/>
      <c r="EN97" s="172"/>
      <c r="EO97" s="170"/>
      <c r="EY97" s="172"/>
      <c r="EZ97" s="300"/>
      <c r="FA97" s="71"/>
      <c r="FB97" s="71"/>
      <c r="FC97" s="71"/>
      <c r="FD97" s="71"/>
      <c r="FE97" s="71"/>
      <c r="FF97" s="71"/>
      <c r="FG97" s="71"/>
      <c r="FH97" s="71"/>
      <c r="FI97" s="71"/>
      <c r="FJ97" s="71"/>
      <c r="FK97" s="69"/>
      <c r="FL97" s="172"/>
      <c r="FM97" s="172"/>
      <c r="FN97" s="172"/>
      <c r="FO97" s="172"/>
      <c r="FP97" s="172"/>
      <c r="FQ97" s="172"/>
      <c r="FR97" s="172"/>
      <c r="FS97" s="172"/>
      <c r="FT97" s="172"/>
    </row>
    <row r="98" spans="1:176" hidden="1" x14ac:dyDescent="0.2">
      <c r="A98" s="172"/>
      <c r="B98" s="172"/>
      <c r="C98" s="193"/>
      <c r="D98" s="170"/>
      <c r="E98" s="175"/>
      <c r="F98" s="175"/>
      <c r="I98" s="192"/>
      <c r="J98" s="192"/>
      <c r="K98" s="192"/>
      <c r="L98" s="192"/>
      <c r="M98" s="192"/>
      <c r="N98" s="198"/>
      <c r="O98" s="175"/>
      <c r="P98" s="175"/>
      <c r="R98" s="192"/>
      <c r="S98" s="192"/>
      <c r="T98" s="192"/>
      <c r="U98" s="192"/>
      <c r="V98" s="192"/>
      <c r="W98" s="192"/>
      <c r="X98" s="192"/>
      <c r="Y98" s="170"/>
      <c r="Z98" s="192"/>
      <c r="AA98" s="192"/>
      <c r="AB98" s="192"/>
      <c r="AC98" s="192"/>
      <c r="AG98" s="170"/>
      <c r="AL98" s="49"/>
      <c r="AO98" s="192"/>
      <c r="AP98" s="192"/>
      <c r="AQ98" s="192"/>
      <c r="AR98" s="192"/>
      <c r="AS98" s="192"/>
      <c r="AT98" s="255"/>
      <c r="AU98" s="172"/>
      <c r="AV98" s="454"/>
      <c r="AW98" s="172"/>
      <c r="AX98" s="172"/>
      <c r="AY98" s="454"/>
      <c r="AZ98" s="172"/>
      <c r="BA98" s="172"/>
      <c r="BB98" s="255"/>
      <c r="BC98" s="172"/>
      <c r="BD98" s="172"/>
      <c r="BP98" s="170"/>
      <c r="BQ98" s="192"/>
      <c r="BW98" s="63"/>
      <c r="CS98" s="170"/>
      <c r="CT98" s="192"/>
      <c r="CU98" s="192"/>
      <c r="DI98" s="170"/>
      <c r="DT98" s="168"/>
      <c r="DU98" s="172"/>
      <c r="DV98" s="172"/>
      <c r="DW98" s="172"/>
      <c r="DX98" s="172"/>
      <c r="DY98" s="172"/>
      <c r="DZ98" s="172"/>
      <c r="EA98" s="172"/>
      <c r="EB98" s="172"/>
      <c r="EC98" s="172"/>
      <c r="ED98" s="172"/>
      <c r="EE98" s="172"/>
      <c r="EN98" s="172"/>
      <c r="EO98" s="170"/>
      <c r="EY98" s="172"/>
      <c r="EZ98" s="300"/>
      <c r="FA98" s="71"/>
      <c r="FB98" s="71"/>
      <c r="FC98" s="71"/>
      <c r="FD98" s="71"/>
      <c r="FE98" s="71"/>
      <c r="FF98" s="71"/>
      <c r="FG98" s="71"/>
      <c r="FH98" s="71"/>
      <c r="FI98" s="71"/>
      <c r="FJ98" s="71"/>
      <c r="FK98" s="69"/>
      <c r="FL98" s="172"/>
      <c r="FM98" s="172"/>
      <c r="FN98" s="172"/>
      <c r="FO98" s="172"/>
      <c r="FP98" s="172"/>
      <c r="FQ98" s="172"/>
      <c r="FR98" s="172"/>
      <c r="FS98" s="172"/>
      <c r="FT98" s="172"/>
    </row>
    <row r="99" spans="1:176" hidden="1" x14ac:dyDescent="0.2">
      <c r="A99" s="172"/>
      <c r="B99" s="172"/>
      <c r="C99" s="193"/>
      <c r="D99" s="170"/>
      <c r="E99" s="175"/>
      <c r="F99" s="175"/>
      <c r="I99" s="192"/>
      <c r="J99" s="192"/>
      <c r="K99" s="192"/>
      <c r="L99" s="192"/>
      <c r="M99" s="192"/>
      <c r="N99" s="198"/>
      <c r="O99" s="175"/>
      <c r="P99" s="175"/>
      <c r="R99" s="192"/>
      <c r="S99" s="192"/>
      <c r="T99" s="192"/>
      <c r="U99" s="192"/>
      <c r="V99" s="192"/>
      <c r="W99" s="192"/>
      <c r="X99" s="192"/>
      <c r="Y99" s="170"/>
      <c r="Z99" s="192"/>
      <c r="AA99" s="192"/>
      <c r="AB99" s="192"/>
      <c r="AC99" s="192"/>
      <c r="AG99" s="170"/>
      <c r="AL99" s="49"/>
      <c r="AO99" s="192"/>
      <c r="AP99" s="192"/>
      <c r="AQ99" s="192"/>
      <c r="AR99" s="192"/>
      <c r="AS99" s="192"/>
      <c r="AT99" s="255"/>
      <c r="AU99" s="172"/>
      <c r="AV99" s="454"/>
      <c r="AW99" s="172"/>
      <c r="AX99" s="172"/>
      <c r="AY99" s="454"/>
      <c r="AZ99" s="172"/>
      <c r="BA99" s="172"/>
      <c r="BB99" s="255"/>
      <c r="BC99" s="172"/>
      <c r="BD99" s="172"/>
      <c r="BP99" s="170"/>
      <c r="BQ99" s="192"/>
      <c r="BW99" s="63"/>
      <c r="CS99" s="170"/>
      <c r="CT99" s="192"/>
      <c r="CU99" s="192"/>
      <c r="DI99" s="170"/>
      <c r="DT99" s="168"/>
      <c r="DU99" s="172"/>
      <c r="DV99" s="172"/>
      <c r="DW99" s="172"/>
      <c r="DX99" s="172"/>
      <c r="DY99" s="172"/>
      <c r="DZ99" s="172"/>
      <c r="EA99" s="172"/>
      <c r="EB99" s="172"/>
      <c r="EC99" s="172"/>
      <c r="ED99" s="172"/>
      <c r="EE99" s="172"/>
      <c r="EN99" s="172"/>
      <c r="EO99" s="170"/>
      <c r="EY99" s="172"/>
      <c r="EZ99" s="300"/>
      <c r="FA99" s="71"/>
      <c r="FB99" s="71"/>
      <c r="FC99" s="71"/>
      <c r="FD99" s="71"/>
      <c r="FE99" s="71"/>
      <c r="FF99" s="71"/>
      <c r="FG99" s="71"/>
      <c r="FH99" s="71"/>
      <c r="FI99" s="71"/>
      <c r="FJ99" s="71"/>
      <c r="FK99" s="69"/>
      <c r="FL99" s="172"/>
      <c r="FM99" s="172"/>
      <c r="FN99" s="172"/>
      <c r="FO99" s="172"/>
      <c r="FP99" s="172"/>
      <c r="FQ99" s="172"/>
      <c r="FR99" s="172"/>
      <c r="FS99" s="172"/>
      <c r="FT99" s="172"/>
    </row>
    <row r="100" spans="1:176" hidden="1" x14ac:dyDescent="0.2">
      <c r="A100" s="172"/>
      <c r="B100" s="172"/>
      <c r="C100" s="193"/>
      <c r="D100" s="170"/>
      <c r="E100" s="175"/>
      <c r="F100" s="175"/>
      <c r="I100" s="192"/>
      <c r="J100" s="192"/>
      <c r="K100" s="192"/>
      <c r="L100" s="192"/>
      <c r="M100" s="192"/>
      <c r="N100" s="198"/>
      <c r="O100" s="175"/>
      <c r="P100" s="175"/>
      <c r="R100" s="192"/>
      <c r="S100" s="192"/>
      <c r="T100" s="192"/>
      <c r="U100" s="192"/>
      <c r="V100" s="192"/>
      <c r="W100" s="192"/>
      <c r="X100" s="192"/>
      <c r="Y100" s="170"/>
      <c r="Z100" s="192"/>
      <c r="AA100" s="192"/>
      <c r="AB100" s="192"/>
      <c r="AC100" s="192"/>
      <c r="AG100" s="170"/>
      <c r="AL100" s="49"/>
      <c r="AO100" s="192"/>
      <c r="AP100" s="192"/>
      <c r="AQ100" s="192"/>
      <c r="AR100" s="192"/>
      <c r="AS100" s="192"/>
      <c r="AT100" s="255"/>
      <c r="AU100" s="172"/>
      <c r="AV100" s="454"/>
      <c r="AW100" s="172"/>
      <c r="AX100" s="172"/>
      <c r="AY100" s="454"/>
      <c r="AZ100" s="172"/>
      <c r="BA100" s="172"/>
      <c r="BB100" s="255"/>
      <c r="BC100" s="172"/>
      <c r="BD100" s="172"/>
      <c r="BP100" s="170"/>
      <c r="BQ100" s="192"/>
      <c r="BW100" s="63"/>
      <c r="CS100" s="170"/>
      <c r="CT100" s="192"/>
      <c r="CU100" s="192"/>
      <c r="DI100" s="170"/>
      <c r="DT100" s="168"/>
      <c r="DU100" s="172"/>
      <c r="DV100" s="172"/>
      <c r="DW100" s="172"/>
      <c r="DX100" s="172"/>
      <c r="DY100" s="172"/>
      <c r="DZ100" s="172"/>
      <c r="EA100" s="172"/>
      <c r="EB100" s="172"/>
      <c r="EC100" s="172"/>
      <c r="ED100" s="172"/>
      <c r="EE100" s="172"/>
      <c r="EN100" s="172"/>
      <c r="EO100" s="170"/>
      <c r="EY100" s="172"/>
      <c r="EZ100" s="300"/>
      <c r="FA100" s="71"/>
      <c r="FB100" s="71"/>
      <c r="FC100" s="71"/>
      <c r="FD100" s="71"/>
      <c r="FE100" s="71"/>
      <c r="FF100" s="71"/>
      <c r="FG100" s="71"/>
      <c r="FH100" s="71"/>
      <c r="FI100" s="71"/>
      <c r="FJ100" s="71"/>
      <c r="FK100" s="69"/>
      <c r="FL100" s="172"/>
      <c r="FM100" s="172"/>
      <c r="FN100" s="172"/>
      <c r="FO100" s="172"/>
      <c r="FP100" s="172"/>
      <c r="FQ100" s="172"/>
      <c r="FR100" s="172"/>
      <c r="FS100" s="172"/>
      <c r="FT100" s="172"/>
    </row>
    <row r="101" spans="1:176" hidden="1" x14ac:dyDescent="0.2">
      <c r="A101" s="172"/>
      <c r="B101" s="172"/>
      <c r="C101" s="193"/>
      <c r="D101" s="170"/>
      <c r="E101" s="175"/>
      <c r="F101" s="175"/>
      <c r="I101" s="192"/>
      <c r="J101" s="192"/>
      <c r="K101" s="192"/>
      <c r="L101" s="192"/>
      <c r="M101" s="192"/>
      <c r="N101" s="198"/>
      <c r="O101" s="175"/>
      <c r="P101" s="175"/>
      <c r="R101" s="192"/>
      <c r="S101" s="192"/>
      <c r="T101" s="192"/>
      <c r="U101" s="192"/>
      <c r="V101" s="192"/>
      <c r="W101" s="192"/>
      <c r="X101" s="192"/>
      <c r="Y101" s="170"/>
      <c r="Z101" s="192"/>
      <c r="AA101" s="192"/>
      <c r="AB101" s="192"/>
      <c r="AC101" s="192"/>
      <c r="AG101" s="170"/>
      <c r="AL101" s="49"/>
      <c r="AO101" s="192"/>
      <c r="AP101" s="192"/>
      <c r="AQ101" s="192"/>
      <c r="AR101" s="192"/>
      <c r="AS101" s="192"/>
      <c r="AT101" s="255"/>
      <c r="AU101" s="172"/>
      <c r="AV101" s="454"/>
      <c r="AW101" s="172"/>
      <c r="AX101" s="172"/>
      <c r="AY101" s="454"/>
      <c r="AZ101" s="172"/>
      <c r="BA101" s="172"/>
      <c r="BB101" s="255"/>
      <c r="BC101" s="172"/>
      <c r="BD101" s="172"/>
      <c r="BP101" s="170"/>
      <c r="BQ101" s="192"/>
      <c r="BW101" s="63"/>
      <c r="CS101" s="170"/>
      <c r="CT101" s="192"/>
      <c r="CU101" s="192"/>
      <c r="DI101" s="170"/>
      <c r="DT101" s="168"/>
      <c r="DU101" s="172"/>
      <c r="DV101" s="172"/>
      <c r="DW101" s="172"/>
      <c r="DX101" s="172"/>
      <c r="DY101" s="172"/>
      <c r="DZ101" s="172"/>
      <c r="EA101" s="172"/>
      <c r="EB101" s="172"/>
      <c r="EC101" s="172"/>
      <c r="ED101" s="172"/>
      <c r="EE101" s="172"/>
      <c r="EN101" s="172"/>
      <c r="EO101" s="170"/>
      <c r="EY101" s="172"/>
      <c r="EZ101" s="300"/>
      <c r="FA101" s="71"/>
      <c r="FB101" s="71"/>
      <c r="FC101" s="71"/>
      <c r="FD101" s="71"/>
      <c r="FE101" s="71"/>
      <c r="FF101" s="71"/>
      <c r="FG101" s="71"/>
      <c r="FH101" s="71"/>
      <c r="FI101" s="71"/>
      <c r="FJ101" s="71"/>
      <c r="FK101" s="69"/>
      <c r="FL101" s="172"/>
      <c r="FM101" s="172"/>
      <c r="FN101" s="172"/>
      <c r="FO101" s="172"/>
      <c r="FP101" s="172"/>
      <c r="FQ101" s="172"/>
      <c r="FR101" s="172"/>
      <c r="FS101" s="172"/>
      <c r="FT101" s="172"/>
    </row>
    <row r="102" spans="1:176" hidden="1" x14ac:dyDescent="0.2">
      <c r="A102" s="172"/>
      <c r="B102" s="172"/>
      <c r="C102" s="193"/>
      <c r="D102" s="170"/>
      <c r="E102" s="175"/>
      <c r="F102" s="175"/>
      <c r="I102" s="192"/>
      <c r="J102" s="192"/>
      <c r="K102" s="192"/>
      <c r="L102" s="192"/>
      <c r="M102" s="192"/>
      <c r="N102" s="198"/>
      <c r="O102" s="175"/>
      <c r="P102" s="175"/>
      <c r="R102" s="192"/>
      <c r="S102" s="192"/>
      <c r="T102" s="192"/>
      <c r="U102" s="192"/>
      <c r="V102" s="192"/>
      <c r="W102" s="192"/>
      <c r="X102" s="192"/>
      <c r="Y102" s="170"/>
      <c r="Z102" s="192"/>
      <c r="AA102" s="192"/>
      <c r="AB102" s="192"/>
      <c r="AC102" s="192"/>
      <c r="AG102" s="170"/>
      <c r="AL102" s="49"/>
      <c r="AO102" s="192"/>
      <c r="AP102" s="192"/>
      <c r="AQ102" s="192"/>
      <c r="AR102" s="192"/>
      <c r="AS102" s="192"/>
      <c r="AT102" s="255"/>
      <c r="AU102" s="172"/>
      <c r="AV102" s="454"/>
      <c r="AW102" s="172"/>
      <c r="AX102" s="172"/>
      <c r="AY102" s="454"/>
      <c r="AZ102" s="172"/>
      <c r="BA102" s="172"/>
      <c r="BB102" s="255"/>
      <c r="BC102" s="172"/>
      <c r="BD102" s="172"/>
      <c r="BP102" s="170"/>
      <c r="BQ102" s="192"/>
      <c r="BW102" s="63"/>
      <c r="CS102" s="170"/>
      <c r="CT102" s="192"/>
      <c r="CU102" s="192"/>
      <c r="DI102" s="170"/>
      <c r="DT102" s="168"/>
      <c r="DU102" s="172"/>
      <c r="DV102" s="172"/>
      <c r="DW102" s="172"/>
      <c r="DX102" s="172"/>
      <c r="DY102" s="172"/>
      <c r="DZ102" s="172"/>
      <c r="EA102" s="172"/>
      <c r="EB102" s="172"/>
      <c r="EC102" s="172"/>
      <c r="ED102" s="172"/>
      <c r="EE102" s="172"/>
      <c r="EN102" s="172"/>
      <c r="EO102" s="170"/>
      <c r="EY102" s="172"/>
      <c r="EZ102" s="300"/>
      <c r="FA102" s="71"/>
      <c r="FB102" s="71"/>
      <c r="FC102" s="71"/>
      <c r="FD102" s="71"/>
      <c r="FE102" s="71"/>
      <c r="FF102" s="71"/>
      <c r="FG102" s="71"/>
      <c r="FH102" s="71"/>
      <c r="FI102" s="71"/>
      <c r="FJ102" s="71"/>
      <c r="FK102" s="69"/>
      <c r="FL102" s="172"/>
      <c r="FM102" s="172"/>
      <c r="FN102" s="172"/>
      <c r="FO102" s="172"/>
      <c r="FP102" s="172"/>
      <c r="FQ102" s="172"/>
      <c r="FR102" s="172"/>
      <c r="FS102" s="172"/>
      <c r="FT102" s="172"/>
    </row>
    <row r="103" spans="1:176" hidden="1" x14ac:dyDescent="0.2">
      <c r="A103" s="172"/>
      <c r="B103" s="172"/>
      <c r="C103" s="193"/>
      <c r="D103" s="170"/>
      <c r="E103" s="175"/>
      <c r="F103" s="175"/>
      <c r="I103" s="192"/>
      <c r="J103" s="192"/>
      <c r="K103" s="192"/>
      <c r="L103" s="192"/>
      <c r="M103" s="192"/>
      <c r="N103" s="198"/>
      <c r="O103" s="175"/>
      <c r="P103" s="175"/>
      <c r="R103" s="192"/>
      <c r="S103" s="192"/>
      <c r="T103" s="192"/>
      <c r="U103" s="192"/>
      <c r="V103" s="192"/>
      <c r="W103" s="192"/>
      <c r="X103" s="192"/>
      <c r="Y103" s="170"/>
      <c r="Z103" s="192"/>
      <c r="AA103" s="192"/>
      <c r="AB103" s="192"/>
      <c r="AC103" s="192"/>
      <c r="AG103" s="170"/>
      <c r="AL103" s="49"/>
      <c r="AO103" s="192"/>
      <c r="AP103" s="192"/>
      <c r="AQ103" s="192"/>
      <c r="AR103" s="192"/>
      <c r="AS103" s="192"/>
      <c r="AT103" s="255"/>
      <c r="AU103" s="172"/>
      <c r="AV103" s="454"/>
      <c r="AW103" s="172"/>
      <c r="AX103" s="172"/>
      <c r="AY103" s="454"/>
      <c r="AZ103" s="172"/>
      <c r="BA103" s="172"/>
      <c r="BB103" s="255"/>
      <c r="BC103" s="172"/>
      <c r="BD103" s="172"/>
      <c r="BP103" s="170"/>
      <c r="BQ103" s="192"/>
      <c r="BW103" s="63"/>
      <c r="CS103" s="170"/>
      <c r="CT103" s="192"/>
      <c r="CU103" s="192"/>
      <c r="DI103" s="170"/>
      <c r="DT103" s="168"/>
      <c r="DU103" s="172"/>
      <c r="DV103" s="172"/>
      <c r="DW103" s="172"/>
      <c r="DX103" s="172"/>
      <c r="DY103" s="172"/>
      <c r="DZ103" s="172"/>
      <c r="EA103" s="172"/>
      <c r="EB103" s="172"/>
      <c r="EC103" s="172"/>
      <c r="ED103" s="172"/>
      <c r="EE103" s="172"/>
      <c r="EN103" s="172"/>
      <c r="EO103" s="170"/>
      <c r="EY103" s="172"/>
      <c r="EZ103" s="300"/>
      <c r="FA103" s="71"/>
      <c r="FB103" s="71"/>
      <c r="FC103" s="71"/>
      <c r="FD103" s="71"/>
      <c r="FE103" s="71"/>
      <c r="FF103" s="71"/>
      <c r="FG103" s="71"/>
      <c r="FH103" s="71"/>
      <c r="FI103" s="71"/>
      <c r="FJ103" s="71"/>
      <c r="FK103" s="69"/>
      <c r="FL103" s="172"/>
      <c r="FM103" s="172"/>
      <c r="FN103" s="172"/>
      <c r="FO103" s="172"/>
      <c r="FP103" s="172"/>
      <c r="FQ103" s="172"/>
      <c r="FR103" s="172"/>
      <c r="FS103" s="172"/>
      <c r="FT103" s="172"/>
    </row>
    <row r="104" spans="1:176" hidden="1" x14ac:dyDescent="0.2">
      <c r="A104" s="172"/>
      <c r="B104" s="172"/>
      <c r="C104" s="193"/>
      <c r="D104" s="170"/>
      <c r="E104" s="175"/>
      <c r="F104" s="175"/>
      <c r="I104" s="192"/>
      <c r="J104" s="192"/>
      <c r="K104" s="192"/>
      <c r="L104" s="192"/>
      <c r="M104" s="192"/>
      <c r="N104" s="198"/>
      <c r="O104" s="175"/>
      <c r="P104" s="175"/>
      <c r="R104" s="192"/>
      <c r="S104" s="192"/>
      <c r="T104" s="192"/>
      <c r="U104" s="192"/>
      <c r="V104" s="192"/>
      <c r="W104" s="192"/>
      <c r="X104" s="192"/>
      <c r="Y104" s="170"/>
      <c r="Z104" s="192"/>
      <c r="AA104" s="192"/>
      <c r="AB104" s="192"/>
      <c r="AC104" s="192"/>
      <c r="AG104" s="170"/>
      <c r="AL104" s="49"/>
      <c r="AO104" s="192"/>
      <c r="AP104" s="192"/>
      <c r="AQ104" s="192"/>
      <c r="AR104" s="192"/>
      <c r="AS104" s="192"/>
      <c r="AT104" s="255"/>
      <c r="AU104" s="172"/>
      <c r="AV104" s="454"/>
      <c r="AW104" s="172"/>
      <c r="AX104" s="172"/>
      <c r="AY104" s="454"/>
      <c r="AZ104" s="172"/>
      <c r="BA104" s="172"/>
      <c r="BB104" s="255"/>
      <c r="BC104" s="172"/>
      <c r="BD104" s="172"/>
      <c r="BP104" s="170"/>
      <c r="BQ104" s="192"/>
      <c r="BW104" s="63"/>
      <c r="CS104" s="170"/>
      <c r="CT104" s="192"/>
      <c r="CU104" s="192"/>
      <c r="DI104" s="170"/>
      <c r="DT104" s="168"/>
      <c r="DU104" s="172"/>
      <c r="DV104" s="172"/>
      <c r="DW104" s="172"/>
      <c r="DX104" s="172"/>
      <c r="DY104" s="172"/>
      <c r="DZ104" s="172"/>
      <c r="EA104" s="172"/>
      <c r="EB104" s="172"/>
      <c r="EC104" s="172"/>
      <c r="ED104" s="172"/>
      <c r="EE104" s="172"/>
      <c r="EN104" s="172"/>
      <c r="EO104" s="170"/>
      <c r="EY104" s="172"/>
      <c r="EZ104" s="300"/>
      <c r="FA104" s="71"/>
      <c r="FB104" s="71"/>
      <c r="FC104" s="71"/>
      <c r="FD104" s="71"/>
      <c r="FE104" s="71"/>
      <c r="FF104" s="71"/>
      <c r="FG104" s="71"/>
      <c r="FH104" s="71"/>
      <c r="FI104" s="71"/>
      <c r="FJ104" s="71"/>
      <c r="FK104" s="69"/>
      <c r="FL104" s="172"/>
      <c r="FM104" s="172"/>
      <c r="FN104" s="172"/>
      <c r="FO104" s="172"/>
      <c r="FP104" s="172"/>
      <c r="FQ104" s="172"/>
      <c r="FR104" s="172"/>
      <c r="FS104" s="172"/>
      <c r="FT104" s="172"/>
    </row>
    <row r="105" spans="1:176" hidden="1" x14ac:dyDescent="0.2">
      <c r="A105" s="172"/>
      <c r="B105" s="172"/>
      <c r="C105" s="193"/>
      <c r="D105" s="170"/>
      <c r="E105" s="175"/>
      <c r="F105" s="175"/>
      <c r="I105" s="192"/>
      <c r="J105" s="192"/>
      <c r="K105" s="192"/>
      <c r="L105" s="192"/>
      <c r="M105" s="192"/>
      <c r="N105" s="198"/>
      <c r="O105" s="175"/>
      <c r="P105" s="175"/>
      <c r="R105" s="192"/>
      <c r="S105" s="192"/>
      <c r="T105" s="192"/>
      <c r="U105" s="192"/>
      <c r="V105" s="192"/>
      <c r="W105" s="192"/>
      <c r="X105" s="192"/>
      <c r="Y105" s="170"/>
      <c r="Z105" s="192"/>
      <c r="AA105" s="192"/>
      <c r="AB105" s="192"/>
      <c r="AC105" s="192"/>
      <c r="AG105" s="170"/>
      <c r="AL105" s="49"/>
      <c r="AO105" s="192"/>
      <c r="AP105" s="192"/>
      <c r="AQ105" s="192"/>
      <c r="AR105" s="192"/>
      <c r="AS105" s="192"/>
      <c r="AT105" s="255"/>
      <c r="AU105" s="172"/>
      <c r="AV105" s="454"/>
      <c r="AW105" s="172"/>
      <c r="AX105" s="172"/>
      <c r="AY105" s="454"/>
      <c r="AZ105" s="172"/>
      <c r="BA105" s="172"/>
      <c r="BB105" s="255"/>
      <c r="BC105" s="172"/>
      <c r="BD105" s="172"/>
      <c r="BP105" s="170"/>
      <c r="BQ105" s="192"/>
      <c r="BW105" s="63"/>
      <c r="CS105" s="170"/>
      <c r="CT105" s="192"/>
      <c r="CU105" s="192"/>
      <c r="DI105" s="170"/>
      <c r="DT105" s="168"/>
      <c r="DU105" s="172"/>
      <c r="DV105" s="172"/>
      <c r="DW105" s="172"/>
      <c r="DX105" s="172"/>
      <c r="DY105" s="172"/>
      <c r="DZ105" s="172"/>
      <c r="EA105" s="172"/>
      <c r="EB105" s="172"/>
      <c r="EC105" s="172"/>
      <c r="ED105" s="172"/>
      <c r="EE105" s="172"/>
      <c r="EN105" s="172"/>
      <c r="EO105" s="170"/>
      <c r="EY105" s="172"/>
      <c r="EZ105" s="300"/>
      <c r="FA105" s="71"/>
      <c r="FB105" s="71"/>
      <c r="FC105" s="71"/>
      <c r="FD105" s="71"/>
      <c r="FE105" s="71"/>
      <c r="FF105" s="71"/>
      <c r="FG105" s="71"/>
      <c r="FH105" s="71"/>
      <c r="FI105" s="71"/>
      <c r="FJ105" s="71"/>
      <c r="FK105" s="69"/>
      <c r="FL105" s="172"/>
      <c r="FM105" s="172"/>
      <c r="FN105" s="172"/>
      <c r="FO105" s="172"/>
      <c r="FP105" s="172"/>
      <c r="FQ105" s="172"/>
      <c r="FR105" s="172"/>
      <c r="FS105" s="172"/>
      <c r="FT105" s="172"/>
    </row>
    <row r="106" spans="1:176" x14ac:dyDescent="0.2">
      <c r="A106" s="172">
        <v>1960</v>
      </c>
      <c r="B106" s="172" t="s">
        <v>1117</v>
      </c>
      <c r="C106" s="193"/>
      <c r="D106" s="170"/>
      <c r="E106" s="195">
        <f>AVERAGE(E36:E45)</f>
        <v>0.12220571165697844</v>
      </c>
      <c r="F106" s="195"/>
      <c r="I106" s="192"/>
      <c r="J106" s="192"/>
      <c r="K106" s="192"/>
      <c r="L106" s="192"/>
      <c r="M106" s="192"/>
      <c r="N106" s="196">
        <f>AVERAGE(N36:N45)</f>
        <v>6.8577669634618019E-2</v>
      </c>
      <c r="O106" s="195"/>
      <c r="P106" s="195"/>
      <c r="R106" s="192"/>
      <c r="S106" s="192"/>
      <c r="T106" s="192"/>
      <c r="U106" s="192"/>
      <c r="V106" s="192"/>
      <c r="W106" s="192"/>
      <c r="X106" s="192"/>
      <c r="Y106" s="170"/>
      <c r="Z106" s="192"/>
      <c r="AA106" s="192"/>
      <c r="AB106" s="192"/>
      <c r="AC106" s="192"/>
      <c r="AG106" s="170" t="s">
        <v>1479</v>
      </c>
      <c r="AI106" s="267">
        <f>AJ106*AI95</f>
        <v>469.50400000000002</v>
      </c>
      <c r="AJ106" s="434">
        <v>2.8000000000000001E-2</v>
      </c>
      <c r="AK106" s="169" t="s">
        <v>1471</v>
      </c>
      <c r="AL106" s="49"/>
      <c r="AO106" s="192"/>
      <c r="AP106" s="192"/>
      <c r="AQ106" s="192"/>
      <c r="AR106" s="192"/>
      <c r="AS106" s="192"/>
      <c r="AT106" s="254">
        <f t="shared" ref="AT106" si="203">AVERAGE(AT36:AT45)</f>
        <v>0.50760000000000005</v>
      </c>
      <c r="AU106" s="203">
        <f>AVERAGE(AU36:AU45)</f>
        <v>0.36030626024539758</v>
      </c>
      <c r="AV106" s="453">
        <f t="shared" ref="AV106" si="204">AVERAGE(AV36:AV45)</f>
        <v>0.36030626024539758</v>
      </c>
      <c r="AW106" s="203">
        <f>AVERAGE(AW36:AW45)</f>
        <v>0.33905691635880453</v>
      </c>
      <c r="AX106" s="203">
        <f t="shared" ref="AX106:AY106" si="205">AVERAGE(AX36:AX45)</f>
        <v>0.37946945808241866</v>
      </c>
      <c r="AY106" s="453">
        <f t="shared" si="205"/>
        <v>0.38178165907966832</v>
      </c>
      <c r="AZ106" s="203">
        <f t="shared" ref="AZ106" si="206">AVERAGE(AZ36:AZ45)</f>
        <v>0.43643129515060597</v>
      </c>
      <c r="BA106" s="203">
        <f>AVERAGE(BA36:BA45)</f>
        <v>0.40969600728172251</v>
      </c>
      <c r="BB106" s="254"/>
      <c r="BC106" s="203"/>
      <c r="BD106" s="203"/>
      <c r="BE106" s="434"/>
      <c r="BP106" s="170"/>
      <c r="BQ106" s="192"/>
      <c r="BW106" s="63"/>
      <c r="CS106" s="170"/>
      <c r="CT106" s="192"/>
      <c r="CU106" s="192"/>
      <c r="DI106" s="170"/>
      <c r="DT106" s="168"/>
      <c r="DU106" s="172"/>
      <c r="DV106" s="172"/>
      <c r="DW106" s="172"/>
      <c r="DX106" s="172"/>
      <c r="DY106" s="172"/>
      <c r="DZ106" s="172"/>
      <c r="EA106" s="172"/>
      <c r="EB106" s="172"/>
      <c r="EC106" s="172"/>
      <c r="ED106" s="172"/>
      <c r="EE106" s="172"/>
      <c r="EN106" s="172"/>
      <c r="EO106" s="170"/>
      <c r="EY106" s="172" t="s">
        <v>1088</v>
      </c>
      <c r="EZ106" s="300">
        <f t="array" ref="EZ106">GEOMEAN(1+(EZ68:EZ78))-1</f>
        <v>0.10372778983659026</v>
      </c>
      <c r="FA106" s="71">
        <f t="array" ref="FA106">GEOMEAN(1+(FA68:FA78))-1</f>
        <v>0.22822222738494613</v>
      </c>
      <c r="FB106" s="71">
        <f t="array" ref="FB106">GEOMEAN(1+(FB68:FB78))-1</f>
        <v>0.21813996284480885</v>
      </c>
      <c r="FC106" s="71">
        <f t="array" ref="FC106">GEOMEAN(1+(FC68:FC78))-1</f>
        <v>0.24552261360672567</v>
      </c>
      <c r="FD106" s="71">
        <f t="array" ref="FD106">GEOMEAN(1+(FD68:FD78))-1</f>
        <v>0.14048351301785589</v>
      </c>
      <c r="FE106" s="71">
        <f t="array" ref="FE106">GEOMEAN(1+(FE68:FE78))-1</f>
        <v>0.16077790239129941</v>
      </c>
      <c r="FF106" s="71">
        <f t="array" ref="FF106">GEOMEAN(1+(FF68:FF78))-1</f>
        <v>0.1471822000248304</v>
      </c>
      <c r="FG106" s="71">
        <f t="array" ref="FG106">GEOMEAN(1+(FG68:FG78))-1</f>
        <v>0.25432777886679703</v>
      </c>
      <c r="FH106" s="72">
        <f t="array" ref="FH106">GEOMEAN(1+(FH68:FH78))-1</f>
        <v>0.18535774825414553</v>
      </c>
      <c r="FI106" s="71">
        <f t="array" ref="FI106">GEOMEAN(1+(FI68:FI78))-1</f>
        <v>7.7054012732388211E-2</v>
      </c>
      <c r="FJ106" s="72">
        <f t="array" ref="FJ106">GEOMEAN(1+(FJ68:FJ78))-1</f>
        <v>0.13864964418566084</v>
      </c>
      <c r="FK106" s="70">
        <f>AVERAGE(FK68:FK78)</f>
        <v>0.11402129799324169</v>
      </c>
      <c r="FL106" s="61">
        <f t="shared" ref="FL106:FT106" si="207">AVERAGE(FL68:FL78)</f>
        <v>0.23517463453227672</v>
      </c>
      <c r="FM106" s="61">
        <f t="shared" si="207"/>
        <v>0.16496769869515113</v>
      </c>
      <c r="FN106" s="61">
        <f t="shared" si="207"/>
        <v>0.18809209538773961</v>
      </c>
      <c r="FO106" s="61">
        <f t="shared" si="207"/>
        <v>0.14897792737470703</v>
      </c>
      <c r="FP106" s="61">
        <f t="shared" si="207"/>
        <v>0.11466966693798283</v>
      </c>
      <c r="FQ106" s="61">
        <f t="shared" si="207"/>
        <v>0.10261531581602967</v>
      </c>
      <c r="FR106" s="61">
        <f t="shared" si="207"/>
        <v>0.19900098039061609</v>
      </c>
      <c r="FS106" s="61">
        <f t="shared" si="207"/>
        <v>0.15070531906578152</v>
      </c>
      <c r="FT106" s="61">
        <f t="shared" si="207"/>
        <v>0.10288374820219147</v>
      </c>
    </row>
    <row r="107" spans="1:176" hidden="1" x14ac:dyDescent="0.2">
      <c r="A107" s="172"/>
      <c r="B107" s="172"/>
      <c r="C107" s="193"/>
      <c r="D107" s="170"/>
      <c r="E107" s="175"/>
      <c r="F107" s="175"/>
      <c r="I107" s="192"/>
      <c r="J107" s="192"/>
      <c r="K107" s="192"/>
      <c r="L107" s="192"/>
      <c r="M107" s="192"/>
      <c r="N107" s="198"/>
      <c r="O107" s="175"/>
      <c r="P107" s="175"/>
      <c r="R107" s="192"/>
      <c r="S107" s="192"/>
      <c r="T107" s="192"/>
      <c r="U107" s="192"/>
      <c r="V107" s="192"/>
      <c r="W107" s="192"/>
      <c r="X107" s="192"/>
      <c r="Y107" s="170"/>
      <c r="Z107" s="192"/>
      <c r="AA107" s="192"/>
      <c r="AB107" s="192"/>
      <c r="AC107" s="192"/>
      <c r="AG107" s="170"/>
      <c r="AL107" s="49"/>
      <c r="AO107" s="192"/>
      <c r="AP107" s="192"/>
      <c r="AQ107" s="192"/>
      <c r="AR107" s="192"/>
      <c r="AS107" s="192"/>
      <c r="AT107" s="255"/>
      <c r="AU107" s="172"/>
      <c r="AV107" s="454"/>
      <c r="AW107" s="172"/>
      <c r="AX107" s="172"/>
      <c r="AY107" s="454"/>
      <c r="AZ107" s="172"/>
      <c r="BA107" s="172"/>
      <c r="BB107" s="255"/>
      <c r="BC107" s="172"/>
      <c r="BD107" s="172"/>
      <c r="BP107" s="170"/>
      <c r="BQ107" s="192"/>
      <c r="CS107" s="170"/>
      <c r="CT107" s="192"/>
      <c r="CU107" s="192"/>
      <c r="DI107" s="170"/>
      <c r="DT107" s="168"/>
      <c r="DU107" s="172"/>
      <c r="DV107" s="172"/>
      <c r="DW107" s="172"/>
      <c r="DX107" s="172"/>
      <c r="DY107" s="172"/>
      <c r="DZ107" s="172"/>
      <c r="EA107" s="172"/>
      <c r="EB107" s="172"/>
      <c r="EC107" s="172"/>
      <c r="ED107" s="172"/>
      <c r="EN107" s="172"/>
      <c r="EO107" s="170"/>
      <c r="EY107" s="172"/>
      <c r="EZ107" s="300"/>
      <c r="FA107" s="71"/>
      <c r="FB107" s="71"/>
      <c r="FC107" s="71"/>
      <c r="FD107" s="71"/>
      <c r="FE107" s="71"/>
      <c r="FF107" s="71"/>
      <c r="FG107" s="71"/>
      <c r="FH107" s="72"/>
      <c r="FI107" s="71"/>
      <c r="FJ107" s="72"/>
      <c r="FK107" s="70"/>
      <c r="FL107" s="61"/>
      <c r="FM107" s="61"/>
      <c r="FN107" s="61"/>
      <c r="FO107" s="61"/>
      <c r="FP107" s="61"/>
      <c r="FQ107" s="61"/>
      <c r="FR107" s="61"/>
      <c r="FS107" s="61"/>
      <c r="FT107" s="61"/>
    </row>
    <row r="108" spans="1:176" hidden="1" x14ac:dyDescent="0.2">
      <c r="A108" s="172"/>
      <c r="B108" s="172"/>
      <c r="C108" s="193"/>
      <c r="D108" s="170"/>
      <c r="E108" s="175"/>
      <c r="F108" s="175"/>
      <c r="I108" s="192"/>
      <c r="J108" s="192"/>
      <c r="K108" s="192"/>
      <c r="L108" s="192"/>
      <c r="M108" s="192"/>
      <c r="N108" s="198"/>
      <c r="O108" s="175"/>
      <c r="P108" s="175"/>
      <c r="R108" s="192"/>
      <c r="S108" s="192"/>
      <c r="T108" s="192"/>
      <c r="U108" s="192"/>
      <c r="V108" s="192"/>
      <c r="W108" s="192"/>
      <c r="X108" s="192"/>
      <c r="Y108" s="170"/>
      <c r="Z108" s="192"/>
      <c r="AA108" s="192"/>
      <c r="AB108" s="192"/>
      <c r="AC108" s="192"/>
      <c r="AG108" s="170"/>
      <c r="AL108" s="49"/>
      <c r="AO108" s="192"/>
      <c r="AP108" s="192"/>
      <c r="AQ108" s="192"/>
      <c r="AR108" s="192"/>
      <c r="AS108" s="192"/>
      <c r="AT108" s="255"/>
      <c r="AU108" s="172"/>
      <c r="AV108" s="454"/>
      <c r="AW108" s="172"/>
      <c r="AX108" s="172"/>
      <c r="AY108" s="454"/>
      <c r="AZ108" s="172"/>
      <c r="BA108" s="172"/>
      <c r="BB108" s="255"/>
      <c r="BC108" s="172"/>
      <c r="BD108" s="172"/>
      <c r="BP108" s="170"/>
      <c r="BQ108" s="192"/>
      <c r="CS108" s="170"/>
      <c r="CT108" s="192"/>
      <c r="CU108" s="192"/>
      <c r="DI108" s="170"/>
      <c r="DT108" s="168"/>
      <c r="DU108" s="172"/>
      <c r="DV108" s="172"/>
      <c r="DW108" s="172"/>
      <c r="DX108" s="172"/>
      <c r="DY108" s="172"/>
      <c r="DZ108" s="172"/>
      <c r="EA108" s="172"/>
      <c r="EB108" s="172"/>
      <c r="EC108" s="172"/>
      <c r="ED108" s="172"/>
      <c r="EN108" s="172"/>
      <c r="EO108" s="170"/>
      <c r="EY108" s="172"/>
      <c r="EZ108" s="300"/>
      <c r="FA108" s="71"/>
      <c r="FB108" s="71"/>
      <c r="FC108" s="71"/>
      <c r="FD108" s="71"/>
      <c r="FE108" s="71"/>
      <c r="FF108" s="71"/>
      <c r="FG108" s="71"/>
      <c r="FH108" s="72"/>
      <c r="FI108" s="71"/>
      <c r="FJ108" s="72"/>
      <c r="FK108" s="70"/>
      <c r="FL108" s="61"/>
      <c r="FM108" s="61"/>
      <c r="FN108" s="61"/>
      <c r="FO108" s="61"/>
      <c r="FP108" s="61"/>
      <c r="FQ108" s="61"/>
      <c r="FR108" s="61"/>
      <c r="FS108" s="61"/>
      <c r="FT108" s="61"/>
    </row>
    <row r="109" spans="1:176" hidden="1" x14ac:dyDescent="0.2">
      <c r="A109" s="172"/>
      <c r="B109" s="172"/>
      <c r="C109" s="193"/>
      <c r="D109" s="170"/>
      <c r="E109" s="175"/>
      <c r="F109" s="175"/>
      <c r="I109" s="192"/>
      <c r="J109" s="192"/>
      <c r="K109" s="192"/>
      <c r="L109" s="192"/>
      <c r="M109" s="192"/>
      <c r="N109" s="198"/>
      <c r="O109" s="175"/>
      <c r="P109" s="175"/>
      <c r="R109" s="192"/>
      <c r="S109" s="192"/>
      <c r="T109" s="192"/>
      <c r="U109" s="192"/>
      <c r="V109" s="192"/>
      <c r="W109" s="192"/>
      <c r="X109" s="192"/>
      <c r="Y109" s="170"/>
      <c r="Z109" s="192"/>
      <c r="AA109" s="192"/>
      <c r="AB109" s="192"/>
      <c r="AC109" s="192"/>
      <c r="AG109" s="170"/>
      <c r="AL109" s="49"/>
      <c r="AO109" s="192"/>
      <c r="AP109" s="192"/>
      <c r="AQ109" s="192"/>
      <c r="AR109" s="192"/>
      <c r="AS109" s="192"/>
      <c r="AT109" s="255"/>
      <c r="AU109" s="172"/>
      <c r="AV109" s="454"/>
      <c r="AW109" s="172"/>
      <c r="AX109" s="172"/>
      <c r="AY109" s="454"/>
      <c r="AZ109" s="172"/>
      <c r="BA109" s="172"/>
      <c r="BB109" s="255"/>
      <c r="BC109" s="172"/>
      <c r="BD109" s="172"/>
      <c r="BP109" s="170"/>
      <c r="BQ109" s="192"/>
      <c r="CS109" s="170"/>
      <c r="CT109" s="192"/>
      <c r="CU109" s="192"/>
      <c r="DI109" s="170"/>
      <c r="DT109" s="168"/>
      <c r="DU109" s="172"/>
      <c r="DV109" s="172"/>
      <c r="DW109" s="172"/>
      <c r="DX109" s="172"/>
      <c r="DY109" s="172"/>
      <c r="DZ109" s="172"/>
      <c r="EA109" s="172"/>
      <c r="EB109" s="172"/>
      <c r="EC109" s="172"/>
      <c r="ED109" s="172"/>
      <c r="EN109" s="172"/>
      <c r="EO109" s="170"/>
      <c r="EY109" s="172"/>
      <c r="EZ109" s="300"/>
      <c r="FA109" s="71"/>
      <c r="FB109" s="71"/>
      <c r="FC109" s="71"/>
      <c r="FD109" s="71"/>
      <c r="FE109" s="71"/>
      <c r="FF109" s="71"/>
      <c r="FG109" s="71"/>
      <c r="FH109" s="72"/>
      <c r="FI109" s="71"/>
      <c r="FJ109" s="72"/>
      <c r="FK109" s="70"/>
      <c r="FL109" s="61"/>
      <c r="FM109" s="61"/>
      <c r="FN109" s="61"/>
      <c r="FO109" s="61"/>
      <c r="FP109" s="61"/>
      <c r="FQ109" s="61"/>
      <c r="FR109" s="61"/>
      <c r="FS109" s="61"/>
      <c r="FT109" s="61"/>
    </row>
    <row r="110" spans="1:176" hidden="1" x14ac:dyDescent="0.2">
      <c r="A110" s="172"/>
      <c r="B110" s="172"/>
      <c r="C110" s="193"/>
      <c r="D110" s="170"/>
      <c r="E110" s="175"/>
      <c r="F110" s="175"/>
      <c r="I110" s="192"/>
      <c r="J110" s="192"/>
      <c r="K110" s="192"/>
      <c r="L110" s="192"/>
      <c r="M110" s="192"/>
      <c r="N110" s="198"/>
      <c r="O110" s="175"/>
      <c r="P110" s="175"/>
      <c r="R110" s="192"/>
      <c r="S110" s="192"/>
      <c r="T110" s="192"/>
      <c r="U110" s="192"/>
      <c r="V110" s="192"/>
      <c r="W110" s="192"/>
      <c r="X110" s="192"/>
      <c r="Y110" s="170"/>
      <c r="Z110" s="192"/>
      <c r="AA110" s="192"/>
      <c r="AB110" s="192"/>
      <c r="AC110" s="192"/>
      <c r="AG110" s="170"/>
      <c r="AL110" s="49"/>
      <c r="AO110" s="192"/>
      <c r="AP110" s="192"/>
      <c r="AQ110" s="192"/>
      <c r="AR110" s="192"/>
      <c r="AS110" s="192"/>
      <c r="AT110" s="255"/>
      <c r="AU110" s="172"/>
      <c r="AV110" s="454"/>
      <c r="AW110" s="172"/>
      <c r="AX110" s="172"/>
      <c r="AY110" s="454"/>
      <c r="AZ110" s="172"/>
      <c r="BA110" s="172"/>
      <c r="BB110" s="255"/>
      <c r="BC110" s="172"/>
      <c r="BD110" s="172"/>
      <c r="BP110" s="170"/>
      <c r="BQ110" s="192"/>
      <c r="CS110" s="170"/>
      <c r="CT110" s="192"/>
      <c r="CU110" s="192"/>
      <c r="DI110" s="170"/>
      <c r="DT110" s="168"/>
      <c r="DU110" s="172"/>
      <c r="DV110" s="172"/>
      <c r="DW110" s="172"/>
      <c r="DX110" s="172"/>
      <c r="DY110" s="172"/>
      <c r="DZ110" s="172"/>
      <c r="EA110" s="172"/>
      <c r="EB110" s="172"/>
      <c r="EC110" s="172"/>
      <c r="ED110" s="172"/>
      <c r="EN110" s="172"/>
      <c r="EO110" s="170"/>
      <c r="EY110" s="172"/>
      <c r="EZ110" s="300"/>
      <c r="FA110" s="71"/>
      <c r="FB110" s="71"/>
      <c r="FC110" s="71"/>
      <c r="FD110" s="71"/>
      <c r="FE110" s="71"/>
      <c r="FF110" s="71"/>
      <c r="FG110" s="71"/>
      <c r="FH110" s="72"/>
      <c r="FI110" s="71"/>
      <c r="FJ110" s="72"/>
      <c r="FK110" s="70"/>
      <c r="FL110" s="61"/>
      <c r="FM110" s="61"/>
      <c r="FN110" s="61"/>
      <c r="FO110" s="61"/>
      <c r="FP110" s="61"/>
      <c r="FQ110" s="61"/>
      <c r="FR110" s="61"/>
      <c r="FS110" s="61"/>
      <c r="FT110" s="61"/>
    </row>
    <row r="111" spans="1:176" hidden="1" x14ac:dyDescent="0.2">
      <c r="A111" s="172"/>
      <c r="B111" s="172"/>
      <c r="C111" s="193"/>
      <c r="D111" s="170"/>
      <c r="E111" s="175"/>
      <c r="F111" s="175"/>
      <c r="I111" s="192"/>
      <c r="J111" s="192"/>
      <c r="K111" s="192"/>
      <c r="L111" s="192"/>
      <c r="M111" s="192"/>
      <c r="N111" s="198"/>
      <c r="O111" s="175"/>
      <c r="P111" s="175"/>
      <c r="R111" s="192"/>
      <c r="S111" s="192"/>
      <c r="T111" s="192"/>
      <c r="U111" s="192"/>
      <c r="V111" s="192"/>
      <c r="W111" s="192"/>
      <c r="X111" s="192"/>
      <c r="Y111" s="170"/>
      <c r="Z111" s="192"/>
      <c r="AA111" s="192"/>
      <c r="AB111" s="192"/>
      <c r="AC111" s="192"/>
      <c r="AG111" s="170"/>
      <c r="AL111" s="49"/>
      <c r="AO111" s="192"/>
      <c r="AP111" s="192"/>
      <c r="AQ111" s="192"/>
      <c r="AR111" s="192"/>
      <c r="AS111" s="192"/>
      <c r="AT111" s="255"/>
      <c r="AU111" s="172"/>
      <c r="AV111" s="454"/>
      <c r="AW111" s="172"/>
      <c r="AX111" s="172"/>
      <c r="AY111" s="454"/>
      <c r="AZ111" s="172"/>
      <c r="BA111" s="172"/>
      <c r="BB111" s="255"/>
      <c r="BC111" s="172"/>
      <c r="BD111" s="172"/>
      <c r="BP111" s="170"/>
      <c r="BQ111" s="192"/>
      <c r="CS111" s="170"/>
      <c r="CT111" s="192"/>
      <c r="CU111" s="192"/>
      <c r="DI111" s="170"/>
      <c r="DT111" s="168"/>
      <c r="DU111" s="172"/>
      <c r="DV111" s="172"/>
      <c r="DW111" s="172"/>
      <c r="DX111" s="172"/>
      <c r="DY111" s="172"/>
      <c r="DZ111" s="172"/>
      <c r="EA111" s="172"/>
      <c r="EB111" s="172"/>
      <c r="EC111" s="172"/>
      <c r="ED111" s="172"/>
      <c r="EN111" s="172"/>
      <c r="EO111" s="170"/>
      <c r="EY111" s="172"/>
      <c r="EZ111" s="300"/>
      <c r="FA111" s="71"/>
      <c r="FB111" s="71"/>
      <c r="FC111" s="71"/>
      <c r="FD111" s="71"/>
      <c r="FE111" s="71"/>
      <c r="FF111" s="71"/>
      <c r="FG111" s="71"/>
      <c r="FH111" s="72"/>
      <c r="FI111" s="71"/>
      <c r="FJ111" s="72"/>
      <c r="FK111" s="70"/>
      <c r="FL111" s="61"/>
      <c r="FM111" s="61"/>
      <c r="FN111" s="61"/>
      <c r="FO111" s="61"/>
      <c r="FP111" s="61"/>
      <c r="FQ111" s="61"/>
      <c r="FR111" s="61"/>
      <c r="FS111" s="61"/>
      <c r="FT111" s="61"/>
    </row>
    <row r="112" spans="1:176" hidden="1" x14ac:dyDescent="0.2">
      <c r="A112" s="172"/>
      <c r="B112" s="172"/>
      <c r="C112" s="193"/>
      <c r="D112" s="170"/>
      <c r="E112" s="175"/>
      <c r="F112" s="175"/>
      <c r="I112" s="192"/>
      <c r="J112" s="192"/>
      <c r="K112" s="192"/>
      <c r="L112" s="192"/>
      <c r="M112" s="192"/>
      <c r="N112" s="198"/>
      <c r="O112" s="175"/>
      <c r="P112" s="175"/>
      <c r="R112" s="192"/>
      <c r="S112" s="192"/>
      <c r="T112" s="192"/>
      <c r="U112" s="192"/>
      <c r="V112" s="192"/>
      <c r="W112" s="192"/>
      <c r="X112" s="192"/>
      <c r="Y112" s="170"/>
      <c r="Z112" s="192"/>
      <c r="AA112" s="192"/>
      <c r="AB112" s="192"/>
      <c r="AC112" s="192"/>
      <c r="AG112" s="170"/>
      <c r="AL112" s="49"/>
      <c r="AO112" s="192"/>
      <c r="AP112" s="192"/>
      <c r="AQ112" s="192"/>
      <c r="AR112" s="192"/>
      <c r="AS112" s="192"/>
      <c r="AT112" s="255"/>
      <c r="AU112" s="172"/>
      <c r="AV112" s="454"/>
      <c r="AW112" s="172"/>
      <c r="AX112" s="172"/>
      <c r="AY112" s="454"/>
      <c r="AZ112" s="172"/>
      <c r="BA112" s="172"/>
      <c r="BB112" s="255"/>
      <c r="BC112" s="172"/>
      <c r="BD112" s="172"/>
      <c r="BP112" s="170"/>
      <c r="BQ112" s="192"/>
      <c r="CS112" s="170"/>
      <c r="CT112" s="192"/>
      <c r="CU112" s="192"/>
      <c r="DI112" s="170"/>
      <c r="DT112" s="168"/>
      <c r="DU112" s="172"/>
      <c r="DV112" s="172"/>
      <c r="DW112" s="172"/>
      <c r="DX112" s="172"/>
      <c r="DY112" s="172"/>
      <c r="DZ112" s="172"/>
      <c r="EA112" s="172"/>
      <c r="EB112" s="172"/>
      <c r="EC112" s="172"/>
      <c r="ED112" s="172"/>
      <c r="EN112" s="172"/>
      <c r="EO112" s="170"/>
      <c r="EY112" s="172"/>
      <c r="EZ112" s="300"/>
      <c r="FA112" s="71"/>
      <c r="FB112" s="71"/>
      <c r="FC112" s="71"/>
      <c r="FD112" s="71"/>
      <c r="FE112" s="71"/>
      <c r="FF112" s="71"/>
      <c r="FG112" s="71"/>
      <c r="FH112" s="72"/>
      <c r="FI112" s="71"/>
      <c r="FJ112" s="72"/>
      <c r="FK112" s="70"/>
      <c r="FL112" s="61"/>
      <c r="FM112" s="61"/>
      <c r="FN112" s="61"/>
      <c r="FO112" s="61"/>
      <c r="FP112" s="61"/>
      <c r="FQ112" s="61"/>
      <c r="FR112" s="61"/>
      <c r="FS112" s="61"/>
      <c r="FT112" s="61"/>
    </row>
    <row r="113" spans="1:176" hidden="1" x14ac:dyDescent="0.2">
      <c r="A113" s="172"/>
      <c r="B113" s="172"/>
      <c r="C113" s="193"/>
      <c r="D113" s="170"/>
      <c r="E113" s="175"/>
      <c r="F113" s="175"/>
      <c r="I113" s="192"/>
      <c r="J113" s="192"/>
      <c r="K113" s="192"/>
      <c r="L113" s="192"/>
      <c r="M113" s="192"/>
      <c r="N113" s="198"/>
      <c r="O113" s="175"/>
      <c r="P113" s="175"/>
      <c r="R113" s="192"/>
      <c r="S113" s="192"/>
      <c r="T113" s="192"/>
      <c r="U113" s="192"/>
      <c r="V113" s="192"/>
      <c r="W113" s="192"/>
      <c r="X113" s="192"/>
      <c r="Y113" s="170"/>
      <c r="Z113" s="192"/>
      <c r="AA113" s="192"/>
      <c r="AB113" s="192"/>
      <c r="AC113" s="192"/>
      <c r="AG113" s="170"/>
      <c r="AL113" s="49"/>
      <c r="AO113" s="192"/>
      <c r="AP113" s="192"/>
      <c r="AQ113" s="192"/>
      <c r="AR113" s="192"/>
      <c r="AS113" s="192"/>
      <c r="AT113" s="255"/>
      <c r="AU113" s="172"/>
      <c r="AV113" s="454"/>
      <c r="AW113" s="172"/>
      <c r="AX113" s="172"/>
      <c r="AY113" s="454"/>
      <c r="AZ113" s="172"/>
      <c r="BA113" s="172"/>
      <c r="BB113" s="255"/>
      <c r="BC113" s="172"/>
      <c r="BD113" s="172"/>
      <c r="BP113" s="170"/>
      <c r="BQ113" s="192"/>
      <c r="CS113" s="170"/>
      <c r="CT113" s="192"/>
      <c r="CU113" s="192"/>
      <c r="DI113" s="170"/>
      <c r="DT113" s="168"/>
      <c r="DU113" s="172"/>
      <c r="DV113" s="172"/>
      <c r="DW113" s="172"/>
      <c r="DX113" s="172"/>
      <c r="DY113" s="172"/>
      <c r="DZ113" s="172"/>
      <c r="EA113" s="172"/>
      <c r="EB113" s="172"/>
      <c r="EC113" s="172"/>
      <c r="ED113" s="172"/>
      <c r="EN113" s="172"/>
      <c r="EO113" s="170"/>
      <c r="EY113" s="172"/>
      <c r="EZ113" s="300"/>
      <c r="FA113" s="71"/>
      <c r="FB113" s="71"/>
      <c r="FC113" s="71"/>
      <c r="FD113" s="71"/>
      <c r="FE113" s="71"/>
      <c r="FF113" s="71"/>
      <c r="FG113" s="71"/>
      <c r="FH113" s="72"/>
      <c r="FI113" s="71"/>
      <c r="FJ113" s="72"/>
      <c r="FK113" s="70"/>
      <c r="FL113" s="61"/>
      <c r="FM113" s="61"/>
      <c r="FN113" s="61"/>
      <c r="FO113" s="61"/>
      <c r="FP113" s="61"/>
      <c r="FQ113" s="61"/>
      <c r="FR113" s="61"/>
      <c r="FS113" s="61"/>
      <c r="FT113" s="61"/>
    </row>
    <row r="114" spans="1:176" hidden="1" x14ac:dyDescent="0.2">
      <c r="A114" s="172"/>
      <c r="B114" s="172"/>
      <c r="C114" s="193"/>
      <c r="D114" s="170"/>
      <c r="E114" s="175"/>
      <c r="F114" s="175"/>
      <c r="I114" s="192"/>
      <c r="J114" s="192"/>
      <c r="K114" s="192"/>
      <c r="L114" s="192"/>
      <c r="M114" s="192"/>
      <c r="N114" s="198"/>
      <c r="O114" s="175"/>
      <c r="P114" s="175"/>
      <c r="R114" s="192"/>
      <c r="S114" s="192"/>
      <c r="T114" s="192"/>
      <c r="U114" s="192"/>
      <c r="V114" s="192"/>
      <c r="W114" s="192"/>
      <c r="X114" s="192"/>
      <c r="Y114" s="170"/>
      <c r="Z114" s="192"/>
      <c r="AA114" s="192"/>
      <c r="AB114" s="192"/>
      <c r="AC114" s="192"/>
      <c r="AG114" s="170"/>
      <c r="AL114" s="49"/>
      <c r="AO114" s="192"/>
      <c r="AP114" s="192"/>
      <c r="AQ114" s="192"/>
      <c r="AR114" s="192"/>
      <c r="AS114" s="192"/>
      <c r="AT114" s="255"/>
      <c r="AU114" s="172"/>
      <c r="AV114" s="454"/>
      <c r="AW114" s="172"/>
      <c r="AX114" s="172"/>
      <c r="AY114" s="454"/>
      <c r="AZ114" s="172"/>
      <c r="BA114" s="172"/>
      <c r="BB114" s="255"/>
      <c r="BC114" s="172"/>
      <c r="BD114" s="172"/>
      <c r="BP114" s="170"/>
      <c r="BQ114" s="192"/>
      <c r="CS114" s="170"/>
      <c r="CT114" s="192"/>
      <c r="CU114" s="192"/>
      <c r="DI114" s="170"/>
      <c r="DT114" s="168"/>
      <c r="DU114" s="172"/>
      <c r="DV114" s="172"/>
      <c r="DW114" s="172"/>
      <c r="DX114" s="172"/>
      <c r="DY114" s="172"/>
      <c r="DZ114" s="172"/>
      <c r="EA114" s="172"/>
      <c r="EB114" s="172"/>
      <c r="EC114" s="172"/>
      <c r="ED114" s="172"/>
      <c r="EN114" s="172"/>
      <c r="EO114" s="170"/>
      <c r="EY114" s="172"/>
      <c r="EZ114" s="300"/>
      <c r="FA114" s="71"/>
      <c r="FB114" s="71"/>
      <c r="FC114" s="71"/>
      <c r="FD114" s="71"/>
      <c r="FE114" s="71"/>
      <c r="FF114" s="71"/>
      <c r="FG114" s="71"/>
      <c r="FH114" s="72"/>
      <c r="FI114" s="71"/>
      <c r="FJ114" s="72"/>
      <c r="FK114" s="70"/>
      <c r="FL114" s="61"/>
      <c r="FM114" s="61"/>
      <c r="FN114" s="61"/>
      <c r="FO114" s="61"/>
      <c r="FP114" s="61"/>
      <c r="FQ114" s="61"/>
      <c r="FR114" s="61"/>
      <c r="FS114" s="61"/>
      <c r="FT114" s="61"/>
    </row>
    <row r="115" spans="1:176" hidden="1" x14ac:dyDescent="0.2">
      <c r="A115" s="172"/>
      <c r="B115" s="172"/>
      <c r="C115" s="193"/>
      <c r="D115" s="170"/>
      <c r="E115" s="175"/>
      <c r="F115" s="175"/>
      <c r="I115" s="192"/>
      <c r="J115" s="192"/>
      <c r="K115" s="192"/>
      <c r="L115" s="192"/>
      <c r="M115" s="192"/>
      <c r="N115" s="198"/>
      <c r="O115" s="175"/>
      <c r="P115" s="175"/>
      <c r="R115" s="192"/>
      <c r="S115" s="192"/>
      <c r="T115" s="192"/>
      <c r="U115" s="192"/>
      <c r="V115" s="192"/>
      <c r="W115" s="192"/>
      <c r="X115" s="192"/>
      <c r="Y115" s="170"/>
      <c r="Z115" s="192"/>
      <c r="AA115" s="192"/>
      <c r="AB115" s="192"/>
      <c r="AC115" s="192"/>
      <c r="AG115" s="170"/>
      <c r="AL115" s="49"/>
      <c r="AO115" s="192"/>
      <c r="AP115" s="192"/>
      <c r="AQ115" s="192"/>
      <c r="AR115" s="192"/>
      <c r="AS115" s="192"/>
      <c r="AT115" s="255"/>
      <c r="AU115" s="172"/>
      <c r="AV115" s="454"/>
      <c r="AW115" s="172"/>
      <c r="AX115" s="172"/>
      <c r="AY115" s="454"/>
      <c r="AZ115" s="172"/>
      <c r="BA115" s="172"/>
      <c r="BB115" s="255"/>
      <c r="BC115" s="172"/>
      <c r="BD115" s="172"/>
      <c r="BP115" s="170"/>
      <c r="BQ115" s="192"/>
      <c r="CS115" s="170"/>
      <c r="CT115" s="192"/>
      <c r="CU115" s="192"/>
      <c r="DI115" s="170"/>
      <c r="DT115" s="168"/>
      <c r="DU115" s="172"/>
      <c r="DV115" s="172"/>
      <c r="DW115" s="172"/>
      <c r="DX115" s="172"/>
      <c r="DY115" s="172"/>
      <c r="DZ115" s="172"/>
      <c r="EA115" s="172"/>
      <c r="EB115" s="172"/>
      <c r="EC115" s="172"/>
      <c r="ED115" s="172"/>
      <c r="EN115" s="172"/>
      <c r="EO115" s="170"/>
      <c r="EY115" s="172"/>
      <c r="EZ115" s="300"/>
      <c r="FA115" s="71"/>
      <c r="FB115" s="71"/>
      <c r="FC115" s="71"/>
      <c r="FD115" s="71"/>
      <c r="FE115" s="71"/>
      <c r="FF115" s="71"/>
      <c r="FG115" s="71"/>
      <c r="FH115" s="72"/>
      <c r="FI115" s="71"/>
      <c r="FJ115" s="72"/>
      <c r="FK115" s="70"/>
      <c r="FL115" s="61"/>
      <c r="FM115" s="61"/>
      <c r="FN115" s="61"/>
      <c r="FO115" s="61"/>
      <c r="FP115" s="61"/>
      <c r="FQ115" s="61"/>
      <c r="FR115" s="61"/>
      <c r="FS115" s="61"/>
      <c r="FT115" s="61"/>
    </row>
    <row r="116" spans="1:176" x14ac:dyDescent="0.2">
      <c r="A116" s="172">
        <v>1970</v>
      </c>
      <c r="B116" s="172" t="s">
        <v>1118</v>
      </c>
      <c r="C116" s="193"/>
      <c r="D116" s="170"/>
      <c r="E116" s="195">
        <f>AVERAGE(E46:E55)</f>
        <v>0.10405292616906572</v>
      </c>
      <c r="F116" s="195"/>
      <c r="I116" s="192"/>
      <c r="J116" s="192"/>
      <c r="K116" s="192"/>
      <c r="L116" s="192"/>
      <c r="M116" s="192"/>
      <c r="N116" s="196">
        <f>AVERAGE(N46:N55)</f>
        <v>0.12483766779662672</v>
      </c>
      <c r="O116" s="195"/>
      <c r="P116" s="195"/>
      <c r="R116" s="192"/>
      <c r="S116" s="192"/>
      <c r="T116" s="192"/>
      <c r="U116" s="192"/>
      <c r="V116" s="192"/>
      <c r="W116" s="192"/>
      <c r="X116" s="192"/>
      <c r="Y116" s="170"/>
      <c r="Z116" s="192"/>
      <c r="AA116" s="192"/>
      <c r="AB116" s="192"/>
      <c r="AC116" s="192"/>
      <c r="AG116" s="170" t="s">
        <v>1478</v>
      </c>
      <c r="AI116" s="267">
        <f>AJ116*AI95</f>
        <v>452.73599999999999</v>
      </c>
      <c r="AJ116" s="435">
        <v>2.7E-2</v>
      </c>
      <c r="AK116" s="169" t="s">
        <v>1476</v>
      </c>
      <c r="AL116" s="49"/>
      <c r="AO116" s="192"/>
      <c r="AP116" s="192"/>
      <c r="AQ116" s="192"/>
      <c r="AR116" s="192"/>
      <c r="AS116" s="192"/>
      <c r="AT116" s="254">
        <f t="shared" ref="AT116" si="208">AVERAGE(AT46:AT55)</f>
        <v>0.47919999999999996</v>
      </c>
      <c r="AU116" s="203">
        <f>AVERAGE(AU46:AU55)</f>
        <v>0.34013145377190201</v>
      </c>
      <c r="AV116" s="453">
        <f t="shared" ref="AV116" si="209">AVERAGE(AV46:AV55)</f>
        <v>0.34013145377190201</v>
      </c>
      <c r="AW116" s="203">
        <f>AVERAGE(AW46:AW55)</f>
        <v>0.31790979493064409</v>
      </c>
      <c r="AX116" s="203">
        <f t="shared" ref="AX116:AY116" si="210">AVERAGE(AX46:AX55)</f>
        <v>0.4046649857389501</v>
      </c>
      <c r="AY116" s="453">
        <f t="shared" si="210"/>
        <v>0.40985032103178326</v>
      </c>
      <c r="AZ116" s="203">
        <f t="shared" ref="AZ116" si="211">AVERAGE(AZ46:AZ55)</f>
        <v>0.35162857596340807</v>
      </c>
      <c r="BA116" s="203">
        <f>AVERAGE(BA46:BA55)</f>
        <v>0.32719386321539334</v>
      </c>
      <c r="BB116" s="254"/>
      <c r="BC116" s="203"/>
      <c r="BD116" s="203"/>
      <c r="BP116" s="170"/>
      <c r="BQ116" s="192"/>
      <c r="CS116" s="170"/>
      <c r="CT116" s="192"/>
      <c r="CU116" s="192"/>
      <c r="DI116" s="170"/>
      <c r="DT116" s="168"/>
      <c r="DU116" s="172"/>
      <c r="DV116" s="172"/>
      <c r="DW116" s="172"/>
      <c r="DX116" s="172"/>
      <c r="DY116" s="172"/>
      <c r="DZ116" s="172"/>
      <c r="EA116" s="172"/>
      <c r="EB116" s="172"/>
      <c r="EC116" s="172"/>
      <c r="ED116" s="172"/>
      <c r="EN116" s="172"/>
      <c r="EO116" s="170"/>
      <c r="EY116" s="172" t="s">
        <v>1089</v>
      </c>
      <c r="EZ116" s="300">
        <f t="array" ref="EZ116">GEOMEAN(1+(EZ78:EZ88))-1</f>
        <v>0.12846672394072978</v>
      </c>
      <c r="FA116" s="71">
        <f t="array" ref="FA116">GEOMEAN(1+(FA78:FA88))-1</f>
        <v>0.2265087888158166</v>
      </c>
      <c r="FB116" s="71">
        <f t="array" ref="FB116">GEOMEAN(1+(FB78:FB88))-1</f>
        <v>0.1534921914417402</v>
      </c>
      <c r="FC116" s="71">
        <f t="array" ref="FC116">GEOMEAN(1+(FC78:FC88))-1</f>
        <v>0.20569117596676856</v>
      </c>
      <c r="FD116" s="71">
        <f t="array" ref="FD116">GEOMEAN(1+(FD78:FD88))-1</f>
        <v>0.12433680794202684</v>
      </c>
      <c r="FE116" s="71">
        <f t="array" ref="FE116">GEOMEAN(1+(FE78:FE88))-1</f>
        <v>0.18513106777988009</v>
      </c>
      <c r="FF116" s="71">
        <f t="array" ref="FF116">GEOMEAN(1+(FF78:FF88))-1</f>
        <v>0.17168047098072803</v>
      </c>
      <c r="FG116" s="71">
        <f t="array" ref="FG116">GEOMEAN(1+(FG78:FG88))-1</f>
        <v>0.19589949121309336</v>
      </c>
      <c r="FH116" s="72">
        <f t="array" ref="FH116">GEOMEAN(1+(FH78:FH88))-1</f>
        <v>0.17565121536200889</v>
      </c>
      <c r="FI116" s="71">
        <f t="array" ref="FI116">GEOMEAN(1+(FI78:FI88))-1</f>
        <v>9.9824196518437214E-2</v>
      </c>
      <c r="FJ116" s="72">
        <f t="array" ref="FJ116">GEOMEAN(1+(FJ78:FJ88))-1</f>
        <v>0.15237955576764461</v>
      </c>
      <c r="FK116" s="70">
        <f>AVERAGE(FK78:FK88)</f>
        <v>0.1180602986218186</v>
      </c>
      <c r="FL116" s="61">
        <f t="shared" ref="FL116:FT116" si="212">AVERAGE(FL78:FL88)</f>
        <v>0.21975485306830916</v>
      </c>
      <c r="FM116" s="61">
        <f t="shared" si="212"/>
        <v>0.1330324828715426</v>
      </c>
      <c r="FN116" s="61">
        <f t="shared" si="212"/>
        <v>0.13838131551172464</v>
      </c>
      <c r="FO116" s="61">
        <f t="shared" si="212"/>
        <v>0.15563083116868798</v>
      </c>
      <c r="FP116" s="61">
        <f t="shared" si="212"/>
        <v>0.12009705769211036</v>
      </c>
      <c r="FQ116" s="61">
        <f t="shared" si="212"/>
        <v>0.11494812352091156</v>
      </c>
      <c r="FR116" s="61">
        <f t="shared" si="212"/>
        <v>0.17893786254323393</v>
      </c>
      <c r="FS116" s="61">
        <f t="shared" si="212"/>
        <v>0.14265941202747026</v>
      </c>
      <c r="FT116" s="61">
        <f t="shared" si="212"/>
        <v>0.10257016015554403</v>
      </c>
    </row>
    <row r="117" spans="1:176" hidden="1" x14ac:dyDescent="0.2">
      <c r="A117" s="172"/>
      <c r="B117" s="172"/>
      <c r="C117" s="193"/>
      <c r="D117" s="170"/>
      <c r="E117" s="175"/>
      <c r="F117" s="175"/>
      <c r="I117" s="192"/>
      <c r="J117" s="192"/>
      <c r="K117" s="192"/>
      <c r="L117" s="192"/>
      <c r="M117" s="192"/>
      <c r="N117" s="198"/>
      <c r="O117" s="175"/>
      <c r="P117" s="175"/>
      <c r="R117" s="192"/>
      <c r="S117" s="192"/>
      <c r="T117" s="192"/>
      <c r="U117" s="192"/>
      <c r="V117" s="192"/>
      <c r="W117" s="192"/>
      <c r="X117" s="192"/>
      <c r="Y117" s="170"/>
      <c r="Z117" s="192"/>
      <c r="AA117" s="192"/>
      <c r="AB117" s="192"/>
      <c r="AC117" s="192"/>
      <c r="AG117" s="170"/>
      <c r="AO117" s="192"/>
      <c r="AP117" s="192"/>
      <c r="AQ117" s="192"/>
      <c r="AR117" s="192"/>
      <c r="AS117" s="192"/>
      <c r="AT117" s="255"/>
      <c r="AU117" s="172"/>
      <c r="AV117" s="454"/>
      <c r="AW117" s="172"/>
      <c r="AX117" s="172"/>
      <c r="AY117" s="454"/>
      <c r="AZ117" s="172"/>
      <c r="BA117" s="172"/>
      <c r="BB117" s="255"/>
      <c r="BC117" s="172"/>
      <c r="BD117" s="172"/>
      <c r="BP117" s="170"/>
      <c r="BQ117" s="192"/>
      <c r="CS117" s="170"/>
      <c r="CT117" s="192"/>
      <c r="CU117" s="192"/>
      <c r="DI117" s="170"/>
      <c r="DT117" s="168"/>
      <c r="ED117" s="172"/>
      <c r="EO117" s="170"/>
      <c r="EY117" s="172"/>
      <c r="EZ117" s="170"/>
    </row>
    <row r="118" spans="1:176" hidden="1" x14ac:dyDescent="0.2">
      <c r="A118" s="172"/>
      <c r="B118" s="172"/>
      <c r="C118" s="193"/>
      <c r="D118" s="170"/>
      <c r="E118" s="175"/>
      <c r="F118" s="175"/>
      <c r="I118" s="192"/>
      <c r="J118" s="192"/>
      <c r="K118" s="192"/>
      <c r="L118" s="192"/>
      <c r="M118" s="192"/>
      <c r="N118" s="198"/>
      <c r="O118" s="175"/>
      <c r="P118" s="175"/>
      <c r="R118" s="192"/>
      <c r="S118" s="192"/>
      <c r="T118" s="192"/>
      <c r="U118" s="192"/>
      <c r="V118" s="192"/>
      <c r="W118" s="192"/>
      <c r="X118" s="192"/>
      <c r="Y118" s="170"/>
      <c r="Z118" s="192"/>
      <c r="AA118" s="192"/>
      <c r="AB118" s="192"/>
      <c r="AC118" s="192"/>
      <c r="AG118" s="170"/>
      <c r="AO118" s="192"/>
      <c r="AP118" s="192"/>
      <c r="AQ118" s="192"/>
      <c r="AR118" s="192"/>
      <c r="AS118" s="192"/>
      <c r="AT118" s="255"/>
      <c r="AU118" s="172"/>
      <c r="AV118" s="454"/>
      <c r="AW118" s="172"/>
      <c r="AX118" s="172"/>
      <c r="AY118" s="454"/>
      <c r="AZ118" s="172"/>
      <c r="BA118" s="172"/>
      <c r="BB118" s="255"/>
      <c r="BC118" s="172"/>
      <c r="BD118" s="172"/>
      <c r="BP118" s="170"/>
      <c r="BQ118" s="192"/>
      <c r="CS118" s="170"/>
      <c r="CT118" s="192"/>
      <c r="CU118" s="192"/>
      <c r="DI118" s="170"/>
      <c r="DT118" s="168"/>
      <c r="ED118" s="172"/>
      <c r="EO118" s="170"/>
      <c r="EY118" s="172"/>
      <c r="EZ118" s="170"/>
    </row>
    <row r="119" spans="1:176" hidden="1" x14ac:dyDescent="0.2">
      <c r="A119" s="172"/>
      <c r="B119" s="172"/>
      <c r="C119" s="193"/>
      <c r="D119" s="170"/>
      <c r="E119" s="175"/>
      <c r="F119" s="175"/>
      <c r="I119" s="192"/>
      <c r="J119" s="192"/>
      <c r="K119" s="192"/>
      <c r="L119" s="192"/>
      <c r="M119" s="192"/>
      <c r="N119" s="198"/>
      <c r="O119" s="175"/>
      <c r="P119" s="175"/>
      <c r="R119" s="192"/>
      <c r="S119" s="192"/>
      <c r="T119" s="192"/>
      <c r="U119" s="192"/>
      <c r="V119" s="192"/>
      <c r="W119" s="192"/>
      <c r="X119" s="192"/>
      <c r="Y119" s="170"/>
      <c r="Z119" s="192"/>
      <c r="AA119" s="192"/>
      <c r="AB119" s="192"/>
      <c r="AC119" s="192"/>
      <c r="AG119" s="170"/>
      <c r="AO119" s="192"/>
      <c r="AP119" s="192"/>
      <c r="AQ119" s="192"/>
      <c r="AR119" s="192"/>
      <c r="AS119" s="192"/>
      <c r="AT119" s="255"/>
      <c r="AU119" s="172"/>
      <c r="AV119" s="454"/>
      <c r="AW119" s="172"/>
      <c r="AX119" s="172"/>
      <c r="AY119" s="454"/>
      <c r="AZ119" s="172"/>
      <c r="BA119" s="172"/>
      <c r="BB119" s="255"/>
      <c r="BC119" s="172"/>
      <c r="BD119" s="172"/>
      <c r="BP119" s="170"/>
      <c r="BQ119" s="192"/>
      <c r="CS119" s="170"/>
      <c r="CT119" s="192"/>
      <c r="CU119" s="192"/>
      <c r="DI119" s="170"/>
      <c r="DT119" s="168"/>
      <c r="ED119" s="172"/>
      <c r="EO119" s="170"/>
      <c r="EY119" s="172"/>
      <c r="EZ119" s="170"/>
    </row>
    <row r="120" spans="1:176" hidden="1" x14ac:dyDescent="0.2">
      <c r="A120" s="172"/>
      <c r="B120" s="172"/>
      <c r="C120" s="193"/>
      <c r="D120" s="170"/>
      <c r="E120" s="175"/>
      <c r="F120" s="175"/>
      <c r="I120" s="192"/>
      <c r="J120" s="192"/>
      <c r="K120" s="192"/>
      <c r="L120" s="192"/>
      <c r="M120" s="192"/>
      <c r="N120" s="198"/>
      <c r="O120" s="175"/>
      <c r="P120" s="175"/>
      <c r="R120" s="192"/>
      <c r="S120" s="192"/>
      <c r="T120" s="192"/>
      <c r="U120" s="192"/>
      <c r="V120" s="192"/>
      <c r="W120" s="192"/>
      <c r="X120" s="192"/>
      <c r="Y120" s="170"/>
      <c r="Z120" s="192"/>
      <c r="AA120" s="192"/>
      <c r="AB120" s="192"/>
      <c r="AC120" s="192"/>
      <c r="AG120" s="170"/>
      <c r="AO120" s="192"/>
      <c r="AP120" s="192"/>
      <c r="AQ120" s="192"/>
      <c r="AR120" s="192"/>
      <c r="AS120" s="192"/>
      <c r="AT120" s="255"/>
      <c r="AU120" s="172"/>
      <c r="AV120" s="454"/>
      <c r="AW120" s="172"/>
      <c r="AX120" s="172"/>
      <c r="AY120" s="454"/>
      <c r="AZ120" s="172"/>
      <c r="BA120" s="172"/>
      <c r="BB120" s="255"/>
      <c r="BC120" s="172"/>
      <c r="BD120" s="172"/>
      <c r="BP120" s="170"/>
      <c r="BQ120" s="192"/>
      <c r="CS120" s="170"/>
      <c r="CT120" s="192"/>
      <c r="CU120" s="192"/>
      <c r="DI120" s="170"/>
      <c r="DT120" s="168"/>
      <c r="ED120" s="172"/>
      <c r="EO120" s="170"/>
      <c r="EY120" s="172"/>
      <c r="EZ120" s="170"/>
    </row>
    <row r="121" spans="1:176" hidden="1" x14ac:dyDescent="0.2">
      <c r="A121" s="172"/>
      <c r="B121" s="172"/>
      <c r="C121" s="193"/>
      <c r="D121" s="170"/>
      <c r="E121" s="175"/>
      <c r="F121" s="175"/>
      <c r="I121" s="192"/>
      <c r="J121" s="192"/>
      <c r="K121" s="192"/>
      <c r="L121" s="192"/>
      <c r="M121" s="192"/>
      <c r="N121" s="198"/>
      <c r="O121" s="175"/>
      <c r="P121" s="175"/>
      <c r="R121" s="192"/>
      <c r="S121" s="192"/>
      <c r="T121" s="192"/>
      <c r="U121" s="192"/>
      <c r="V121" s="192"/>
      <c r="W121" s="192"/>
      <c r="X121" s="192"/>
      <c r="Y121" s="170"/>
      <c r="Z121" s="192"/>
      <c r="AA121" s="192"/>
      <c r="AB121" s="192"/>
      <c r="AC121" s="192"/>
      <c r="AG121" s="170"/>
      <c r="AO121" s="192"/>
      <c r="AP121" s="192"/>
      <c r="AQ121" s="192"/>
      <c r="AR121" s="192"/>
      <c r="AS121" s="192"/>
      <c r="AT121" s="255"/>
      <c r="AU121" s="172"/>
      <c r="AV121" s="454"/>
      <c r="AW121" s="172"/>
      <c r="AX121" s="172"/>
      <c r="AY121" s="454"/>
      <c r="AZ121" s="172"/>
      <c r="BA121" s="172"/>
      <c r="BB121" s="255"/>
      <c r="BC121" s="172"/>
      <c r="BD121" s="172"/>
      <c r="BP121" s="170"/>
      <c r="BQ121" s="192"/>
      <c r="CS121" s="170"/>
      <c r="CT121" s="192"/>
      <c r="CU121" s="192"/>
      <c r="DI121" s="170"/>
      <c r="DT121" s="168"/>
      <c r="ED121" s="172"/>
      <c r="EO121" s="170"/>
      <c r="EY121" s="172"/>
      <c r="EZ121" s="170"/>
    </row>
    <row r="122" spans="1:176" hidden="1" x14ac:dyDescent="0.2">
      <c r="A122" s="172"/>
      <c r="B122" s="172"/>
      <c r="C122" s="193"/>
      <c r="D122" s="170"/>
      <c r="E122" s="175"/>
      <c r="F122" s="175"/>
      <c r="I122" s="192"/>
      <c r="J122" s="192"/>
      <c r="K122" s="192"/>
      <c r="L122" s="192"/>
      <c r="M122" s="192"/>
      <c r="N122" s="198"/>
      <c r="O122" s="175"/>
      <c r="P122" s="175"/>
      <c r="R122" s="192"/>
      <c r="S122" s="192"/>
      <c r="T122" s="192"/>
      <c r="U122" s="192"/>
      <c r="V122" s="192"/>
      <c r="W122" s="192"/>
      <c r="X122" s="192"/>
      <c r="Y122" s="170"/>
      <c r="Z122" s="192"/>
      <c r="AA122" s="192"/>
      <c r="AB122" s="192"/>
      <c r="AC122" s="192"/>
      <c r="AG122" s="170"/>
      <c r="AO122" s="192"/>
      <c r="AP122" s="192"/>
      <c r="AQ122" s="192"/>
      <c r="AR122" s="192"/>
      <c r="AS122" s="192"/>
      <c r="AT122" s="255"/>
      <c r="AU122" s="172"/>
      <c r="AV122" s="454"/>
      <c r="AW122" s="172"/>
      <c r="AX122" s="172"/>
      <c r="AY122" s="454"/>
      <c r="AZ122" s="172"/>
      <c r="BA122" s="172"/>
      <c r="BB122" s="255"/>
      <c r="BC122" s="172"/>
      <c r="BD122" s="172"/>
      <c r="BP122" s="170"/>
      <c r="BQ122" s="192"/>
      <c r="CS122" s="170"/>
      <c r="CT122" s="192"/>
      <c r="CU122" s="192"/>
      <c r="DI122" s="170"/>
      <c r="DT122" s="168"/>
      <c r="ED122" s="172"/>
      <c r="EO122" s="170"/>
      <c r="EY122" s="172"/>
      <c r="EZ122" s="170"/>
    </row>
    <row r="123" spans="1:176" hidden="1" x14ac:dyDescent="0.2">
      <c r="A123" s="172"/>
      <c r="B123" s="172"/>
      <c r="C123" s="193"/>
      <c r="D123" s="170"/>
      <c r="E123" s="175"/>
      <c r="F123" s="175"/>
      <c r="I123" s="192"/>
      <c r="J123" s="192"/>
      <c r="K123" s="192"/>
      <c r="L123" s="192"/>
      <c r="M123" s="192"/>
      <c r="N123" s="198"/>
      <c r="O123" s="175"/>
      <c r="P123" s="175"/>
      <c r="R123" s="192"/>
      <c r="S123" s="192"/>
      <c r="T123" s="192"/>
      <c r="U123" s="192"/>
      <c r="V123" s="192"/>
      <c r="W123" s="192"/>
      <c r="X123" s="192"/>
      <c r="Y123" s="170"/>
      <c r="Z123" s="192"/>
      <c r="AA123" s="192"/>
      <c r="AB123" s="192"/>
      <c r="AC123" s="192"/>
      <c r="AG123" s="170"/>
      <c r="AO123" s="192"/>
      <c r="AP123" s="192"/>
      <c r="AQ123" s="192"/>
      <c r="AR123" s="192"/>
      <c r="AS123" s="192"/>
      <c r="AT123" s="255"/>
      <c r="AU123" s="172"/>
      <c r="AV123" s="454"/>
      <c r="AW123" s="172"/>
      <c r="AX123" s="172"/>
      <c r="AY123" s="454"/>
      <c r="AZ123" s="172"/>
      <c r="BA123" s="172"/>
      <c r="BB123" s="255"/>
      <c r="BC123" s="172"/>
      <c r="BD123" s="172"/>
      <c r="BP123" s="170"/>
      <c r="BQ123" s="192"/>
      <c r="CS123" s="170"/>
      <c r="CT123" s="192"/>
      <c r="CU123" s="192"/>
      <c r="DI123" s="170"/>
      <c r="DT123" s="168"/>
      <c r="ED123" s="172"/>
      <c r="EO123" s="170"/>
      <c r="EY123" s="172"/>
      <c r="EZ123" s="170"/>
    </row>
    <row r="124" spans="1:176" hidden="1" x14ac:dyDescent="0.2">
      <c r="A124" s="172"/>
      <c r="B124" s="172"/>
      <c r="C124" s="193"/>
      <c r="D124" s="170"/>
      <c r="E124" s="175"/>
      <c r="F124" s="175"/>
      <c r="I124" s="192"/>
      <c r="J124" s="192"/>
      <c r="K124" s="192"/>
      <c r="L124" s="192"/>
      <c r="M124" s="192"/>
      <c r="N124" s="198"/>
      <c r="O124" s="175"/>
      <c r="P124" s="175"/>
      <c r="R124" s="192"/>
      <c r="S124" s="192"/>
      <c r="T124" s="192"/>
      <c r="U124" s="192"/>
      <c r="V124" s="192"/>
      <c r="W124" s="192"/>
      <c r="X124" s="192"/>
      <c r="Y124" s="170"/>
      <c r="Z124" s="192"/>
      <c r="AA124" s="192"/>
      <c r="AB124" s="192"/>
      <c r="AC124" s="192"/>
      <c r="AG124" s="170"/>
      <c r="AO124" s="192"/>
      <c r="AP124" s="192"/>
      <c r="AQ124" s="192"/>
      <c r="AR124" s="192"/>
      <c r="AS124" s="192"/>
      <c r="AT124" s="255"/>
      <c r="AU124" s="172"/>
      <c r="AV124" s="454"/>
      <c r="AW124" s="172"/>
      <c r="AX124" s="172"/>
      <c r="AY124" s="454"/>
      <c r="AZ124" s="172"/>
      <c r="BA124" s="172"/>
      <c r="BB124" s="255"/>
      <c r="BC124" s="172"/>
      <c r="BD124" s="172"/>
      <c r="BP124" s="170"/>
      <c r="BQ124" s="192"/>
      <c r="CS124" s="170"/>
      <c r="CT124" s="192"/>
      <c r="CU124" s="192"/>
      <c r="DI124" s="170"/>
      <c r="DT124" s="168"/>
      <c r="ED124" s="172"/>
      <c r="EO124" s="170"/>
      <c r="EY124" s="172"/>
      <c r="EZ124" s="170"/>
    </row>
    <row r="125" spans="1:176" hidden="1" x14ac:dyDescent="0.2">
      <c r="A125" s="172"/>
      <c r="B125" s="172"/>
      <c r="C125" s="193"/>
      <c r="D125" s="170"/>
      <c r="E125" s="175"/>
      <c r="F125" s="175"/>
      <c r="I125" s="192"/>
      <c r="J125" s="192"/>
      <c r="K125" s="192"/>
      <c r="L125" s="192"/>
      <c r="M125" s="192"/>
      <c r="N125" s="198"/>
      <c r="O125" s="175"/>
      <c r="P125" s="175"/>
      <c r="R125" s="192"/>
      <c r="S125" s="192"/>
      <c r="T125" s="192"/>
      <c r="U125" s="192"/>
      <c r="V125" s="192"/>
      <c r="W125" s="192"/>
      <c r="X125" s="192"/>
      <c r="Y125" s="170"/>
      <c r="Z125" s="192"/>
      <c r="AA125" s="192"/>
      <c r="AB125" s="192"/>
      <c r="AC125" s="192"/>
      <c r="AG125" s="170"/>
      <c r="AO125" s="192"/>
      <c r="AP125" s="192"/>
      <c r="AQ125" s="192"/>
      <c r="AR125" s="192"/>
      <c r="AS125" s="192"/>
      <c r="AT125" s="255"/>
      <c r="AU125" s="172"/>
      <c r="AV125" s="454"/>
      <c r="AW125" s="172"/>
      <c r="AX125" s="172"/>
      <c r="AY125" s="454"/>
      <c r="AZ125" s="172"/>
      <c r="BA125" s="172"/>
      <c r="BB125" s="255"/>
      <c r="BC125" s="172"/>
      <c r="BD125" s="172"/>
      <c r="BP125" s="170"/>
      <c r="BQ125" s="192"/>
      <c r="CS125" s="170"/>
      <c r="CT125" s="192"/>
      <c r="CU125" s="192"/>
      <c r="DI125" s="170"/>
      <c r="DT125" s="168"/>
      <c r="ED125" s="172"/>
      <c r="EO125" s="170"/>
      <c r="EY125" s="172"/>
      <c r="EZ125" s="170"/>
    </row>
    <row r="126" spans="1:176" x14ac:dyDescent="0.2">
      <c r="A126" s="172">
        <v>1980</v>
      </c>
      <c r="B126" s="172" t="s">
        <v>1119</v>
      </c>
      <c r="C126" s="193"/>
      <c r="D126" s="170"/>
      <c r="E126" s="195">
        <f>AVERAGE(E56:E65)</f>
        <v>9.0185652028122523E-2</v>
      </c>
      <c r="F126" s="195"/>
      <c r="I126" s="192"/>
      <c r="J126" s="192"/>
      <c r="K126" s="192"/>
      <c r="L126" s="192"/>
      <c r="M126" s="192"/>
      <c r="N126" s="196">
        <f>AVERAGE(N56:N65)</f>
        <v>0.15910401805537105</v>
      </c>
      <c r="O126" s="195"/>
      <c r="P126" s="195"/>
      <c r="R126" s="192"/>
      <c r="S126" s="192"/>
      <c r="T126" s="192"/>
      <c r="U126" s="192"/>
      <c r="V126" s="192"/>
      <c r="W126" s="192"/>
      <c r="X126" s="192"/>
      <c r="Y126" s="170"/>
      <c r="Z126" s="192"/>
      <c r="AA126" s="192"/>
      <c r="AB126" s="192"/>
      <c r="AC126" s="192"/>
      <c r="AG126" s="170" t="s">
        <v>1468</v>
      </c>
      <c r="AI126" s="177">
        <f>AI116+AI106+AI96</f>
        <v>1289.3400000000001</v>
      </c>
      <c r="AJ126" s="435">
        <f>AJ96+AJ106+AJ116</f>
        <v>7.6892891221374049E-2</v>
      </c>
      <c r="AK126" s="169" t="s">
        <v>1471</v>
      </c>
      <c r="AO126" s="192"/>
      <c r="AP126" s="192"/>
      <c r="AQ126" s="192"/>
      <c r="AR126" s="192"/>
      <c r="AS126" s="192"/>
      <c r="AT126" s="254">
        <f t="shared" ref="AT126" si="213">AVERAGE(AT56:AT65)</f>
        <v>0.43</v>
      </c>
      <c r="AU126" s="203">
        <f>AVERAGE(AU56:AU65)</f>
        <v>0.2694135930963909</v>
      </c>
      <c r="AV126" s="453">
        <f t="shared" ref="AV126" si="214">AVERAGE(AV56:AV65)</f>
        <v>0.2694135930963909</v>
      </c>
      <c r="AW126" s="203">
        <f>AVERAGE(AW56:AW65)</f>
        <v>0.22688270789510206</v>
      </c>
      <c r="AX126" s="203">
        <f t="shared" ref="AX126:AY126" si="215">AVERAGE(AX56:AX65)</f>
        <v>0.32464435803243147</v>
      </c>
      <c r="AY126" s="453">
        <f t="shared" si="215"/>
        <v>0.333585376895779</v>
      </c>
      <c r="AZ126" s="203">
        <f t="shared" ref="AZ126" si="216">AVERAGE(AZ56:AZ65)</f>
        <v>0.33105514546214793</v>
      </c>
      <c r="BA126" s="203">
        <f>AVERAGE(BA56:BA65)</f>
        <v>0.28347387004554453</v>
      </c>
      <c r="BB126" s="254"/>
      <c r="BC126" s="203"/>
      <c r="BD126" s="203"/>
      <c r="BP126" s="170"/>
      <c r="BQ126" s="192"/>
      <c r="CS126" s="170"/>
      <c r="CT126" s="192"/>
      <c r="CU126" s="192"/>
      <c r="DI126" s="170"/>
      <c r="DT126" s="168"/>
      <c r="ED126" s="172"/>
      <c r="EO126" s="170"/>
      <c r="EY126" s="172"/>
      <c r="EZ126" s="170"/>
    </row>
    <row r="127" spans="1:176" hidden="1" x14ac:dyDescent="0.2">
      <c r="A127" s="172"/>
      <c r="B127" s="172"/>
      <c r="C127" s="193"/>
      <c r="D127" s="170"/>
      <c r="E127" s="175"/>
      <c r="F127" s="175"/>
      <c r="I127" s="192"/>
      <c r="J127" s="192"/>
      <c r="K127" s="192"/>
      <c r="L127" s="192"/>
      <c r="M127" s="192"/>
      <c r="N127" s="198"/>
      <c r="O127" s="175"/>
      <c r="P127" s="175"/>
      <c r="R127" s="192"/>
      <c r="S127" s="192"/>
      <c r="T127" s="192"/>
      <c r="U127" s="192"/>
      <c r="V127" s="192"/>
      <c r="W127" s="192"/>
      <c r="X127" s="192"/>
      <c r="Y127" s="170"/>
      <c r="Z127" s="192"/>
      <c r="AA127" s="192"/>
      <c r="AB127" s="192"/>
      <c r="AC127" s="192"/>
      <c r="AG127" s="170"/>
      <c r="AO127" s="192"/>
      <c r="AP127" s="192"/>
      <c r="AQ127" s="192"/>
      <c r="AR127" s="192"/>
      <c r="AS127" s="192"/>
      <c r="AT127" s="255"/>
      <c r="AU127" s="172"/>
      <c r="AV127" s="454"/>
      <c r="AW127" s="172"/>
      <c r="AX127" s="172"/>
      <c r="AY127" s="454"/>
      <c r="AZ127" s="172"/>
      <c r="BA127" s="172"/>
      <c r="BB127" s="255"/>
      <c r="BC127" s="172"/>
      <c r="BD127" s="172"/>
      <c r="BP127" s="170"/>
      <c r="BQ127" s="192"/>
      <c r="CS127" s="170"/>
      <c r="CT127" s="192"/>
      <c r="CU127" s="192"/>
      <c r="DI127" s="170"/>
      <c r="DT127" s="168"/>
      <c r="EO127" s="170"/>
      <c r="EY127" s="172"/>
      <c r="EZ127" s="170"/>
    </row>
    <row r="128" spans="1:176" hidden="1" x14ac:dyDescent="0.2">
      <c r="A128" s="172"/>
      <c r="B128" s="172"/>
      <c r="C128" s="193"/>
      <c r="D128" s="170"/>
      <c r="E128" s="175"/>
      <c r="F128" s="175"/>
      <c r="I128" s="192"/>
      <c r="J128" s="192"/>
      <c r="K128" s="192"/>
      <c r="L128" s="192"/>
      <c r="M128" s="192"/>
      <c r="N128" s="198"/>
      <c r="O128" s="175"/>
      <c r="P128" s="175"/>
      <c r="R128" s="192"/>
      <c r="S128" s="192"/>
      <c r="T128" s="192"/>
      <c r="U128" s="192"/>
      <c r="V128" s="192"/>
      <c r="W128" s="192"/>
      <c r="X128" s="192"/>
      <c r="Y128" s="170"/>
      <c r="Z128" s="192"/>
      <c r="AA128" s="192"/>
      <c r="AB128" s="192"/>
      <c r="AC128" s="192"/>
      <c r="AG128" s="170"/>
      <c r="AO128" s="192"/>
      <c r="AP128" s="192"/>
      <c r="AQ128" s="192"/>
      <c r="AR128" s="192"/>
      <c r="AS128" s="192"/>
      <c r="AT128" s="255"/>
      <c r="AU128" s="172"/>
      <c r="AV128" s="454"/>
      <c r="AW128" s="172"/>
      <c r="AX128" s="172"/>
      <c r="AY128" s="454"/>
      <c r="AZ128" s="172"/>
      <c r="BA128" s="172"/>
      <c r="BB128" s="255"/>
      <c r="BC128" s="172"/>
      <c r="BD128" s="172"/>
      <c r="BP128" s="170"/>
      <c r="BQ128" s="192"/>
      <c r="CS128" s="170"/>
      <c r="CT128" s="192"/>
      <c r="CU128" s="192"/>
      <c r="DI128" s="170"/>
      <c r="DT128" s="168"/>
      <c r="EO128" s="170"/>
      <c r="EY128" s="172"/>
      <c r="EZ128" s="170"/>
    </row>
    <row r="129" spans="1:156" hidden="1" x14ac:dyDescent="0.2">
      <c r="A129" s="172"/>
      <c r="B129" s="172"/>
      <c r="C129" s="193"/>
      <c r="D129" s="170"/>
      <c r="E129" s="175"/>
      <c r="F129" s="175"/>
      <c r="I129" s="192"/>
      <c r="J129" s="192"/>
      <c r="K129" s="192"/>
      <c r="L129" s="192"/>
      <c r="M129" s="192"/>
      <c r="N129" s="198"/>
      <c r="O129" s="175"/>
      <c r="P129" s="175"/>
      <c r="R129" s="192"/>
      <c r="S129" s="192"/>
      <c r="T129" s="192"/>
      <c r="U129" s="192"/>
      <c r="V129" s="192"/>
      <c r="W129" s="192"/>
      <c r="X129" s="192"/>
      <c r="Y129" s="170"/>
      <c r="Z129" s="192"/>
      <c r="AA129" s="192"/>
      <c r="AB129" s="192"/>
      <c r="AC129" s="192"/>
      <c r="AG129" s="170"/>
      <c r="AO129" s="192"/>
      <c r="AP129" s="192"/>
      <c r="AQ129" s="192"/>
      <c r="AR129" s="192"/>
      <c r="AS129" s="192"/>
      <c r="AT129" s="255"/>
      <c r="AU129" s="172"/>
      <c r="AV129" s="454"/>
      <c r="AW129" s="172"/>
      <c r="AX129" s="172"/>
      <c r="AY129" s="454"/>
      <c r="AZ129" s="172"/>
      <c r="BA129" s="172"/>
      <c r="BB129" s="255"/>
      <c r="BC129" s="172"/>
      <c r="BD129" s="172"/>
      <c r="BP129" s="170"/>
      <c r="BQ129" s="192"/>
      <c r="CS129" s="170"/>
      <c r="CT129" s="192"/>
      <c r="CU129" s="192"/>
      <c r="DI129" s="170"/>
      <c r="DT129" s="168"/>
      <c r="EO129" s="170"/>
      <c r="EY129" s="172"/>
      <c r="EZ129" s="170"/>
    </row>
    <row r="130" spans="1:156" hidden="1" x14ac:dyDescent="0.2">
      <c r="A130" s="172"/>
      <c r="B130" s="172"/>
      <c r="C130" s="193"/>
      <c r="D130" s="170"/>
      <c r="E130" s="175"/>
      <c r="F130" s="175"/>
      <c r="I130" s="192"/>
      <c r="J130" s="192"/>
      <c r="K130" s="192"/>
      <c r="L130" s="192"/>
      <c r="M130" s="192"/>
      <c r="N130" s="198"/>
      <c r="O130" s="175"/>
      <c r="P130" s="175"/>
      <c r="R130" s="192"/>
      <c r="S130" s="192"/>
      <c r="T130" s="192"/>
      <c r="U130" s="192"/>
      <c r="V130" s="192"/>
      <c r="W130" s="192"/>
      <c r="X130" s="192"/>
      <c r="Y130" s="170"/>
      <c r="Z130" s="192"/>
      <c r="AA130" s="192"/>
      <c r="AB130" s="192"/>
      <c r="AC130" s="192"/>
      <c r="AG130" s="170"/>
      <c r="AO130" s="192"/>
      <c r="AP130" s="192"/>
      <c r="AQ130" s="192"/>
      <c r="AR130" s="192"/>
      <c r="AS130" s="192"/>
      <c r="AT130" s="255"/>
      <c r="AU130" s="172"/>
      <c r="AV130" s="454"/>
      <c r="AW130" s="172"/>
      <c r="AX130" s="172"/>
      <c r="AY130" s="454"/>
      <c r="AZ130" s="172"/>
      <c r="BA130" s="172"/>
      <c r="BB130" s="255"/>
      <c r="BC130" s="172"/>
      <c r="BD130" s="172"/>
      <c r="BP130" s="170"/>
      <c r="BQ130" s="192"/>
      <c r="CS130" s="170"/>
      <c r="CT130" s="192"/>
      <c r="CU130" s="192"/>
      <c r="DI130" s="170"/>
      <c r="DT130" s="168"/>
      <c r="EO130" s="170"/>
      <c r="EY130" s="172"/>
      <c r="EZ130" s="170"/>
    </row>
    <row r="131" spans="1:156" hidden="1" x14ac:dyDescent="0.2">
      <c r="A131" s="172"/>
      <c r="B131" s="172"/>
      <c r="C131" s="193"/>
      <c r="D131" s="170"/>
      <c r="E131" s="175"/>
      <c r="F131" s="175"/>
      <c r="I131" s="192"/>
      <c r="J131" s="192"/>
      <c r="K131" s="192"/>
      <c r="L131" s="192"/>
      <c r="M131" s="192"/>
      <c r="N131" s="198"/>
      <c r="O131" s="175"/>
      <c r="P131" s="175"/>
      <c r="R131" s="192"/>
      <c r="S131" s="192"/>
      <c r="T131" s="192"/>
      <c r="U131" s="192"/>
      <c r="V131" s="192"/>
      <c r="W131" s="192"/>
      <c r="X131" s="192"/>
      <c r="Y131" s="170"/>
      <c r="Z131" s="192"/>
      <c r="AA131" s="192"/>
      <c r="AB131" s="192"/>
      <c r="AC131" s="192"/>
      <c r="AG131" s="170"/>
      <c r="AO131" s="192"/>
      <c r="AP131" s="192"/>
      <c r="AQ131" s="192"/>
      <c r="AR131" s="192"/>
      <c r="AS131" s="192"/>
      <c r="AT131" s="255"/>
      <c r="AU131" s="172"/>
      <c r="AV131" s="454"/>
      <c r="AW131" s="172"/>
      <c r="AX131" s="172"/>
      <c r="AY131" s="454"/>
      <c r="AZ131" s="172"/>
      <c r="BA131" s="172"/>
      <c r="BB131" s="255"/>
      <c r="BC131" s="172"/>
      <c r="BD131" s="172"/>
      <c r="BP131" s="170"/>
      <c r="BQ131" s="192"/>
      <c r="CS131" s="170"/>
      <c r="CT131" s="192"/>
      <c r="CU131" s="192"/>
      <c r="DI131" s="170"/>
      <c r="DT131" s="168"/>
      <c r="EO131" s="170"/>
      <c r="EY131" s="172"/>
      <c r="EZ131" s="170"/>
    </row>
    <row r="132" spans="1:156" hidden="1" x14ac:dyDescent="0.2">
      <c r="A132" s="172"/>
      <c r="B132" s="172"/>
      <c r="C132" s="193"/>
      <c r="D132" s="170"/>
      <c r="E132" s="175"/>
      <c r="F132" s="175"/>
      <c r="I132" s="192"/>
      <c r="J132" s="192"/>
      <c r="K132" s="192"/>
      <c r="L132" s="192"/>
      <c r="M132" s="192"/>
      <c r="N132" s="198"/>
      <c r="O132" s="175"/>
      <c r="P132" s="175"/>
      <c r="R132" s="192"/>
      <c r="S132" s="192"/>
      <c r="T132" s="192"/>
      <c r="U132" s="192"/>
      <c r="V132" s="192"/>
      <c r="W132" s="192"/>
      <c r="X132" s="192"/>
      <c r="Y132" s="170"/>
      <c r="Z132" s="192"/>
      <c r="AA132" s="192"/>
      <c r="AB132" s="192"/>
      <c r="AC132" s="192"/>
      <c r="AG132" s="170"/>
      <c r="AO132" s="192"/>
      <c r="AP132" s="192"/>
      <c r="AQ132" s="192"/>
      <c r="AR132" s="192"/>
      <c r="AS132" s="192"/>
      <c r="AT132" s="255"/>
      <c r="AU132" s="172"/>
      <c r="AV132" s="454"/>
      <c r="AW132" s="172"/>
      <c r="AX132" s="172"/>
      <c r="AY132" s="454"/>
      <c r="AZ132" s="172"/>
      <c r="BA132" s="172"/>
      <c r="BB132" s="255"/>
      <c r="BC132" s="172"/>
      <c r="BD132" s="172"/>
      <c r="BP132" s="170"/>
      <c r="BQ132" s="192"/>
      <c r="CS132" s="170"/>
      <c r="CT132" s="192"/>
      <c r="CU132" s="192"/>
      <c r="DI132" s="170"/>
      <c r="DT132" s="168"/>
      <c r="EO132" s="170"/>
      <c r="EY132" s="172"/>
      <c r="EZ132" s="170"/>
    </row>
    <row r="133" spans="1:156" hidden="1" x14ac:dyDescent="0.2">
      <c r="A133" s="172"/>
      <c r="B133" s="172"/>
      <c r="C133" s="193"/>
      <c r="D133" s="170"/>
      <c r="E133" s="175"/>
      <c r="F133" s="175"/>
      <c r="I133" s="192"/>
      <c r="J133" s="192"/>
      <c r="K133" s="192"/>
      <c r="L133" s="192"/>
      <c r="M133" s="192"/>
      <c r="N133" s="198"/>
      <c r="O133" s="175"/>
      <c r="P133" s="175"/>
      <c r="R133" s="192"/>
      <c r="S133" s="192"/>
      <c r="T133" s="192"/>
      <c r="U133" s="192"/>
      <c r="V133" s="192"/>
      <c r="W133" s="192"/>
      <c r="X133" s="192"/>
      <c r="Y133" s="170"/>
      <c r="Z133" s="192"/>
      <c r="AA133" s="192"/>
      <c r="AB133" s="192"/>
      <c r="AC133" s="192"/>
      <c r="AG133" s="170"/>
      <c r="AO133" s="192"/>
      <c r="AP133" s="192"/>
      <c r="AQ133" s="192"/>
      <c r="AR133" s="192"/>
      <c r="AS133" s="192"/>
      <c r="AT133" s="255"/>
      <c r="AU133" s="172"/>
      <c r="AV133" s="454"/>
      <c r="AW133" s="172"/>
      <c r="AX133" s="172"/>
      <c r="AY133" s="454"/>
      <c r="AZ133" s="172"/>
      <c r="BA133" s="172"/>
      <c r="BB133" s="255"/>
      <c r="BC133" s="172"/>
      <c r="BD133" s="172"/>
      <c r="BP133" s="170"/>
      <c r="BQ133" s="192"/>
      <c r="CS133" s="170"/>
      <c r="CT133" s="192"/>
      <c r="CU133" s="192"/>
      <c r="DI133" s="170"/>
      <c r="DT133" s="168"/>
      <c r="EO133" s="170"/>
      <c r="EY133" s="172"/>
      <c r="EZ133" s="170"/>
    </row>
    <row r="134" spans="1:156" hidden="1" x14ac:dyDescent="0.2">
      <c r="A134" s="172"/>
      <c r="B134" s="172"/>
      <c r="C134" s="193"/>
      <c r="D134" s="170"/>
      <c r="E134" s="175"/>
      <c r="F134" s="175"/>
      <c r="I134" s="192"/>
      <c r="J134" s="192"/>
      <c r="K134" s="192"/>
      <c r="L134" s="192"/>
      <c r="M134" s="192"/>
      <c r="N134" s="198"/>
      <c r="O134" s="175"/>
      <c r="P134" s="175"/>
      <c r="R134" s="192"/>
      <c r="S134" s="192"/>
      <c r="T134" s="192"/>
      <c r="U134" s="192"/>
      <c r="V134" s="192"/>
      <c r="W134" s="192"/>
      <c r="X134" s="192"/>
      <c r="Y134" s="170"/>
      <c r="Z134" s="192"/>
      <c r="AA134" s="192"/>
      <c r="AB134" s="192"/>
      <c r="AC134" s="192"/>
      <c r="AG134" s="170"/>
      <c r="AO134" s="192"/>
      <c r="AP134" s="192"/>
      <c r="AQ134" s="192"/>
      <c r="AR134" s="192"/>
      <c r="AS134" s="192"/>
      <c r="AT134" s="255"/>
      <c r="AU134" s="172"/>
      <c r="AV134" s="454"/>
      <c r="AW134" s="172"/>
      <c r="AX134" s="172"/>
      <c r="AY134" s="454"/>
      <c r="AZ134" s="172"/>
      <c r="BA134" s="172"/>
      <c r="BB134" s="255"/>
      <c r="BC134" s="172"/>
      <c r="BD134" s="172"/>
      <c r="BP134" s="170"/>
      <c r="BQ134" s="192"/>
      <c r="CS134" s="170"/>
      <c r="CT134" s="192"/>
      <c r="CU134" s="192"/>
      <c r="DI134" s="170"/>
      <c r="DT134" s="168"/>
      <c r="EO134" s="170"/>
      <c r="EY134" s="172"/>
      <c r="EZ134" s="170"/>
    </row>
    <row r="135" spans="1:156" hidden="1" x14ac:dyDescent="0.2">
      <c r="A135" s="172"/>
      <c r="B135" s="172"/>
      <c r="C135" s="193"/>
      <c r="D135" s="170"/>
      <c r="E135" s="175"/>
      <c r="F135" s="175"/>
      <c r="I135" s="192"/>
      <c r="J135" s="192"/>
      <c r="K135" s="192"/>
      <c r="L135" s="192"/>
      <c r="M135" s="192"/>
      <c r="N135" s="198"/>
      <c r="O135" s="175"/>
      <c r="P135" s="175"/>
      <c r="R135" s="192"/>
      <c r="S135" s="192"/>
      <c r="T135" s="192"/>
      <c r="U135" s="192"/>
      <c r="V135" s="192"/>
      <c r="W135" s="192"/>
      <c r="X135" s="192"/>
      <c r="Y135" s="170"/>
      <c r="Z135" s="192"/>
      <c r="AA135" s="192"/>
      <c r="AB135" s="192"/>
      <c r="AC135" s="192"/>
      <c r="AG135" s="170"/>
      <c r="AO135" s="192"/>
      <c r="AP135" s="192"/>
      <c r="AQ135" s="192"/>
      <c r="AR135" s="192"/>
      <c r="AS135" s="192"/>
      <c r="AT135" s="255"/>
      <c r="AU135" s="172"/>
      <c r="AV135" s="454"/>
      <c r="AW135" s="172"/>
      <c r="AX135" s="172"/>
      <c r="AY135" s="454"/>
      <c r="AZ135" s="172"/>
      <c r="BA135" s="172"/>
      <c r="BB135" s="255"/>
      <c r="BC135" s="172"/>
      <c r="BD135" s="172"/>
      <c r="BP135" s="170"/>
      <c r="BQ135" s="192"/>
      <c r="CS135" s="170"/>
      <c r="CT135" s="192"/>
      <c r="CU135" s="192"/>
      <c r="DI135" s="170"/>
      <c r="DT135" s="168"/>
      <c r="EO135" s="170"/>
      <c r="EY135" s="172"/>
      <c r="EZ135" s="170"/>
    </row>
    <row r="136" spans="1:156" x14ac:dyDescent="0.2">
      <c r="A136" s="172">
        <v>1990</v>
      </c>
      <c r="B136" s="172" t="s">
        <v>1120</v>
      </c>
      <c r="C136" s="193"/>
      <c r="D136" s="170"/>
      <c r="E136" s="195">
        <f>AVERAGE(E66:E75)</f>
        <v>9.9008913636684723E-2</v>
      </c>
      <c r="F136" s="195"/>
      <c r="I136" s="192"/>
      <c r="J136" s="192"/>
      <c r="K136" s="192"/>
      <c r="L136" s="192"/>
      <c r="M136" s="192"/>
      <c r="N136" s="196">
        <f>AVERAGE(N66:N75)</f>
        <v>0.17988149029619624</v>
      </c>
      <c r="O136" s="195"/>
      <c r="P136" s="195"/>
      <c r="R136" s="192"/>
      <c r="S136" s="192"/>
      <c r="T136" s="192"/>
      <c r="U136" s="192"/>
      <c r="V136" s="192"/>
      <c r="W136" s="192"/>
      <c r="X136" s="192"/>
      <c r="Y136" s="170"/>
      <c r="Z136" s="192"/>
      <c r="AA136" s="192"/>
      <c r="AB136" s="192"/>
      <c r="AC136" s="192"/>
      <c r="AG136" s="170" t="s">
        <v>1470</v>
      </c>
      <c r="AI136" s="177">
        <f>AJ136*AI95</f>
        <v>3990.7839999999997</v>
      </c>
      <c r="AJ136" s="435">
        <v>0.23799999999999999</v>
      </c>
      <c r="AK136" s="169" t="s">
        <v>1471</v>
      </c>
      <c r="AO136" s="192"/>
      <c r="AP136" s="192"/>
      <c r="AQ136" s="192"/>
      <c r="AR136" s="192"/>
      <c r="AS136" s="192"/>
      <c r="AT136" s="254">
        <f t="shared" ref="AT136" si="217">AVERAGE(AT66:AT75)</f>
        <v>0.34700000000000009</v>
      </c>
      <c r="AU136" s="203">
        <f>AVERAGE(AU66:AU75)</f>
        <v>0.26594551577575432</v>
      </c>
      <c r="AV136" s="453">
        <f t="shared" ref="AV136" si="218">AVERAGE(AV66:AV75)</f>
        <v>0.29984750287984074</v>
      </c>
      <c r="AW136" s="203">
        <f>AVERAGE(AW66:AW75)</f>
        <v>0.22502822560928162</v>
      </c>
      <c r="AX136" s="203">
        <f t="shared" ref="AX136:AY136" si="219">AVERAGE(AX66:AX75)</f>
        <v>0.30274519526802768</v>
      </c>
      <c r="AY136" s="453">
        <f t="shared" si="219"/>
        <v>0.33666240490887656</v>
      </c>
      <c r="AZ136" s="203">
        <f t="shared" ref="AZ136" si="220">AVERAGE(AZ66:AZ75)</f>
        <v>0.287613358640116</v>
      </c>
      <c r="BA136" s="203">
        <f>AVERAGE(BA66:BA75)</f>
        <v>0.25070399759045237</v>
      </c>
      <c r="BB136" s="254"/>
      <c r="BC136" s="203"/>
      <c r="BD136" s="203"/>
      <c r="BP136" s="170"/>
      <c r="BQ136" s="192"/>
      <c r="CS136" s="170"/>
      <c r="CT136" s="192"/>
      <c r="CU136" s="192"/>
      <c r="DI136" s="170"/>
      <c r="DT136" s="168"/>
      <c r="EO136" s="170"/>
      <c r="EY136" s="172"/>
      <c r="EZ136" s="170"/>
    </row>
    <row r="137" spans="1:156" hidden="1" x14ac:dyDescent="0.2">
      <c r="A137" s="172"/>
      <c r="B137" s="172"/>
      <c r="C137" s="193"/>
      <c r="D137" s="170"/>
      <c r="E137" s="175"/>
      <c r="F137" s="175"/>
      <c r="I137" s="192"/>
      <c r="J137" s="192"/>
      <c r="K137" s="192"/>
      <c r="L137" s="192"/>
      <c r="M137" s="192"/>
      <c r="N137" s="198"/>
      <c r="O137" s="175"/>
      <c r="P137" s="175"/>
      <c r="R137" s="192"/>
      <c r="S137" s="192"/>
      <c r="T137" s="192"/>
      <c r="U137" s="192"/>
      <c r="V137" s="192"/>
      <c r="W137" s="192"/>
      <c r="X137" s="192"/>
      <c r="Y137" s="170"/>
      <c r="Z137" s="192"/>
      <c r="AA137" s="192"/>
      <c r="AB137" s="192"/>
      <c r="AC137" s="192"/>
      <c r="AG137" s="170"/>
      <c r="AO137" s="192"/>
      <c r="AP137" s="192"/>
      <c r="AQ137" s="192"/>
      <c r="AR137" s="192"/>
      <c r="AS137" s="192"/>
      <c r="AT137" s="255"/>
      <c r="AU137" s="172"/>
      <c r="AV137" s="454"/>
      <c r="AW137" s="172"/>
      <c r="AX137" s="172"/>
      <c r="AY137" s="454"/>
      <c r="AZ137" s="172"/>
      <c r="BA137" s="172"/>
      <c r="BB137" s="255"/>
      <c r="BC137" s="172"/>
      <c r="BD137" s="172"/>
      <c r="BP137" s="170"/>
      <c r="BQ137" s="192"/>
      <c r="CS137" s="170"/>
      <c r="CT137" s="192"/>
      <c r="CU137" s="192"/>
      <c r="DI137" s="170"/>
      <c r="DT137" s="168"/>
      <c r="EO137" s="170"/>
      <c r="EZ137" s="170"/>
    </row>
    <row r="138" spans="1:156" hidden="1" x14ac:dyDescent="0.2">
      <c r="A138" s="172"/>
      <c r="B138" s="172"/>
      <c r="C138" s="193"/>
      <c r="D138" s="170"/>
      <c r="E138" s="175"/>
      <c r="F138" s="175"/>
      <c r="I138" s="192"/>
      <c r="J138" s="192"/>
      <c r="K138" s="192"/>
      <c r="L138" s="192"/>
      <c r="M138" s="192"/>
      <c r="N138" s="198"/>
      <c r="O138" s="175"/>
      <c r="P138" s="175"/>
      <c r="R138" s="192"/>
      <c r="S138" s="192"/>
      <c r="T138" s="192"/>
      <c r="U138" s="192"/>
      <c r="V138" s="192"/>
      <c r="W138" s="192"/>
      <c r="X138" s="192"/>
      <c r="Y138" s="170"/>
      <c r="Z138" s="192"/>
      <c r="AA138" s="192"/>
      <c r="AB138" s="192"/>
      <c r="AC138" s="192"/>
      <c r="AG138" s="170"/>
      <c r="AO138" s="192"/>
      <c r="AP138" s="192"/>
      <c r="AQ138" s="192"/>
      <c r="AR138" s="192"/>
      <c r="AS138" s="192"/>
      <c r="AT138" s="255"/>
      <c r="AU138" s="172"/>
      <c r="AV138" s="454"/>
      <c r="AW138" s="172"/>
      <c r="AX138" s="172"/>
      <c r="AY138" s="454"/>
      <c r="AZ138" s="172"/>
      <c r="BA138" s="172"/>
      <c r="BB138" s="255"/>
      <c r="BC138" s="172"/>
      <c r="BD138" s="172"/>
      <c r="BP138" s="170"/>
      <c r="BQ138" s="192"/>
      <c r="CS138" s="170"/>
      <c r="CT138" s="192"/>
      <c r="CU138" s="192"/>
      <c r="DI138" s="170"/>
      <c r="DT138" s="168"/>
      <c r="EO138" s="170"/>
      <c r="EZ138" s="170"/>
    </row>
    <row r="139" spans="1:156" hidden="1" x14ac:dyDescent="0.2">
      <c r="A139" s="172"/>
      <c r="B139" s="172"/>
      <c r="C139" s="193"/>
      <c r="D139" s="170"/>
      <c r="E139" s="175"/>
      <c r="F139" s="175"/>
      <c r="I139" s="192"/>
      <c r="J139" s="192"/>
      <c r="K139" s="192"/>
      <c r="L139" s="192"/>
      <c r="M139" s="192"/>
      <c r="N139" s="198"/>
      <c r="O139" s="175"/>
      <c r="P139" s="175"/>
      <c r="R139" s="192"/>
      <c r="S139" s="192"/>
      <c r="T139" s="192"/>
      <c r="U139" s="192"/>
      <c r="V139" s="192"/>
      <c r="W139" s="192"/>
      <c r="X139" s="192"/>
      <c r="Y139" s="170"/>
      <c r="Z139" s="192"/>
      <c r="AA139" s="192"/>
      <c r="AB139" s="192"/>
      <c r="AC139" s="192"/>
      <c r="AG139" s="170"/>
      <c r="AO139" s="192"/>
      <c r="AP139" s="192"/>
      <c r="AQ139" s="192"/>
      <c r="AR139" s="192"/>
      <c r="AS139" s="192"/>
      <c r="AT139" s="255"/>
      <c r="AU139" s="172"/>
      <c r="AV139" s="454"/>
      <c r="AW139" s="172"/>
      <c r="AX139" s="172"/>
      <c r="AY139" s="454"/>
      <c r="AZ139" s="172"/>
      <c r="BA139" s="172"/>
      <c r="BB139" s="255"/>
      <c r="BC139" s="172"/>
      <c r="BD139" s="172"/>
      <c r="BP139" s="170"/>
      <c r="BQ139" s="192"/>
      <c r="CS139" s="170"/>
      <c r="CT139" s="192"/>
      <c r="CU139" s="192"/>
      <c r="DI139" s="170"/>
      <c r="DT139" s="168"/>
      <c r="EO139" s="170"/>
      <c r="EZ139" s="170"/>
    </row>
    <row r="140" spans="1:156" hidden="1" x14ac:dyDescent="0.2">
      <c r="A140" s="172"/>
      <c r="B140" s="172"/>
      <c r="C140" s="193"/>
      <c r="D140" s="170"/>
      <c r="E140" s="175"/>
      <c r="F140" s="175"/>
      <c r="I140" s="192"/>
      <c r="J140" s="192"/>
      <c r="K140" s="192"/>
      <c r="L140" s="192"/>
      <c r="M140" s="192"/>
      <c r="N140" s="198"/>
      <c r="O140" s="175"/>
      <c r="P140" s="175"/>
      <c r="R140" s="192"/>
      <c r="S140" s="192"/>
      <c r="T140" s="192"/>
      <c r="U140" s="192"/>
      <c r="V140" s="192"/>
      <c r="W140" s="192"/>
      <c r="X140" s="192"/>
      <c r="Y140" s="170"/>
      <c r="Z140" s="192"/>
      <c r="AA140" s="192"/>
      <c r="AB140" s="192"/>
      <c r="AC140" s="192"/>
      <c r="AG140" s="170"/>
      <c r="AO140" s="192"/>
      <c r="AP140" s="192"/>
      <c r="AQ140" s="192"/>
      <c r="AR140" s="192"/>
      <c r="AS140" s="192"/>
      <c r="AT140" s="255"/>
      <c r="AU140" s="172"/>
      <c r="AV140" s="454"/>
      <c r="AW140" s="172"/>
      <c r="AX140" s="172"/>
      <c r="AY140" s="454"/>
      <c r="AZ140" s="172"/>
      <c r="BA140" s="172"/>
      <c r="BB140" s="255"/>
      <c r="BC140" s="172"/>
      <c r="BD140" s="172"/>
      <c r="BP140" s="170"/>
      <c r="BQ140" s="192"/>
      <c r="CS140" s="170"/>
      <c r="CT140" s="192"/>
      <c r="CU140" s="192"/>
      <c r="DI140" s="170"/>
      <c r="DT140" s="168"/>
      <c r="EO140" s="170"/>
      <c r="EZ140" s="170"/>
    </row>
    <row r="141" spans="1:156" hidden="1" x14ac:dyDescent="0.2">
      <c r="A141" s="172"/>
      <c r="B141" s="172"/>
      <c r="C141" s="193"/>
      <c r="D141" s="170"/>
      <c r="E141" s="175"/>
      <c r="F141" s="175"/>
      <c r="I141" s="192"/>
      <c r="J141" s="192"/>
      <c r="K141" s="192"/>
      <c r="L141" s="192"/>
      <c r="M141" s="192"/>
      <c r="N141" s="198"/>
      <c r="O141" s="175"/>
      <c r="P141" s="175"/>
      <c r="R141" s="192"/>
      <c r="S141" s="192"/>
      <c r="T141" s="192"/>
      <c r="U141" s="192"/>
      <c r="V141" s="192"/>
      <c r="W141" s="192"/>
      <c r="X141" s="192"/>
      <c r="Y141" s="170"/>
      <c r="Z141" s="192"/>
      <c r="AA141" s="192"/>
      <c r="AB141" s="192"/>
      <c r="AC141" s="192"/>
      <c r="AG141" s="170"/>
      <c r="AO141" s="192"/>
      <c r="AP141" s="192"/>
      <c r="AQ141" s="192"/>
      <c r="AR141" s="192"/>
      <c r="AS141" s="192"/>
      <c r="AT141" s="255"/>
      <c r="AU141" s="172"/>
      <c r="AV141" s="454"/>
      <c r="AW141" s="172"/>
      <c r="AX141" s="172"/>
      <c r="AY141" s="454"/>
      <c r="AZ141" s="172"/>
      <c r="BA141" s="172"/>
      <c r="BB141" s="255"/>
      <c r="BC141" s="172"/>
      <c r="BD141" s="172"/>
      <c r="BP141" s="170"/>
      <c r="BQ141" s="192"/>
      <c r="CS141" s="170"/>
      <c r="CT141" s="192"/>
      <c r="CU141" s="192"/>
      <c r="DI141" s="170"/>
      <c r="DT141" s="168"/>
      <c r="EO141" s="170"/>
      <c r="EZ141" s="170"/>
    </row>
    <row r="142" spans="1:156" hidden="1" x14ac:dyDescent="0.2">
      <c r="A142" s="172"/>
      <c r="B142" s="172"/>
      <c r="C142" s="193"/>
      <c r="D142" s="170"/>
      <c r="E142" s="175"/>
      <c r="F142" s="175"/>
      <c r="I142" s="192"/>
      <c r="J142" s="192"/>
      <c r="K142" s="192"/>
      <c r="L142" s="192"/>
      <c r="M142" s="192"/>
      <c r="N142" s="198"/>
      <c r="O142" s="175"/>
      <c r="P142" s="175"/>
      <c r="R142" s="192"/>
      <c r="S142" s="192"/>
      <c r="T142" s="192"/>
      <c r="U142" s="192"/>
      <c r="V142" s="192"/>
      <c r="W142" s="192"/>
      <c r="X142" s="192"/>
      <c r="Y142" s="170"/>
      <c r="Z142" s="192"/>
      <c r="AA142" s="192"/>
      <c r="AB142" s="192"/>
      <c r="AC142" s="192"/>
      <c r="AG142" s="170"/>
      <c r="AO142" s="192"/>
      <c r="AP142" s="192"/>
      <c r="AQ142" s="192"/>
      <c r="AR142" s="192"/>
      <c r="AS142" s="192"/>
      <c r="AT142" s="255"/>
      <c r="AU142" s="172"/>
      <c r="AV142" s="454"/>
      <c r="AW142" s="172"/>
      <c r="AX142" s="172"/>
      <c r="AY142" s="454"/>
      <c r="AZ142" s="172"/>
      <c r="BA142" s="172"/>
      <c r="BB142" s="255"/>
      <c r="BC142" s="172"/>
      <c r="BD142" s="172"/>
      <c r="BP142" s="170"/>
      <c r="BQ142" s="192"/>
      <c r="CS142" s="170"/>
      <c r="CT142" s="192"/>
      <c r="CU142" s="192"/>
      <c r="DI142" s="170"/>
      <c r="DT142" s="168"/>
      <c r="EO142" s="170"/>
      <c r="EZ142" s="170"/>
    </row>
    <row r="143" spans="1:156" hidden="1" x14ac:dyDescent="0.2">
      <c r="A143" s="172"/>
      <c r="B143" s="172"/>
      <c r="C143" s="193"/>
      <c r="D143" s="170"/>
      <c r="E143" s="175"/>
      <c r="F143" s="175"/>
      <c r="I143" s="192"/>
      <c r="J143" s="192"/>
      <c r="K143" s="192"/>
      <c r="L143" s="192"/>
      <c r="M143" s="192"/>
      <c r="N143" s="198"/>
      <c r="O143" s="175"/>
      <c r="P143" s="175"/>
      <c r="R143" s="192"/>
      <c r="S143" s="192"/>
      <c r="T143" s="192"/>
      <c r="U143" s="192"/>
      <c r="V143" s="192"/>
      <c r="W143" s="192"/>
      <c r="X143" s="192"/>
      <c r="Y143" s="170"/>
      <c r="Z143" s="192"/>
      <c r="AA143" s="192"/>
      <c r="AB143" s="192"/>
      <c r="AC143" s="192"/>
      <c r="AG143" s="170"/>
      <c r="AO143" s="192"/>
      <c r="AP143" s="192"/>
      <c r="AQ143" s="192"/>
      <c r="AR143" s="192"/>
      <c r="AS143" s="192"/>
      <c r="AT143" s="255"/>
      <c r="AU143" s="172"/>
      <c r="AV143" s="454"/>
      <c r="AW143" s="172"/>
      <c r="AX143" s="172"/>
      <c r="AY143" s="454"/>
      <c r="AZ143" s="172"/>
      <c r="BA143" s="172"/>
      <c r="BB143" s="255"/>
      <c r="BC143" s="172"/>
      <c r="BD143" s="172"/>
      <c r="BP143" s="170"/>
      <c r="BQ143" s="192"/>
      <c r="CS143" s="170"/>
      <c r="CT143" s="192"/>
      <c r="CU143" s="192"/>
      <c r="DI143" s="170"/>
      <c r="DT143" s="168"/>
      <c r="EO143" s="170"/>
      <c r="EZ143" s="170"/>
    </row>
    <row r="144" spans="1:156" hidden="1" x14ac:dyDescent="0.2">
      <c r="A144" s="172"/>
      <c r="B144" s="172"/>
      <c r="C144" s="193"/>
      <c r="D144" s="170"/>
      <c r="E144" s="175"/>
      <c r="F144" s="175"/>
      <c r="I144" s="192"/>
      <c r="J144" s="192"/>
      <c r="K144" s="192"/>
      <c r="L144" s="192"/>
      <c r="M144" s="192"/>
      <c r="N144" s="198"/>
      <c r="O144" s="175"/>
      <c r="P144" s="175"/>
      <c r="R144" s="192"/>
      <c r="S144" s="192"/>
      <c r="T144" s="192"/>
      <c r="U144" s="192"/>
      <c r="V144" s="192"/>
      <c r="W144" s="192"/>
      <c r="X144" s="192"/>
      <c r="Y144" s="170"/>
      <c r="Z144" s="192"/>
      <c r="AA144" s="192"/>
      <c r="AB144" s="192"/>
      <c r="AC144" s="192"/>
      <c r="AG144" s="170"/>
      <c r="AO144" s="192"/>
      <c r="AP144" s="192"/>
      <c r="AQ144" s="192"/>
      <c r="AR144" s="192"/>
      <c r="AS144" s="192"/>
      <c r="AT144" s="255"/>
      <c r="AU144" s="172"/>
      <c r="AV144" s="454"/>
      <c r="AW144" s="172"/>
      <c r="AX144" s="172"/>
      <c r="AY144" s="454"/>
      <c r="AZ144" s="172"/>
      <c r="BA144" s="172"/>
      <c r="BB144" s="255"/>
      <c r="BC144" s="172"/>
      <c r="BD144" s="172"/>
      <c r="BP144" s="170"/>
      <c r="BQ144" s="192"/>
      <c r="CS144" s="170"/>
      <c r="CT144" s="192"/>
      <c r="CU144" s="192"/>
      <c r="DI144" s="170"/>
      <c r="DT144" s="168"/>
      <c r="EO144" s="170"/>
      <c r="EZ144" s="170"/>
    </row>
    <row r="145" spans="1:156" hidden="1" x14ac:dyDescent="0.2">
      <c r="A145" s="172"/>
      <c r="B145" s="172"/>
      <c r="C145" s="193"/>
      <c r="D145" s="170"/>
      <c r="E145" s="175"/>
      <c r="F145" s="175"/>
      <c r="I145" s="192"/>
      <c r="J145" s="192"/>
      <c r="K145" s="192"/>
      <c r="L145" s="192"/>
      <c r="M145" s="192"/>
      <c r="N145" s="198"/>
      <c r="O145" s="175"/>
      <c r="P145" s="175"/>
      <c r="R145" s="192"/>
      <c r="S145" s="192"/>
      <c r="T145" s="192"/>
      <c r="U145" s="192"/>
      <c r="V145" s="192"/>
      <c r="W145" s="192"/>
      <c r="X145" s="192"/>
      <c r="Y145" s="170"/>
      <c r="Z145" s="192"/>
      <c r="AA145" s="192"/>
      <c r="AB145" s="192"/>
      <c r="AC145" s="192"/>
      <c r="AG145" s="170"/>
      <c r="AO145" s="192"/>
      <c r="AP145" s="192"/>
      <c r="AQ145" s="192"/>
      <c r="AR145" s="192"/>
      <c r="AS145" s="192"/>
      <c r="AT145" s="255"/>
      <c r="AU145" s="172"/>
      <c r="AV145" s="454"/>
      <c r="AW145" s="172"/>
      <c r="AX145" s="172"/>
      <c r="AY145" s="454"/>
      <c r="AZ145" s="172"/>
      <c r="BA145" s="172"/>
      <c r="BB145" s="255"/>
      <c r="BC145" s="172"/>
      <c r="BD145" s="172"/>
      <c r="BP145" s="170"/>
      <c r="BQ145" s="192"/>
      <c r="CS145" s="170"/>
      <c r="CT145" s="192"/>
      <c r="CU145" s="192"/>
      <c r="DI145" s="170"/>
      <c r="DT145" s="168"/>
      <c r="EO145" s="170"/>
      <c r="EZ145" s="170"/>
    </row>
    <row r="146" spans="1:156" x14ac:dyDescent="0.2">
      <c r="A146" s="172">
        <v>2000</v>
      </c>
      <c r="B146" s="172" t="s">
        <v>1121</v>
      </c>
      <c r="C146" s="193"/>
      <c r="D146" s="170"/>
      <c r="E146" s="195">
        <f>AVERAGE(E76:E85)</f>
        <v>0.1106101820956988</v>
      </c>
      <c r="F146" s="195"/>
      <c r="I146" s="192"/>
      <c r="J146" s="192"/>
      <c r="K146" s="192"/>
      <c r="L146" s="192"/>
      <c r="M146" s="192"/>
      <c r="N146" s="196">
        <f>AVERAGE(N76:N85)</f>
        <v>0.28880845426527846</v>
      </c>
      <c r="O146" s="195"/>
      <c r="P146" s="195"/>
      <c r="R146" s="192"/>
      <c r="S146" s="192"/>
      <c r="T146" s="192"/>
      <c r="U146" s="192"/>
      <c r="V146" s="192"/>
      <c r="W146" s="192"/>
      <c r="X146" s="192"/>
      <c r="Y146" s="170"/>
      <c r="Z146" s="192"/>
      <c r="AA146" s="192"/>
      <c r="AB146" s="192"/>
      <c r="AC146" s="192"/>
      <c r="AG146" s="170" t="s">
        <v>1477</v>
      </c>
      <c r="AI146" s="267">
        <f>AN89</f>
        <v>77.7</v>
      </c>
      <c r="AJ146" s="434">
        <f>AI146/AI$95</f>
        <v>4.6338263358778626E-3</v>
      </c>
      <c r="AK146" s="169" t="s">
        <v>1472</v>
      </c>
      <c r="AO146" s="192"/>
      <c r="AP146" s="192"/>
      <c r="AQ146" s="192"/>
      <c r="AR146" s="192"/>
      <c r="AS146" s="192"/>
      <c r="AT146" s="254">
        <f t="shared" ref="AT146" si="221">AVERAGE(AT76:AT85)</f>
        <v>0.35000000000000003</v>
      </c>
      <c r="AU146" s="203">
        <f>AVERAGE(AU76:AU85)</f>
        <v>0.20786876954169292</v>
      </c>
      <c r="AV146" s="453">
        <f t="shared" ref="AV146" si="222">AVERAGE(AV76:AV85)</f>
        <v>0.25938220043090365</v>
      </c>
      <c r="AW146" s="203">
        <f>AVERAGE(AW76:AW85)</f>
        <v>0.1792739974766438</v>
      </c>
      <c r="AX146" s="203">
        <f t="shared" ref="AX146:AY146" si="223">AVERAGE(AX76:AX85)</f>
        <v>0.24801002785351214</v>
      </c>
      <c r="AY146" s="453">
        <f t="shared" si="223"/>
        <v>0.29141995989497199</v>
      </c>
      <c r="AZ146" s="203">
        <f t="shared" ref="AZ146" si="224">AVERAGE(AZ76:AZ85)</f>
        <v>0.26748117579876884</v>
      </c>
      <c r="BA146" s="203">
        <f>AVERAGE(BA76:BA85)</f>
        <v>0.21543604097213226</v>
      </c>
      <c r="BB146" s="254"/>
      <c r="BC146" s="203"/>
      <c r="BD146" s="203"/>
      <c r="BP146" s="170"/>
      <c r="BQ146" s="192"/>
      <c r="CS146" s="170"/>
      <c r="CT146" s="192"/>
      <c r="CU146" s="192"/>
      <c r="DI146" s="170"/>
      <c r="DT146" s="168"/>
      <c r="EO146" s="170"/>
      <c r="EZ146" s="170"/>
    </row>
    <row r="147" spans="1:156" hidden="1" x14ac:dyDescent="0.2">
      <c r="A147" s="172"/>
      <c r="B147" s="172"/>
      <c r="C147" s="193"/>
      <c r="D147" s="170"/>
      <c r="E147" s="175"/>
      <c r="F147" s="175"/>
      <c r="I147" s="192"/>
      <c r="J147" s="192"/>
      <c r="K147" s="192"/>
      <c r="L147" s="192"/>
      <c r="M147" s="192"/>
      <c r="N147" s="198"/>
      <c r="O147" s="175"/>
      <c r="P147" s="175"/>
      <c r="R147" s="192"/>
      <c r="S147" s="192"/>
      <c r="T147" s="192"/>
      <c r="U147" s="192"/>
      <c r="V147" s="192"/>
      <c r="W147" s="192"/>
      <c r="X147" s="192"/>
      <c r="Y147" s="170"/>
      <c r="Z147" s="192"/>
      <c r="AA147" s="192"/>
      <c r="AB147" s="192"/>
      <c r="AC147" s="192"/>
      <c r="AG147" s="170"/>
      <c r="AO147" s="192"/>
      <c r="AP147" s="192"/>
      <c r="AQ147" s="192"/>
      <c r="AR147" s="192"/>
      <c r="AS147" s="192"/>
      <c r="AT147" s="255"/>
      <c r="AU147" s="172"/>
      <c r="AV147" s="454"/>
      <c r="AW147" s="172"/>
      <c r="AX147" s="172"/>
      <c r="AY147" s="454"/>
      <c r="AZ147" s="172"/>
      <c r="BA147" s="172"/>
      <c r="BB147" s="255"/>
      <c r="BC147" s="172"/>
      <c r="BD147" s="172"/>
      <c r="BP147" s="170"/>
      <c r="BQ147" s="192"/>
      <c r="CS147" s="170"/>
      <c r="CT147" s="192"/>
      <c r="CU147" s="192"/>
      <c r="DI147" s="170"/>
      <c r="DT147" s="168"/>
      <c r="EO147" s="170"/>
      <c r="EZ147" s="170"/>
    </row>
    <row r="148" spans="1:156" hidden="1" x14ac:dyDescent="0.2">
      <c r="A148" s="172"/>
      <c r="B148" s="172"/>
      <c r="C148" s="193"/>
      <c r="D148" s="170"/>
      <c r="E148" s="175"/>
      <c r="F148" s="175"/>
      <c r="I148" s="192"/>
      <c r="J148" s="192"/>
      <c r="K148" s="192"/>
      <c r="L148" s="192"/>
      <c r="M148" s="192"/>
      <c r="N148" s="198"/>
      <c r="O148" s="175"/>
      <c r="P148" s="175"/>
      <c r="R148" s="192"/>
      <c r="S148" s="192"/>
      <c r="T148" s="192"/>
      <c r="U148" s="192"/>
      <c r="V148" s="192"/>
      <c r="W148" s="192"/>
      <c r="X148" s="192"/>
      <c r="Y148" s="170"/>
      <c r="Z148" s="192"/>
      <c r="AA148" s="192"/>
      <c r="AB148" s="192"/>
      <c r="AC148" s="192"/>
      <c r="AG148" s="170"/>
      <c r="AO148" s="192"/>
      <c r="AP148" s="192"/>
      <c r="AQ148" s="192"/>
      <c r="AR148" s="192"/>
      <c r="AS148" s="192"/>
      <c r="AT148" s="255"/>
      <c r="AU148" s="172"/>
      <c r="AV148" s="454"/>
      <c r="AW148" s="172"/>
      <c r="AX148" s="172"/>
      <c r="AY148" s="454"/>
      <c r="AZ148" s="172"/>
      <c r="BA148" s="172"/>
      <c r="BB148" s="255"/>
      <c r="BC148" s="172"/>
      <c r="BD148" s="172"/>
      <c r="BP148" s="170"/>
      <c r="BQ148" s="192"/>
      <c r="CS148" s="170"/>
      <c r="CT148" s="192"/>
      <c r="CU148" s="192"/>
      <c r="DI148" s="170"/>
      <c r="DT148" s="168"/>
      <c r="EO148" s="170"/>
      <c r="EZ148" s="170"/>
    </row>
    <row r="149" spans="1:156" hidden="1" x14ac:dyDescent="0.2">
      <c r="A149" s="172"/>
      <c r="B149" s="172"/>
      <c r="C149" s="193"/>
      <c r="D149" s="170"/>
      <c r="E149" s="175"/>
      <c r="F149" s="175"/>
      <c r="I149" s="192"/>
      <c r="J149" s="192"/>
      <c r="K149" s="192"/>
      <c r="L149" s="192"/>
      <c r="M149" s="192"/>
      <c r="N149" s="198"/>
      <c r="O149" s="175"/>
      <c r="P149" s="175"/>
      <c r="R149" s="192"/>
      <c r="S149" s="192"/>
      <c r="T149" s="192"/>
      <c r="U149" s="192"/>
      <c r="V149" s="192"/>
      <c r="W149" s="192"/>
      <c r="X149" s="192"/>
      <c r="Y149" s="170"/>
      <c r="Z149" s="192"/>
      <c r="AA149" s="192"/>
      <c r="AB149" s="192"/>
      <c r="AC149" s="192"/>
      <c r="AG149" s="170"/>
      <c r="AO149" s="192"/>
      <c r="AP149" s="192"/>
      <c r="AQ149" s="192"/>
      <c r="AR149" s="192"/>
      <c r="AS149" s="192"/>
      <c r="AT149" s="255"/>
      <c r="AU149" s="172"/>
      <c r="AV149" s="454"/>
      <c r="AW149" s="172"/>
      <c r="AX149" s="172"/>
      <c r="AY149" s="454"/>
      <c r="AZ149" s="172"/>
      <c r="BA149" s="172"/>
      <c r="BB149" s="255"/>
      <c r="BC149" s="172"/>
      <c r="BD149" s="172"/>
      <c r="BP149" s="170"/>
      <c r="BQ149" s="192"/>
      <c r="CS149" s="170"/>
      <c r="CT149" s="192"/>
      <c r="CU149" s="192"/>
      <c r="DI149" s="170"/>
      <c r="DT149" s="168"/>
      <c r="EO149" s="170"/>
      <c r="EZ149" s="170"/>
    </row>
    <row r="150" spans="1:156" hidden="1" x14ac:dyDescent="0.2">
      <c r="A150" s="172"/>
      <c r="B150" s="172"/>
      <c r="C150" s="193"/>
      <c r="D150" s="170"/>
      <c r="E150" s="175"/>
      <c r="F150" s="175"/>
      <c r="I150" s="192"/>
      <c r="J150" s="192"/>
      <c r="K150" s="192"/>
      <c r="L150" s="192"/>
      <c r="M150" s="192"/>
      <c r="N150" s="198"/>
      <c r="O150" s="175"/>
      <c r="P150" s="175"/>
      <c r="R150" s="192"/>
      <c r="S150" s="192"/>
      <c r="T150" s="192"/>
      <c r="U150" s="192"/>
      <c r="V150" s="192"/>
      <c r="W150" s="192"/>
      <c r="X150" s="192"/>
      <c r="Y150" s="170"/>
      <c r="Z150" s="192"/>
      <c r="AA150" s="192"/>
      <c r="AB150" s="192"/>
      <c r="AC150" s="192"/>
      <c r="AG150" s="170"/>
      <c r="AO150" s="192"/>
      <c r="AP150" s="192"/>
      <c r="AQ150" s="192"/>
      <c r="AR150" s="192"/>
      <c r="AS150" s="192"/>
      <c r="AT150" s="255"/>
      <c r="AU150" s="172"/>
      <c r="AV150" s="454"/>
      <c r="AW150" s="172"/>
      <c r="AX150" s="172"/>
      <c r="AY150" s="454"/>
      <c r="AZ150" s="172"/>
      <c r="BA150" s="172"/>
      <c r="BB150" s="255"/>
      <c r="BC150" s="172"/>
      <c r="BD150" s="172"/>
      <c r="BP150" s="170"/>
      <c r="BQ150" s="192"/>
      <c r="CS150" s="170"/>
      <c r="CT150" s="192"/>
      <c r="CU150" s="192"/>
      <c r="DI150" s="170"/>
      <c r="DT150" s="168"/>
      <c r="EO150" s="170"/>
      <c r="EZ150" s="170"/>
    </row>
    <row r="151" spans="1:156" hidden="1" x14ac:dyDescent="0.2">
      <c r="A151" s="172"/>
      <c r="B151" s="172"/>
      <c r="C151" s="193"/>
      <c r="D151" s="170"/>
      <c r="E151" s="175"/>
      <c r="F151" s="175"/>
      <c r="I151" s="192"/>
      <c r="J151" s="192"/>
      <c r="K151" s="192"/>
      <c r="L151" s="192"/>
      <c r="M151" s="192"/>
      <c r="N151" s="198"/>
      <c r="O151" s="175"/>
      <c r="P151" s="175"/>
      <c r="R151" s="192"/>
      <c r="S151" s="192"/>
      <c r="T151" s="192"/>
      <c r="U151" s="192"/>
      <c r="V151" s="192"/>
      <c r="W151" s="192"/>
      <c r="X151" s="192"/>
      <c r="Y151" s="170"/>
      <c r="Z151" s="192"/>
      <c r="AA151" s="192"/>
      <c r="AB151" s="192"/>
      <c r="AC151" s="192"/>
      <c r="AG151" s="170"/>
      <c r="AO151" s="192"/>
      <c r="AP151" s="192"/>
      <c r="AQ151" s="192"/>
      <c r="AR151" s="192"/>
      <c r="AS151" s="192"/>
      <c r="AT151" s="255"/>
      <c r="AU151" s="172"/>
      <c r="AV151" s="454"/>
      <c r="AW151" s="172"/>
      <c r="AX151" s="172"/>
      <c r="AY151" s="454"/>
      <c r="AZ151" s="172"/>
      <c r="BA151" s="172"/>
      <c r="BB151" s="255"/>
      <c r="BC151" s="172"/>
      <c r="BD151" s="172"/>
      <c r="BP151" s="170"/>
      <c r="BQ151" s="192"/>
      <c r="CS151" s="170"/>
      <c r="CT151" s="192"/>
      <c r="CU151" s="192"/>
      <c r="DI151" s="170"/>
      <c r="DT151" s="168"/>
      <c r="EO151" s="170"/>
      <c r="EZ151" s="170"/>
    </row>
    <row r="152" spans="1:156" hidden="1" x14ac:dyDescent="0.2">
      <c r="A152" s="172"/>
      <c r="B152" s="172"/>
      <c r="C152" s="193"/>
      <c r="D152" s="170"/>
      <c r="E152" s="175"/>
      <c r="F152" s="175"/>
      <c r="I152" s="192"/>
      <c r="J152" s="192"/>
      <c r="K152" s="192"/>
      <c r="L152" s="192"/>
      <c r="M152" s="192"/>
      <c r="N152" s="198"/>
      <c r="O152" s="175"/>
      <c r="P152" s="175"/>
      <c r="R152" s="192"/>
      <c r="S152" s="192"/>
      <c r="T152" s="192"/>
      <c r="U152" s="192"/>
      <c r="V152" s="192"/>
      <c r="W152" s="192"/>
      <c r="X152" s="192"/>
      <c r="Y152" s="170"/>
      <c r="Z152" s="192"/>
      <c r="AA152" s="192"/>
      <c r="AB152" s="192"/>
      <c r="AC152" s="192"/>
      <c r="AG152" s="170"/>
      <c r="AO152" s="192"/>
      <c r="AP152" s="192"/>
      <c r="AQ152" s="192"/>
      <c r="AR152" s="192"/>
      <c r="AS152" s="192"/>
      <c r="AT152" s="255"/>
      <c r="AU152" s="172"/>
      <c r="AV152" s="454"/>
      <c r="AW152" s="172"/>
      <c r="AX152" s="172"/>
      <c r="AY152" s="454"/>
      <c r="AZ152" s="172"/>
      <c r="BA152" s="172"/>
      <c r="BB152" s="255"/>
      <c r="BC152" s="172"/>
      <c r="BD152" s="172"/>
      <c r="BP152" s="170"/>
      <c r="BQ152" s="192"/>
      <c r="CS152" s="170"/>
      <c r="CT152" s="192"/>
      <c r="CU152" s="192"/>
      <c r="DI152" s="170"/>
      <c r="DT152" s="168"/>
      <c r="EO152" s="170"/>
      <c r="EZ152" s="170"/>
    </row>
    <row r="153" spans="1:156" hidden="1" x14ac:dyDescent="0.2">
      <c r="A153" s="172"/>
      <c r="B153" s="172"/>
      <c r="C153" s="193"/>
      <c r="D153" s="170"/>
      <c r="E153" s="175"/>
      <c r="F153" s="175"/>
      <c r="I153" s="192"/>
      <c r="J153" s="192"/>
      <c r="K153" s="192"/>
      <c r="L153" s="192"/>
      <c r="M153" s="192"/>
      <c r="N153" s="198"/>
      <c r="O153" s="175"/>
      <c r="P153" s="175"/>
      <c r="R153" s="192"/>
      <c r="S153" s="192"/>
      <c r="T153" s="192"/>
      <c r="U153" s="192"/>
      <c r="V153" s="192"/>
      <c r="W153" s="192"/>
      <c r="X153" s="192"/>
      <c r="Y153" s="170"/>
      <c r="Z153" s="192"/>
      <c r="AA153" s="192"/>
      <c r="AB153" s="192"/>
      <c r="AC153" s="192"/>
      <c r="AG153" s="170"/>
      <c r="AO153" s="192"/>
      <c r="AP153" s="192"/>
      <c r="AQ153" s="192"/>
      <c r="AR153" s="192"/>
      <c r="AS153" s="192"/>
      <c r="AT153" s="255"/>
      <c r="AU153" s="172"/>
      <c r="AV153" s="454"/>
      <c r="AW153" s="172"/>
      <c r="AX153" s="172"/>
      <c r="AY153" s="454"/>
      <c r="AZ153" s="172"/>
      <c r="BA153" s="172"/>
      <c r="BB153" s="255"/>
      <c r="BC153" s="172"/>
      <c r="BD153" s="172"/>
      <c r="BP153" s="170"/>
      <c r="BQ153" s="192"/>
      <c r="CS153" s="170"/>
      <c r="CT153" s="192"/>
      <c r="CU153" s="192"/>
      <c r="DI153" s="170"/>
      <c r="DT153" s="168"/>
      <c r="EO153" s="170"/>
      <c r="EZ153" s="170"/>
    </row>
    <row r="154" spans="1:156" hidden="1" x14ac:dyDescent="0.2">
      <c r="A154" s="172"/>
      <c r="B154" s="172"/>
      <c r="C154" s="193"/>
      <c r="D154" s="170"/>
      <c r="E154" s="175"/>
      <c r="F154" s="175"/>
      <c r="I154" s="192"/>
      <c r="J154" s="192"/>
      <c r="K154" s="192"/>
      <c r="L154" s="192"/>
      <c r="M154" s="192"/>
      <c r="N154" s="198"/>
      <c r="O154" s="175"/>
      <c r="P154" s="175"/>
      <c r="R154" s="192"/>
      <c r="S154" s="192"/>
      <c r="T154" s="192"/>
      <c r="U154" s="192"/>
      <c r="V154" s="192"/>
      <c r="W154" s="192"/>
      <c r="X154" s="192"/>
      <c r="Y154" s="170"/>
      <c r="Z154" s="192"/>
      <c r="AA154" s="192"/>
      <c r="AB154" s="192"/>
      <c r="AC154" s="192"/>
      <c r="AG154" s="170"/>
      <c r="AO154" s="192"/>
      <c r="AP154" s="192"/>
      <c r="AQ154" s="192"/>
      <c r="AR154" s="192"/>
      <c r="AS154" s="192"/>
      <c r="AT154" s="255"/>
      <c r="AU154" s="172"/>
      <c r="AV154" s="454"/>
      <c r="AW154" s="172"/>
      <c r="AX154" s="172"/>
      <c r="AY154" s="454"/>
      <c r="AZ154" s="172"/>
      <c r="BA154" s="172"/>
      <c r="BB154" s="255"/>
      <c r="BC154" s="172"/>
      <c r="BD154" s="172"/>
      <c r="BP154" s="170"/>
      <c r="BQ154" s="192"/>
      <c r="CS154" s="170"/>
      <c r="CT154" s="192"/>
      <c r="CU154" s="192"/>
      <c r="DI154" s="170"/>
      <c r="DT154" s="168"/>
      <c r="EO154" s="170"/>
      <c r="EZ154" s="170"/>
    </row>
    <row r="155" spans="1:156" hidden="1" x14ac:dyDescent="0.2">
      <c r="A155" s="172"/>
      <c r="B155" s="172"/>
      <c r="C155" s="193"/>
      <c r="D155" s="170"/>
      <c r="E155" s="175"/>
      <c r="F155" s="175"/>
      <c r="I155" s="192"/>
      <c r="J155" s="192"/>
      <c r="K155" s="192"/>
      <c r="L155" s="192"/>
      <c r="M155" s="192"/>
      <c r="N155" s="198"/>
      <c r="O155" s="175"/>
      <c r="P155" s="175"/>
      <c r="R155" s="192"/>
      <c r="S155" s="192"/>
      <c r="T155" s="192"/>
      <c r="U155" s="192"/>
      <c r="V155" s="192"/>
      <c r="W155" s="192"/>
      <c r="X155" s="192"/>
      <c r="Y155" s="170"/>
      <c r="Z155" s="192"/>
      <c r="AA155" s="192"/>
      <c r="AB155" s="192"/>
      <c r="AC155" s="192"/>
      <c r="AG155" s="170"/>
      <c r="AO155" s="192"/>
      <c r="AP155" s="192"/>
      <c r="AQ155" s="192"/>
      <c r="AR155" s="192"/>
      <c r="AS155" s="192"/>
      <c r="AT155" s="255"/>
      <c r="AU155" s="172"/>
      <c r="AV155" s="454"/>
      <c r="AW155" s="172"/>
      <c r="AX155" s="172"/>
      <c r="AY155" s="454"/>
      <c r="AZ155" s="172"/>
      <c r="BA155" s="172"/>
      <c r="BB155" s="255"/>
      <c r="BC155" s="172"/>
      <c r="BD155" s="172"/>
      <c r="BP155" s="170"/>
      <c r="BQ155" s="192"/>
      <c r="CS155" s="170"/>
      <c r="CT155" s="192"/>
      <c r="CU155" s="192"/>
      <c r="DI155" s="170"/>
      <c r="DT155" s="168"/>
      <c r="EO155" s="170"/>
      <c r="EZ155" s="170"/>
    </row>
    <row r="156" spans="1:156" x14ac:dyDescent="0.2">
      <c r="A156" s="172">
        <v>2010</v>
      </c>
      <c r="B156" s="172" t="s">
        <v>1122</v>
      </c>
      <c r="C156" s="193"/>
      <c r="D156" s="170"/>
      <c r="E156" s="195">
        <f>AVERAGE(E86:E89)</f>
        <v>0.14036095499216023</v>
      </c>
      <c r="F156" s="195"/>
      <c r="I156" s="192"/>
      <c r="J156" s="192"/>
      <c r="K156" s="192"/>
      <c r="L156" s="192"/>
      <c r="M156" s="192"/>
      <c r="N156" s="196">
        <f>AVERAGE(N86:N89)</f>
        <v>0.32995505001138181</v>
      </c>
      <c r="O156" s="195"/>
      <c r="P156" s="195"/>
      <c r="R156" s="192"/>
      <c r="S156" s="192"/>
      <c r="T156" s="192"/>
      <c r="U156" s="192"/>
      <c r="V156" s="192"/>
      <c r="W156" s="192"/>
      <c r="X156" s="192"/>
      <c r="Y156" s="170"/>
      <c r="Z156" s="192"/>
      <c r="AA156" s="192"/>
      <c r="AB156" s="192"/>
      <c r="AC156" s="192"/>
      <c r="AG156" s="170"/>
      <c r="AO156" s="192"/>
      <c r="AP156" s="192"/>
      <c r="AQ156" s="192"/>
      <c r="AR156" s="192"/>
      <c r="AS156" s="192"/>
      <c r="AT156" s="254">
        <f t="shared" ref="AT156" si="225">AVERAGE(AT86:AT93)</f>
        <v>0.35</v>
      </c>
      <c r="AU156" s="203">
        <f>AVERAGE(AU86:AU93)</f>
        <v>0.14972770086353065</v>
      </c>
      <c r="AV156" s="453">
        <f t="shared" ref="AV156" si="226">AVERAGE(AV86:AV93)</f>
        <v>0.1633613196782874</v>
      </c>
      <c r="AW156" s="203">
        <f>AVERAGE(AW86:AW93)</f>
        <v>0.13586749756386318</v>
      </c>
      <c r="AX156" s="203">
        <f t="shared" ref="AX156:AY156" si="227">AVERAGE(AX86:AX93)</f>
        <v>0.19294807286230836</v>
      </c>
      <c r="AY156" s="453">
        <f t="shared" si="227"/>
        <v>0.22206773880878802</v>
      </c>
      <c r="AZ156" s="203">
        <f t="shared" ref="AZ156" si="228">AVERAGE(AZ86:AZ93)</f>
        <v>0.25411934558520055</v>
      </c>
      <c r="BA156" s="203">
        <f>AVERAGE(BA86:BA93)</f>
        <v>0.19539243785940744</v>
      </c>
      <c r="BB156" s="254"/>
      <c r="BC156" s="203"/>
      <c r="BD156" s="203"/>
      <c r="BP156" s="170"/>
      <c r="BQ156" s="192"/>
      <c r="CS156" s="170"/>
      <c r="CT156" s="192"/>
      <c r="CU156" s="192"/>
      <c r="DI156" s="170"/>
      <c r="DT156" s="168"/>
      <c r="EO156" s="170"/>
      <c r="EZ156" s="170"/>
    </row>
    <row r="157" spans="1:156" x14ac:dyDescent="0.2">
      <c r="J157" s="192"/>
      <c r="K157" s="192"/>
      <c r="L157" s="192"/>
      <c r="M157" s="192"/>
      <c r="N157" s="194"/>
      <c r="O157" s="192"/>
      <c r="P157" s="192"/>
      <c r="Y157" s="170"/>
      <c r="AG157" s="170"/>
      <c r="AI157" s="435"/>
      <c r="AJ157" s="435"/>
      <c r="AP157" s="192"/>
      <c r="AQ157" s="192"/>
      <c r="AR157" s="192"/>
      <c r="AS157" s="192"/>
      <c r="AT157" s="170"/>
      <c r="BP157" s="170"/>
      <c r="BQ157" s="192"/>
      <c r="CT157" s="192"/>
      <c r="DT157" s="63"/>
      <c r="EZ157" s="170"/>
    </row>
    <row r="158" spans="1:156" x14ac:dyDescent="0.2">
      <c r="AG158" s="170"/>
      <c r="AI158" s="177"/>
      <c r="AT158" s="170"/>
      <c r="AU158" s="182"/>
      <c r="AV158" s="182"/>
      <c r="AX158" s="182"/>
      <c r="AY158" s="182"/>
      <c r="CT158" s="192"/>
    </row>
    <row r="159" spans="1:156" x14ac:dyDescent="0.2">
      <c r="CT159" s="192"/>
    </row>
    <row r="160" spans="1:156" x14ac:dyDescent="0.2">
      <c r="CT160" s="192"/>
    </row>
    <row r="161" spans="98:98" x14ac:dyDescent="0.2">
      <c r="CT161" s="192"/>
    </row>
    <row r="162" spans="98:98" x14ac:dyDescent="0.2">
      <c r="CT162" s="192"/>
    </row>
    <row r="163" spans="98:98" x14ac:dyDescent="0.2">
      <c r="CT163" s="192"/>
    </row>
  </sheetData>
  <pageMargins left="0.75" right="0.75" top="1" bottom="1" header="0.5" footer="0.5"/>
  <pageSetup paperSize="9" orientation="portrait" horizontalDpi="4294967292" verticalDpi="4294967292"/>
  <ignoredErrors>
    <ignoredError sqref="CL58:CL87 CL88:CL89" formula="1"/>
    <ignoredError sqref="AT96:AT156" formulaRange="1"/>
  </ignoredError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R57"/>
  <sheetViews>
    <sheetView workbookViewId="0">
      <pane xSplit="1" ySplit="8" topLeftCell="B9" activePane="bottomRight" state="frozen"/>
      <selection pane="topRight" activeCell="C1" sqref="C1"/>
      <selection pane="bottomLeft" activeCell="A8" sqref="A8"/>
      <selection pane="bottomRight"/>
    </sheetView>
  </sheetViews>
  <sheetFormatPr baseColWidth="10" defaultColWidth="9.28515625" defaultRowHeight="13" x14ac:dyDescent="0.15"/>
  <cols>
    <col min="1" max="8" width="10.7109375" style="73" customWidth="1"/>
    <col min="9" max="9" width="10.7109375" style="75" customWidth="1"/>
    <col min="10" max="14" width="10.7109375" style="73" customWidth="1"/>
    <col min="15" max="15" width="10.7109375" style="74" customWidth="1"/>
    <col min="16" max="16384" width="9.28515625" style="73"/>
  </cols>
  <sheetData>
    <row r="1" spans="1:18" ht="16" x14ac:dyDescent="0.2">
      <c r="A1" s="275" t="s">
        <v>1170</v>
      </c>
    </row>
    <row r="2" spans="1:18" ht="13" customHeight="1" thickBot="1" x14ac:dyDescent="0.2">
      <c r="A2" s="131"/>
    </row>
    <row r="3" spans="1:18" s="130" customFormat="1" ht="20" customHeight="1" thickTop="1" x14ac:dyDescent="0.15">
      <c r="A3" s="472" t="s">
        <v>1113</v>
      </c>
      <c r="B3" s="473"/>
      <c r="C3" s="473"/>
      <c r="D3" s="473"/>
      <c r="E3" s="473"/>
      <c r="F3" s="473"/>
      <c r="G3" s="473"/>
      <c r="H3" s="473"/>
      <c r="I3" s="473"/>
      <c r="J3" s="473"/>
      <c r="K3" s="473"/>
      <c r="L3" s="473"/>
      <c r="M3" s="473"/>
      <c r="N3" s="473"/>
      <c r="O3" s="474"/>
    </row>
    <row r="4" spans="1:18" x14ac:dyDescent="0.15">
      <c r="A4" s="121"/>
      <c r="B4" s="128"/>
      <c r="C4" s="128"/>
      <c r="D4" s="128"/>
      <c r="E4" s="128"/>
      <c r="F4" s="128"/>
      <c r="G4" s="128"/>
      <c r="H4" s="128"/>
      <c r="I4" s="129"/>
      <c r="J4" s="128"/>
      <c r="K4" s="128"/>
      <c r="L4" s="128"/>
      <c r="M4" s="128"/>
      <c r="N4" s="128"/>
      <c r="O4" s="127"/>
    </row>
    <row r="5" spans="1:18" x14ac:dyDescent="0.15">
      <c r="A5" s="121"/>
      <c r="B5" s="123" t="s">
        <v>102</v>
      </c>
      <c r="C5" s="123" t="s">
        <v>103</v>
      </c>
      <c r="D5" s="123" t="s">
        <v>104</v>
      </c>
      <c r="E5" s="126" t="s">
        <v>105</v>
      </c>
      <c r="F5" s="125" t="s">
        <v>106</v>
      </c>
      <c r="G5" s="123" t="s">
        <v>112</v>
      </c>
      <c r="H5" s="123" t="s">
        <v>113</v>
      </c>
      <c r="I5" s="125" t="s">
        <v>114</v>
      </c>
      <c r="J5" s="123" t="s">
        <v>115</v>
      </c>
      <c r="K5" s="124" t="s">
        <v>116</v>
      </c>
      <c r="L5" s="123" t="s">
        <v>1112</v>
      </c>
      <c r="M5" s="123" t="s">
        <v>1111</v>
      </c>
      <c r="N5" s="123" t="s">
        <v>1110</v>
      </c>
      <c r="O5" s="122" t="s">
        <v>1109</v>
      </c>
    </row>
    <row r="6" spans="1:18" ht="32" customHeight="1" thickBot="1" x14ac:dyDescent="0.2">
      <c r="A6" s="121"/>
      <c r="B6" s="475" t="s">
        <v>1108</v>
      </c>
      <c r="C6" s="475"/>
      <c r="D6" s="475"/>
      <c r="E6" s="475"/>
      <c r="F6" s="475"/>
      <c r="G6" s="476"/>
      <c r="H6" s="475" t="s">
        <v>1107</v>
      </c>
      <c r="I6" s="475"/>
      <c r="J6" s="475"/>
      <c r="K6" s="475"/>
      <c r="L6" s="475"/>
      <c r="M6" s="475"/>
      <c r="N6" s="467" t="s">
        <v>1106</v>
      </c>
      <c r="O6" s="477" t="s">
        <v>1105</v>
      </c>
    </row>
    <row r="7" spans="1:18" ht="25" customHeight="1" x14ac:dyDescent="0.15">
      <c r="A7" s="121"/>
      <c r="B7" s="470" t="s">
        <v>1104</v>
      </c>
      <c r="C7" s="470" t="s">
        <v>1103</v>
      </c>
      <c r="D7" s="119"/>
      <c r="E7" s="119"/>
      <c r="F7" s="470" t="s">
        <v>1102</v>
      </c>
      <c r="G7" s="120"/>
      <c r="H7" s="470" t="s">
        <v>1104</v>
      </c>
      <c r="I7" s="470" t="s">
        <v>1103</v>
      </c>
      <c r="J7" s="119"/>
      <c r="K7" s="119"/>
      <c r="L7" s="470" t="s">
        <v>1102</v>
      </c>
      <c r="M7" s="118"/>
      <c r="N7" s="468"/>
      <c r="O7" s="478"/>
    </row>
    <row r="8" spans="1:18" ht="61" customHeight="1" thickBot="1" x14ac:dyDescent="0.2">
      <c r="A8" s="117"/>
      <c r="B8" s="471"/>
      <c r="C8" s="471"/>
      <c r="D8" s="116" t="s">
        <v>1101</v>
      </c>
      <c r="E8" s="116" t="s">
        <v>1100</v>
      </c>
      <c r="F8" s="471"/>
      <c r="G8" s="115" t="s">
        <v>1099</v>
      </c>
      <c r="H8" s="471"/>
      <c r="I8" s="471"/>
      <c r="J8" s="116" t="s">
        <v>1101</v>
      </c>
      <c r="K8" s="116" t="s">
        <v>1100</v>
      </c>
      <c r="L8" s="471"/>
      <c r="M8" s="115" t="s">
        <v>1099</v>
      </c>
      <c r="N8" s="469"/>
      <c r="O8" s="479"/>
    </row>
    <row r="9" spans="1:18" ht="13" customHeight="1" x14ac:dyDescent="0.2">
      <c r="A9" s="93">
        <v>1914</v>
      </c>
      <c r="B9" s="88">
        <v>0.98844478120856227</v>
      </c>
      <c r="C9" s="88">
        <v>1.8942981625307825E-4</v>
      </c>
      <c r="D9" s="90"/>
      <c r="E9" s="90"/>
      <c r="F9" s="88">
        <v>1.1365788975184693E-2</v>
      </c>
      <c r="G9" s="92">
        <v>9.471490812653912E-3</v>
      </c>
      <c r="H9" s="111"/>
      <c r="I9" s="111"/>
      <c r="J9" s="114"/>
      <c r="K9" s="113"/>
      <c r="L9" s="91"/>
      <c r="M9" s="112"/>
      <c r="N9" s="111"/>
      <c r="O9" s="110"/>
      <c r="Q9" s="76"/>
      <c r="R9" s="76"/>
    </row>
    <row r="10" spans="1:18" ht="16" x14ac:dyDescent="0.2">
      <c r="A10" s="93">
        <v>1929</v>
      </c>
      <c r="B10" s="88">
        <v>0.93074545807910347</v>
      </c>
      <c r="C10" s="88"/>
      <c r="D10" s="90"/>
      <c r="E10" s="90"/>
      <c r="F10" s="88">
        <v>6.9254541920896528E-2</v>
      </c>
      <c r="G10" s="92">
        <v>5.0366939578833834E-2</v>
      </c>
      <c r="H10" s="111"/>
      <c r="I10" s="111"/>
      <c r="J10" s="114"/>
      <c r="K10" s="113"/>
      <c r="L10" s="91"/>
      <c r="M10" s="112"/>
      <c r="N10" s="111"/>
      <c r="O10" s="110"/>
      <c r="Q10" s="76"/>
      <c r="R10" s="76"/>
    </row>
    <row r="11" spans="1:18" ht="16" x14ac:dyDescent="0.2">
      <c r="A11" s="93">
        <v>1934</v>
      </c>
      <c r="B11" s="88">
        <v>0.88089395848531071</v>
      </c>
      <c r="C11" s="88"/>
      <c r="D11" s="90"/>
      <c r="E11" s="90"/>
      <c r="F11" s="88">
        <v>0.11910604151468929</v>
      </c>
      <c r="G11" s="92">
        <v>9.5828635851183758E-2</v>
      </c>
      <c r="H11" s="111"/>
      <c r="I11" s="111"/>
      <c r="J11" s="114"/>
      <c r="K11" s="113"/>
      <c r="L11" s="91"/>
      <c r="M11" s="112"/>
      <c r="N11" s="111"/>
      <c r="O11" s="110"/>
      <c r="Q11" s="76"/>
      <c r="R11" s="76"/>
    </row>
    <row r="12" spans="1:18" ht="16" x14ac:dyDescent="0.2">
      <c r="A12" s="100">
        <v>1937</v>
      </c>
      <c r="B12" s="95">
        <v>0.82955158327720702</v>
      </c>
      <c r="C12" s="95">
        <v>1.2778728268807465E-2</v>
      </c>
      <c r="D12" s="97"/>
      <c r="E12" s="97">
        <v>1.1287188499144559E-2</v>
      </c>
      <c r="F12" s="95">
        <v>0.15766968845398549</v>
      </c>
      <c r="G12" s="99">
        <v>0.14248255066293858</v>
      </c>
      <c r="H12" s="106"/>
      <c r="I12" s="106"/>
      <c r="J12" s="109"/>
      <c r="K12" s="108"/>
      <c r="L12" s="98"/>
      <c r="M12" s="107"/>
      <c r="N12" s="106"/>
      <c r="O12" s="105"/>
      <c r="Q12" s="76"/>
      <c r="R12" s="76"/>
    </row>
    <row r="13" spans="1:18" ht="16" x14ac:dyDescent="0.2">
      <c r="A13" s="93">
        <v>1941</v>
      </c>
      <c r="B13" s="88">
        <v>0.74618685207804814</v>
      </c>
      <c r="C13" s="88">
        <v>7.4133233110964952E-2</v>
      </c>
      <c r="D13" s="90"/>
      <c r="E13" s="90">
        <v>1.7288358545522881E-2</v>
      </c>
      <c r="F13" s="88">
        <v>0.17967991481098691</v>
      </c>
      <c r="G13" s="92">
        <v>0.15002035766857716</v>
      </c>
      <c r="H13" s="88">
        <v>0.72745470410101121</v>
      </c>
      <c r="I13" s="91">
        <v>7.755479135656726E-2</v>
      </c>
      <c r="J13" s="104"/>
      <c r="K13" s="90">
        <v>1.8323666786429198E-2</v>
      </c>
      <c r="L13" s="88">
        <v>0.19499050454242159</v>
      </c>
      <c r="M13" s="89">
        <v>0.15510958271313452</v>
      </c>
      <c r="N13" s="88"/>
      <c r="O13" s="87">
        <v>9.7120096687598797E-3</v>
      </c>
      <c r="Q13" s="76"/>
      <c r="R13" s="76"/>
    </row>
    <row r="14" spans="1:18" ht="16" x14ac:dyDescent="0.2">
      <c r="A14" s="103">
        <v>1974</v>
      </c>
      <c r="B14" s="88"/>
      <c r="C14" s="88"/>
      <c r="D14" s="90"/>
      <c r="E14" s="90"/>
      <c r="F14" s="88"/>
      <c r="G14" s="92"/>
      <c r="H14" s="88">
        <v>0.56152162935532735</v>
      </c>
      <c r="I14" s="91">
        <v>4.7803400100993099E-2</v>
      </c>
      <c r="J14" s="90">
        <v>2.1797677158727487E-2</v>
      </c>
      <c r="K14" s="90"/>
      <c r="L14" s="88">
        <v>0.39067497054367956</v>
      </c>
      <c r="M14" s="89">
        <v>0.29590977949840097</v>
      </c>
      <c r="N14" s="88"/>
      <c r="O14" s="87">
        <v>1.8021701525096589E-2</v>
      </c>
      <c r="Q14" s="76"/>
      <c r="R14" s="76"/>
    </row>
    <row r="15" spans="1:18" ht="16" x14ac:dyDescent="0.2">
      <c r="A15" s="102">
        <v>1978</v>
      </c>
      <c r="B15" s="95">
        <v>0.56157028336262704</v>
      </c>
      <c r="C15" s="95">
        <v>0.23994727140223776</v>
      </c>
      <c r="D15" s="97">
        <v>0.20686329146482618</v>
      </c>
      <c r="E15" s="97">
        <v>5.3585973335619673E-5</v>
      </c>
      <c r="F15" s="95">
        <v>0.19848244523513525</v>
      </c>
      <c r="G15" s="101">
        <v>0.14377116645946758</v>
      </c>
      <c r="H15" s="95">
        <v>0.49950527357318791</v>
      </c>
      <c r="I15" s="98">
        <v>0.15801772594261174</v>
      </c>
      <c r="J15" s="97">
        <v>0.12660786088713921</v>
      </c>
      <c r="K15" s="97">
        <v>1.0526094187490789E-4</v>
      </c>
      <c r="L15" s="95">
        <v>0.34247700048420032</v>
      </c>
      <c r="M15" s="96">
        <v>0.25799456853539926</v>
      </c>
      <c r="N15" s="95">
        <v>0.39035768736255622</v>
      </c>
      <c r="O15" s="94">
        <v>1.7836320307830212E-2</v>
      </c>
      <c r="Q15" s="76"/>
      <c r="R15" s="76"/>
    </row>
    <row r="16" spans="1:18" ht="16" x14ac:dyDescent="0.2">
      <c r="A16" s="93">
        <v>1984</v>
      </c>
      <c r="B16" s="88">
        <v>0.57763230282713063</v>
      </c>
      <c r="C16" s="88">
        <v>0.23612853688172597</v>
      </c>
      <c r="D16" s="90">
        <v>0.17662937002046239</v>
      </c>
      <c r="E16" s="90">
        <v>5.5410652302114714E-5</v>
      </c>
      <c r="F16" s="88">
        <v>0.1862391602911434</v>
      </c>
      <c r="G16" s="92">
        <v>8.8696622720742191E-2</v>
      </c>
      <c r="H16" s="88">
        <v>0.60592631466417879</v>
      </c>
      <c r="I16" s="91">
        <v>0.1193232067018475</v>
      </c>
      <c r="J16" s="90">
        <v>9.0517702168187608E-2</v>
      </c>
      <c r="K16" s="90">
        <v>1.2633993216517488E-4</v>
      </c>
      <c r="L16" s="88">
        <v>0.27475047863397384</v>
      </c>
      <c r="M16" s="89">
        <v>0.16885817856691646</v>
      </c>
      <c r="N16" s="88">
        <v>0.29146690452298646</v>
      </c>
      <c r="O16" s="87">
        <v>1.5464575021850654E-2</v>
      </c>
      <c r="Q16" s="76"/>
      <c r="R16" s="76"/>
    </row>
    <row r="17" spans="1:18" ht="16" x14ac:dyDescent="0.2">
      <c r="A17" s="93">
        <v>1985</v>
      </c>
      <c r="B17" s="88">
        <v>0.6314276822321151</v>
      </c>
      <c r="C17" s="88">
        <v>0.17320812416275388</v>
      </c>
      <c r="D17" s="90">
        <v>0.12243075382596107</v>
      </c>
      <c r="E17" s="90">
        <v>8.1999377562480547E-4</v>
      </c>
      <c r="F17" s="88">
        <v>0.19536419360513105</v>
      </c>
      <c r="G17" s="92">
        <v>8.3604183862630757E-2</v>
      </c>
      <c r="H17" s="88">
        <v>0.61127609591773413</v>
      </c>
      <c r="I17" s="91">
        <v>0.11978635698772219</v>
      </c>
      <c r="J17" s="90">
        <v>9.0066929657373354E-2</v>
      </c>
      <c r="K17" s="90">
        <v>1.403602086195943E-4</v>
      </c>
      <c r="L17" s="88">
        <v>0.26893754709454371</v>
      </c>
      <c r="M17" s="89">
        <v>0.15538613832129192</v>
      </c>
      <c r="N17" s="88">
        <v>0.26247186762604569</v>
      </c>
      <c r="O17" s="87">
        <v>1.5990488402774863E-2</v>
      </c>
      <c r="Q17" s="76"/>
      <c r="R17" s="76"/>
    </row>
    <row r="18" spans="1:18" ht="16" x14ac:dyDescent="0.2">
      <c r="A18" s="93">
        <v>1986</v>
      </c>
      <c r="B18" s="88">
        <v>0.65953645530858984</v>
      </c>
      <c r="C18" s="88">
        <v>0.1440071801911198</v>
      </c>
      <c r="D18" s="90">
        <v>9.4106963729475732E-2</v>
      </c>
      <c r="E18" s="90">
        <v>8.8485296446861293E-4</v>
      </c>
      <c r="F18" s="88">
        <v>0.19645636450029036</v>
      </c>
      <c r="G18" s="92">
        <v>8.0352674093236889E-2</v>
      </c>
      <c r="H18" s="88">
        <v>0.62033522536012342</v>
      </c>
      <c r="I18" s="91">
        <v>0.11913384638599667</v>
      </c>
      <c r="J18" s="90">
        <v>8.6789474295132951E-2</v>
      </c>
      <c r="K18" s="90">
        <v>2.3215052640131858E-5</v>
      </c>
      <c r="L18" s="88">
        <v>0.2605309282538798</v>
      </c>
      <c r="M18" s="89">
        <v>0.14212255226288723</v>
      </c>
      <c r="N18" s="88">
        <v>0.24236826678824985</v>
      </c>
      <c r="O18" s="87">
        <v>1.7369460004152435E-2</v>
      </c>
      <c r="Q18" s="76"/>
      <c r="R18" s="76"/>
    </row>
    <row r="19" spans="1:18" ht="16" x14ac:dyDescent="0.2">
      <c r="A19" s="93">
        <v>1987</v>
      </c>
      <c r="B19" s="88">
        <v>0.6758922286920912</v>
      </c>
      <c r="C19" s="88">
        <v>0.14537608779114408</v>
      </c>
      <c r="D19" s="90">
        <v>7.5401522907601742E-2</v>
      </c>
      <c r="E19" s="90">
        <v>6.1388213463015105E-4</v>
      </c>
      <c r="F19" s="88">
        <v>0.17873168351676477</v>
      </c>
      <c r="G19" s="92">
        <v>7.3141956744305098E-2</v>
      </c>
      <c r="H19" s="88">
        <v>0.64685840588695109</v>
      </c>
      <c r="I19" s="91">
        <v>0.11019704035149194</v>
      </c>
      <c r="J19" s="90">
        <v>7.5781018356289934E-2</v>
      </c>
      <c r="K19" s="90">
        <v>4.3127847111781989E-5</v>
      </c>
      <c r="L19" s="88">
        <v>0.24294455376155691</v>
      </c>
      <c r="M19" s="89">
        <v>0.12068249818054394</v>
      </c>
      <c r="N19" s="88">
        <v>0.21799030319584814</v>
      </c>
      <c r="O19" s="87">
        <v>1.774874989676882E-2</v>
      </c>
      <c r="Q19" s="76"/>
      <c r="R19" s="76"/>
    </row>
    <row r="20" spans="1:18" ht="16" x14ac:dyDescent="0.2">
      <c r="A20" s="93">
        <v>1988</v>
      </c>
      <c r="B20" s="88">
        <v>0.69681575419707642</v>
      </c>
      <c r="C20" s="88">
        <v>0.13803895284096149</v>
      </c>
      <c r="D20" s="90">
        <v>6.7231241710463796E-2</v>
      </c>
      <c r="E20" s="90">
        <v>6.8621401366044646E-4</v>
      </c>
      <c r="F20" s="88">
        <v>0.16514529296196212</v>
      </c>
      <c r="G20" s="92">
        <v>5.9704165514110834E-2</v>
      </c>
      <c r="H20" s="88">
        <v>0.66946895085412639</v>
      </c>
      <c r="I20" s="91">
        <v>0.10062318238471125</v>
      </c>
      <c r="J20" s="90">
        <v>6.4718101615386492E-2</v>
      </c>
      <c r="K20" s="90">
        <v>1.3685573938757058E-4</v>
      </c>
      <c r="L20" s="88">
        <v>0.22990786676116229</v>
      </c>
      <c r="M20" s="89">
        <v>0.1069527603313864</v>
      </c>
      <c r="N20" s="88">
        <v>0.19231134549389012</v>
      </c>
      <c r="O20" s="87">
        <v>1.7218781352731798E-2</v>
      </c>
      <c r="Q20" s="76"/>
      <c r="R20" s="76"/>
    </row>
    <row r="21" spans="1:18" ht="16" x14ac:dyDescent="0.2">
      <c r="A21" s="100">
        <v>1989</v>
      </c>
      <c r="B21" s="95">
        <v>0.69058822528356156</v>
      </c>
      <c r="C21" s="95">
        <v>0.14314502976722288</v>
      </c>
      <c r="D21" s="97">
        <v>7.7105474389410303E-2</v>
      </c>
      <c r="E21" s="97">
        <v>3.0348669338484103E-4</v>
      </c>
      <c r="F21" s="95">
        <v>0.16626674494921564</v>
      </c>
      <c r="G21" s="99">
        <v>4.9489603453508398E-2</v>
      </c>
      <c r="H21" s="95">
        <v>0.66878454465623227</v>
      </c>
      <c r="I21" s="98">
        <v>0.1117420468884904</v>
      </c>
      <c r="J21" s="97">
        <v>7.6350608428711636E-2</v>
      </c>
      <c r="K21" s="97">
        <v>1.7341509670658903E-4</v>
      </c>
      <c r="L21" s="95">
        <v>0.21947340845527732</v>
      </c>
      <c r="M21" s="96">
        <v>8.5951163357021104E-2</v>
      </c>
      <c r="N21" s="95">
        <v>0.18768349571136309</v>
      </c>
      <c r="O21" s="94">
        <v>1.7264179007297698E-2</v>
      </c>
      <c r="Q21" s="76"/>
      <c r="R21" s="76"/>
    </row>
    <row r="22" spans="1:18" ht="16" x14ac:dyDescent="0.2">
      <c r="A22" s="93">
        <v>1990</v>
      </c>
      <c r="B22" s="88">
        <v>0.66375395345065291</v>
      </c>
      <c r="C22" s="88">
        <v>0.14352474020181424</v>
      </c>
      <c r="D22" s="90">
        <v>7.0251225135257264E-2</v>
      </c>
      <c r="E22" s="90">
        <v>9.1233476603681785E-4</v>
      </c>
      <c r="F22" s="88">
        <v>0.19272130634753293</v>
      </c>
      <c r="G22" s="92">
        <v>4.9222632853319744E-2</v>
      </c>
      <c r="H22" s="88">
        <v>0.67130607269045595</v>
      </c>
      <c r="I22" s="91">
        <v>0.10373370250222121</v>
      </c>
      <c r="J22" s="90">
        <v>6.7805855734859602E-2</v>
      </c>
      <c r="K22" s="90">
        <v>2.8100915345992519E-4</v>
      </c>
      <c r="L22" s="88">
        <v>0.22496022480732275</v>
      </c>
      <c r="M22" s="89">
        <v>8.6637601504225462E-2</v>
      </c>
      <c r="N22" s="88">
        <v>0.22587226126849369</v>
      </c>
      <c r="O22" s="87">
        <v>1.825052255291516E-2</v>
      </c>
      <c r="Q22" s="76"/>
      <c r="R22" s="76"/>
    </row>
    <row r="23" spans="1:18" ht="16" x14ac:dyDescent="0.2">
      <c r="A23" s="93">
        <v>1991</v>
      </c>
      <c r="B23" s="88">
        <v>0.63884216113403303</v>
      </c>
      <c r="C23" s="88">
        <v>0.14573553399803479</v>
      </c>
      <c r="D23" s="90">
        <v>5.8172512258191464E-2</v>
      </c>
      <c r="E23" s="90">
        <v>1.1077008284679113E-3</v>
      </c>
      <c r="F23" s="88">
        <v>0.21542230486793218</v>
      </c>
      <c r="G23" s="92">
        <v>5.5250222572562298E-2</v>
      </c>
      <c r="H23" s="88">
        <v>0.65799414589327887</v>
      </c>
      <c r="I23" s="91">
        <v>9.9945059549860771E-2</v>
      </c>
      <c r="J23" s="90">
        <v>6.2092020598012831E-2</v>
      </c>
      <c r="K23" s="90">
        <v>3.7558160829631831E-4</v>
      </c>
      <c r="L23" s="88">
        <v>0.24206079455686022</v>
      </c>
      <c r="M23" s="89">
        <v>8.8112686898409828E-2</v>
      </c>
      <c r="N23" s="88">
        <v>0.24479900624547121</v>
      </c>
      <c r="O23" s="87">
        <v>1.9699605595333899E-2</v>
      </c>
      <c r="Q23" s="76"/>
      <c r="R23" s="76"/>
    </row>
    <row r="24" spans="1:18" ht="16" x14ac:dyDescent="0.2">
      <c r="A24" s="93">
        <v>1992</v>
      </c>
      <c r="B24" s="88">
        <v>0.61206097113870828</v>
      </c>
      <c r="C24" s="88">
        <v>0.17125403089873292</v>
      </c>
      <c r="D24" s="90">
        <v>6.1761143782058478E-2</v>
      </c>
      <c r="E24" s="90">
        <v>6.2156146318928223E-3</v>
      </c>
      <c r="F24" s="88">
        <v>0.21668499796255875</v>
      </c>
      <c r="G24" s="92">
        <v>5.6349155001038577E-2</v>
      </c>
      <c r="H24" s="88">
        <v>0.6389273403360205</v>
      </c>
      <c r="I24" s="91">
        <v>0.10283877232822759</v>
      </c>
      <c r="J24" s="90">
        <v>6.0674875673654274E-2</v>
      </c>
      <c r="K24" s="90">
        <v>5.0363856242856329E-4</v>
      </c>
      <c r="L24" s="88">
        <v>0.25823388733575198</v>
      </c>
      <c r="M24" s="89">
        <v>9.5082135306872706E-2</v>
      </c>
      <c r="N24" s="88">
        <v>0.2422939750472782</v>
      </c>
      <c r="O24" s="87">
        <v>1.9833571159614208E-2</v>
      </c>
      <c r="Q24" s="76"/>
      <c r="R24" s="76"/>
    </row>
    <row r="25" spans="1:18" ht="16" x14ac:dyDescent="0.2">
      <c r="A25" s="93">
        <v>1993</v>
      </c>
      <c r="B25" s="88">
        <v>0.59557431460889576</v>
      </c>
      <c r="C25" s="88">
        <v>0.16176088797290389</v>
      </c>
      <c r="D25" s="90">
        <v>4.9410268085378323E-2</v>
      </c>
      <c r="E25" s="90">
        <v>6.5473622827198373E-3</v>
      </c>
      <c r="F25" s="88">
        <v>0.24266479741820041</v>
      </c>
      <c r="G25" s="92">
        <v>5.613037608640082E-2</v>
      </c>
      <c r="H25" s="88">
        <v>0.6146806452124538</v>
      </c>
      <c r="I25" s="91">
        <v>9.7987279734809432E-2</v>
      </c>
      <c r="J25" s="90">
        <v>5.446821784115001E-2</v>
      </c>
      <c r="K25" s="90">
        <v>3.9387354808693769E-4</v>
      </c>
      <c r="L25" s="88">
        <v>0.28733207505273678</v>
      </c>
      <c r="M25" s="89">
        <v>0.10208726546019763</v>
      </c>
      <c r="N25" s="88">
        <v>0.26543681155146331</v>
      </c>
      <c r="O25" s="87">
        <v>2.2072972994069462E-2</v>
      </c>
      <c r="Q25" s="76"/>
      <c r="R25" s="76"/>
    </row>
    <row r="26" spans="1:18" ht="16" x14ac:dyDescent="0.2">
      <c r="A26" s="93">
        <v>1994</v>
      </c>
      <c r="B26" s="88">
        <v>0.60817152296128452</v>
      </c>
      <c r="C26" s="88">
        <v>0.15074141599744847</v>
      </c>
      <c r="D26" s="90">
        <v>4.2355203716838589E-2</v>
      </c>
      <c r="E26" s="90">
        <v>1.7309385874299643E-2</v>
      </c>
      <c r="F26" s="88">
        <v>0.24108706104126701</v>
      </c>
      <c r="G26" s="92">
        <v>5.5206096986257024E-2</v>
      </c>
      <c r="H26" s="88">
        <v>0.62527849749450892</v>
      </c>
      <c r="I26" s="91">
        <v>8.9440111530519645E-2</v>
      </c>
      <c r="J26" s="90">
        <v>4.9423276735101863E-2</v>
      </c>
      <c r="K26" s="90">
        <v>3.5510896584377836E-4</v>
      </c>
      <c r="L26" s="88">
        <v>0.28528139097497135</v>
      </c>
      <c r="M26" s="89">
        <v>0.10511225388975839</v>
      </c>
      <c r="N26" s="88">
        <v>0.27088171582916593</v>
      </c>
      <c r="O26" s="87">
        <v>2.2391337525864925E-2</v>
      </c>
      <c r="Q26" s="76"/>
      <c r="R26" s="76"/>
    </row>
    <row r="27" spans="1:18" ht="16" x14ac:dyDescent="0.2">
      <c r="A27" s="93">
        <v>1995</v>
      </c>
      <c r="B27" s="88">
        <v>0.5867584964098107</v>
      </c>
      <c r="C27" s="88">
        <v>0.14831812585994641</v>
      </c>
      <c r="D27" s="90">
        <v>3.7088409454257815E-2</v>
      </c>
      <c r="E27" s="90">
        <v>1.6318092436927979E-2</v>
      </c>
      <c r="F27" s="88">
        <v>0.26492337773024283</v>
      </c>
      <c r="G27" s="92">
        <v>4.9392258114830348E-2</v>
      </c>
      <c r="H27" s="88">
        <v>0.62119534718590252</v>
      </c>
      <c r="I27" s="91">
        <v>7.9168082336638038E-2</v>
      </c>
      <c r="J27" s="90">
        <v>4.4060103302551258E-2</v>
      </c>
      <c r="K27" s="90">
        <v>3.5121340413591957E-4</v>
      </c>
      <c r="L27" s="88">
        <v>0.29963657047745934</v>
      </c>
      <c r="M27" s="89">
        <v>9.4518398619578614E-2</v>
      </c>
      <c r="N27" s="88">
        <v>0.30618862099796634</v>
      </c>
      <c r="O27" s="87">
        <v>2.3880533348924909E-2</v>
      </c>
      <c r="Q27" s="76"/>
      <c r="R27" s="76"/>
    </row>
    <row r="28" spans="1:18" ht="16" x14ac:dyDescent="0.2">
      <c r="A28" s="93">
        <v>1996</v>
      </c>
      <c r="B28" s="88">
        <v>0.58325889291655597</v>
      </c>
      <c r="C28" s="88">
        <v>0.14892034958889411</v>
      </c>
      <c r="D28" s="90">
        <v>3.4351121670982816E-2</v>
      </c>
      <c r="E28" s="90">
        <v>2.3542651436853097E-2</v>
      </c>
      <c r="F28" s="88">
        <v>0.26782075749454987</v>
      </c>
      <c r="G28" s="92">
        <v>4.716600463395073E-2</v>
      </c>
      <c r="H28" s="88">
        <v>0.60800001236095846</v>
      </c>
      <c r="I28" s="91">
        <v>7.0170071338181914E-2</v>
      </c>
      <c r="J28" s="90">
        <v>3.7603580969686287E-2</v>
      </c>
      <c r="K28" s="90">
        <v>5.3461145644539E-4</v>
      </c>
      <c r="L28" s="88">
        <v>0.32182991630085955</v>
      </c>
      <c r="M28" s="89">
        <v>9.499551142693359E-2</v>
      </c>
      <c r="N28" s="88">
        <v>0.31800738178081323</v>
      </c>
      <c r="O28" s="87">
        <v>2.5617400867382734E-2</v>
      </c>
      <c r="Q28" s="76"/>
      <c r="R28" s="76"/>
    </row>
    <row r="29" spans="1:18" ht="16" x14ac:dyDescent="0.2">
      <c r="A29" s="93">
        <v>1997</v>
      </c>
      <c r="B29" s="88">
        <v>0.58985410141970118</v>
      </c>
      <c r="C29" s="88">
        <v>0.13776317943233776</v>
      </c>
      <c r="D29" s="90">
        <v>3.2309824419733957E-2</v>
      </c>
      <c r="E29" s="90">
        <v>2.4798175449317429E-2</v>
      </c>
      <c r="F29" s="88">
        <v>0.27238271914796103</v>
      </c>
      <c r="G29" s="92">
        <v>5.1849540042994795E-2</v>
      </c>
      <c r="H29" s="88">
        <v>0.60948261913403978</v>
      </c>
      <c r="I29" s="91">
        <v>6.5050880959981808E-2</v>
      </c>
      <c r="J29" s="90">
        <v>3.3151339697644215E-2</v>
      </c>
      <c r="K29" s="90">
        <v>7.5763870363972693E-4</v>
      </c>
      <c r="L29" s="88">
        <v>0.32546649990597848</v>
      </c>
      <c r="M29" s="89">
        <v>9.5805764613790131E-2</v>
      </c>
      <c r="N29" s="88">
        <v>0.31639528952697532</v>
      </c>
      <c r="O29" s="87">
        <v>2.7449487129894843E-2</v>
      </c>
      <c r="Q29" s="76"/>
      <c r="R29" s="76"/>
    </row>
    <row r="30" spans="1:18" ht="16" x14ac:dyDescent="0.2">
      <c r="A30" s="93">
        <v>1998</v>
      </c>
      <c r="B30" s="88">
        <v>0.58633648671521787</v>
      </c>
      <c r="C30" s="88">
        <v>0.12996446994284297</v>
      </c>
      <c r="D30" s="90">
        <v>2.3607124933200982E-2</v>
      </c>
      <c r="E30" s="90">
        <v>2.4076473514326961E-2</v>
      </c>
      <c r="F30" s="88">
        <v>0.28369904334193929</v>
      </c>
      <c r="G30" s="92">
        <v>5.898048618599952E-2</v>
      </c>
      <c r="H30" s="88">
        <v>0.62260167859812143</v>
      </c>
      <c r="I30" s="91">
        <v>6.0407423845200717E-2</v>
      </c>
      <c r="J30" s="90">
        <v>2.8869775829440971E-2</v>
      </c>
      <c r="K30" s="90">
        <v>7.8039798647420143E-4</v>
      </c>
      <c r="L30" s="88">
        <v>0.31699089755667786</v>
      </c>
      <c r="M30" s="89">
        <v>9.5669698614587337E-2</v>
      </c>
      <c r="N30" s="88">
        <v>0.31891240216974509</v>
      </c>
      <c r="O30" s="87">
        <v>2.9812177230774922E-2</v>
      </c>
      <c r="Q30" s="76"/>
      <c r="R30" s="76"/>
    </row>
    <row r="31" spans="1:18" ht="16" x14ac:dyDescent="0.2">
      <c r="A31" s="100">
        <v>1999</v>
      </c>
      <c r="B31" s="95">
        <v>0.57833294087294451</v>
      </c>
      <c r="C31" s="95">
        <v>0.12824115150858795</v>
      </c>
      <c r="D31" s="97">
        <v>2.1254131183776448E-2</v>
      </c>
      <c r="E31" s="97">
        <v>2.629451486100113E-2</v>
      </c>
      <c r="F31" s="95">
        <v>0.2934259076184676</v>
      </c>
      <c r="G31" s="99">
        <v>6.221010507671524E-2</v>
      </c>
      <c r="H31" s="95">
        <v>0.63256796907529156</v>
      </c>
      <c r="I31" s="98">
        <v>5.4706174146820392E-2</v>
      </c>
      <c r="J31" s="97">
        <v>2.4749147976991525E-2</v>
      </c>
      <c r="K31" s="97">
        <v>9.1178027830181405E-4</v>
      </c>
      <c r="L31" s="95">
        <v>0.312725856777888</v>
      </c>
      <c r="M31" s="96">
        <v>9.2253658687036402E-2</v>
      </c>
      <c r="N31" s="95">
        <v>0.319444078879764</v>
      </c>
      <c r="O31" s="94">
        <v>3.0539787634592652E-2</v>
      </c>
      <c r="Q31" s="76"/>
      <c r="R31" s="76"/>
    </row>
    <row r="32" spans="1:18" ht="16" x14ac:dyDescent="0.2">
      <c r="A32" s="93">
        <v>2000</v>
      </c>
      <c r="B32" s="88">
        <v>0.55548076844114891</v>
      </c>
      <c r="C32" s="88">
        <v>0.14755960656367942</v>
      </c>
      <c r="D32" s="90">
        <v>2.3470954127787418E-2</v>
      </c>
      <c r="E32" s="90">
        <v>3.0883698805085753E-2</v>
      </c>
      <c r="F32" s="88">
        <v>0.29695962499517164</v>
      </c>
      <c r="G32" s="92">
        <v>5.381083266851204E-2</v>
      </c>
      <c r="H32" s="88">
        <v>0.61856121241538708</v>
      </c>
      <c r="I32" s="91">
        <v>7.4808328062381246E-2</v>
      </c>
      <c r="J32" s="90">
        <v>2.8249369057604064E-2</v>
      </c>
      <c r="K32" s="90">
        <v>1.6900579574190904E-3</v>
      </c>
      <c r="L32" s="88">
        <v>0.30663045952223167</v>
      </c>
      <c r="M32" s="89">
        <v>8.5066250523427533E-2</v>
      </c>
      <c r="N32" s="88">
        <v>0.33265815384007347</v>
      </c>
      <c r="O32" s="87">
        <v>3.2907129196607821E-2</v>
      </c>
      <c r="Q32" s="76"/>
      <c r="R32" s="76"/>
    </row>
    <row r="33" spans="1:18" ht="16" x14ac:dyDescent="0.2">
      <c r="A33" s="93">
        <v>2001</v>
      </c>
      <c r="B33" s="88">
        <v>0.51800001327062295</v>
      </c>
      <c r="C33" s="88">
        <v>0.15636774973220749</v>
      </c>
      <c r="D33" s="90">
        <v>2.3529391400578657E-2</v>
      </c>
      <c r="E33" s="90">
        <v>4.378411235255545E-2</v>
      </c>
      <c r="F33" s="88">
        <v>0.32563223699716964</v>
      </c>
      <c r="G33" s="92">
        <v>4.9813014038299595E-2</v>
      </c>
      <c r="H33" s="88">
        <v>0.6041879181433546</v>
      </c>
      <c r="I33" s="91">
        <v>7.470191872939401E-2</v>
      </c>
      <c r="J33" s="90">
        <v>2.9227585769720132E-2</v>
      </c>
      <c r="K33" s="90">
        <v>2.5265674453143041E-3</v>
      </c>
      <c r="L33" s="88">
        <v>0.32111016312725144</v>
      </c>
      <c r="M33" s="89">
        <v>7.8693584808511935E-2</v>
      </c>
      <c r="N33" s="88">
        <v>0.35642582645737231</v>
      </c>
      <c r="O33" s="87">
        <v>3.6459447683639928E-2</v>
      </c>
      <c r="Q33" s="76"/>
      <c r="R33" s="76"/>
    </row>
    <row r="34" spans="1:18" ht="16" x14ac:dyDescent="0.2">
      <c r="A34" s="93">
        <v>2002</v>
      </c>
      <c r="B34" s="88">
        <v>0.47905729814448833</v>
      </c>
      <c r="C34" s="88">
        <v>0.17971124767665603</v>
      </c>
      <c r="D34" s="90">
        <v>2.0188464891906576E-2</v>
      </c>
      <c r="E34" s="90">
        <v>5.9003641316201776E-2</v>
      </c>
      <c r="F34" s="88">
        <v>0.3412314541788557</v>
      </c>
      <c r="G34" s="92">
        <v>4.3703841835565242E-2</v>
      </c>
      <c r="H34" s="88">
        <v>0.58610173555675615</v>
      </c>
      <c r="I34" s="91">
        <v>7.6825248435327897E-2</v>
      </c>
      <c r="J34" s="90">
        <v>2.8733966284427339E-2</v>
      </c>
      <c r="K34" s="90">
        <v>2.0374125088781104E-3</v>
      </c>
      <c r="L34" s="88">
        <v>0.33707301600791595</v>
      </c>
      <c r="M34" s="89">
        <v>7.3246687023086135E-2</v>
      </c>
      <c r="N34" s="88">
        <v>0.38627198325336759</v>
      </c>
      <c r="O34" s="87">
        <v>4.0357609573414534E-2</v>
      </c>
      <c r="Q34" s="76"/>
      <c r="R34" s="76"/>
    </row>
    <row r="35" spans="1:18" ht="16" x14ac:dyDescent="0.2">
      <c r="A35" s="93">
        <v>2003</v>
      </c>
      <c r="B35" s="88">
        <v>0.47684717703496682</v>
      </c>
      <c r="C35" s="88">
        <v>0.17637519959883413</v>
      </c>
      <c r="D35" s="90">
        <v>1.8711374523572771E-2</v>
      </c>
      <c r="E35" s="90">
        <v>6.2981240704641644E-2</v>
      </c>
      <c r="F35" s="88">
        <v>0.34677762336619905</v>
      </c>
      <c r="G35" s="92">
        <v>4.336364896619356E-2</v>
      </c>
      <c r="H35" s="88">
        <v>0.57188146046048338</v>
      </c>
      <c r="I35" s="91">
        <v>8.1471140506603631E-2</v>
      </c>
      <c r="J35" s="90">
        <v>3.1384011133379318E-2</v>
      </c>
      <c r="K35" s="90">
        <v>1.3181110308293038E-3</v>
      </c>
      <c r="L35" s="88">
        <v>0.34664739903291303</v>
      </c>
      <c r="M35" s="89">
        <v>6.7293954561950128E-2</v>
      </c>
      <c r="N35" s="88">
        <v>0.41902893035197553</v>
      </c>
      <c r="O35" s="87">
        <v>4.4681813439535478E-2</v>
      </c>
      <c r="Q35" s="76"/>
      <c r="R35" s="76"/>
    </row>
    <row r="36" spans="1:18" ht="16" x14ac:dyDescent="0.2">
      <c r="A36" s="93">
        <v>2004</v>
      </c>
      <c r="B36" s="88">
        <v>0.47940462835926501</v>
      </c>
      <c r="C36" s="88">
        <v>0.18566346395770869</v>
      </c>
      <c r="D36" s="90">
        <v>2.2084999673334809E-2</v>
      </c>
      <c r="E36" s="90">
        <v>7.0372891793197306E-2</v>
      </c>
      <c r="F36" s="88">
        <v>0.33493190768302639</v>
      </c>
      <c r="G36" s="92">
        <v>4.046825717864138E-2</v>
      </c>
      <c r="H36" s="88">
        <v>0.57402740774679895</v>
      </c>
      <c r="I36" s="91">
        <v>8.7111420334451434E-2</v>
      </c>
      <c r="J36" s="90">
        <v>3.7147810642185232E-2</v>
      </c>
      <c r="K36" s="90">
        <v>1.3024147703168218E-3</v>
      </c>
      <c r="L36" s="88">
        <v>0.3388611719187497</v>
      </c>
      <c r="M36" s="89">
        <v>6.3421895652206697E-2</v>
      </c>
      <c r="N36" s="88">
        <v>0.4285565007512504</v>
      </c>
      <c r="O36" s="87">
        <v>4.4099149190891015E-2</v>
      </c>
      <c r="Q36" s="76"/>
      <c r="R36" s="76"/>
    </row>
    <row r="37" spans="1:18" ht="16" x14ac:dyDescent="0.2">
      <c r="A37" s="93">
        <v>2005</v>
      </c>
      <c r="B37" s="88">
        <v>0.45741002002583941</v>
      </c>
      <c r="C37" s="88">
        <v>0.21043058923995536</v>
      </c>
      <c r="D37" s="90">
        <v>2.489660871690667E-2</v>
      </c>
      <c r="E37" s="90">
        <v>8.8622456262010763E-2</v>
      </c>
      <c r="F37" s="88">
        <v>0.33215939073420525</v>
      </c>
      <c r="G37" s="92">
        <v>3.688868046932383E-2</v>
      </c>
      <c r="H37" s="88">
        <v>0.55691874130716013</v>
      </c>
      <c r="I37" s="91">
        <v>9.1072328765697E-2</v>
      </c>
      <c r="J37" s="90">
        <v>4.1159051095460503E-2</v>
      </c>
      <c r="K37" s="90">
        <v>1.4177517442077378E-3</v>
      </c>
      <c r="L37" s="88">
        <v>0.35200892992714283</v>
      </c>
      <c r="M37" s="89">
        <v>6.1852673555285814E-2</v>
      </c>
      <c r="N37" s="88">
        <v>0.43961420025847553</v>
      </c>
      <c r="O37" s="87">
        <v>4.7891808004873145E-2</v>
      </c>
      <c r="Q37" s="76"/>
      <c r="R37" s="76"/>
    </row>
    <row r="38" spans="1:18" ht="16" x14ac:dyDescent="0.2">
      <c r="A38" s="93">
        <v>2006</v>
      </c>
      <c r="B38" s="88">
        <v>0.43546860519092961</v>
      </c>
      <c r="C38" s="88">
        <v>0.22470596024392728</v>
      </c>
      <c r="D38" s="90">
        <v>2.8734982249326361E-2</v>
      </c>
      <c r="E38" s="90">
        <v>9.8053566599283132E-2</v>
      </c>
      <c r="F38" s="88">
        <v>0.33982543456514308</v>
      </c>
      <c r="G38" s="92">
        <v>3.6910154647125486E-2</v>
      </c>
      <c r="H38" s="88">
        <v>0.55105029455649546</v>
      </c>
      <c r="I38" s="91">
        <v>9.9800516753181218E-2</v>
      </c>
      <c r="J38" s="90">
        <v>4.5929266939467334E-2</v>
      </c>
      <c r="K38" s="90">
        <v>5.0694959412072062E-3</v>
      </c>
      <c r="L38" s="88">
        <v>0.34914918869032335</v>
      </c>
      <c r="M38" s="89">
        <v>5.9879089092342248E-2</v>
      </c>
      <c r="N38" s="88">
        <v>0.46230834601273185</v>
      </c>
      <c r="O38" s="87">
        <v>5.0098106742474224E-2</v>
      </c>
      <c r="Q38" s="76"/>
      <c r="R38" s="76"/>
    </row>
    <row r="39" spans="1:18" ht="16" x14ac:dyDescent="0.2">
      <c r="A39" s="93">
        <v>2007</v>
      </c>
      <c r="B39" s="88">
        <v>0.41475373348411687</v>
      </c>
      <c r="C39" s="88">
        <v>0.24999670478012628</v>
      </c>
      <c r="D39" s="90">
        <v>3.2334090501633196E-2</v>
      </c>
      <c r="E39" s="90">
        <v>0.11018765178773983</v>
      </c>
      <c r="F39" s="88">
        <v>0.33524956173575676</v>
      </c>
      <c r="G39" s="92">
        <v>3.3816885863978255E-2</v>
      </c>
      <c r="H39" s="88">
        <v>0.53831987476681942</v>
      </c>
      <c r="I39" s="91">
        <v>0.11781594174343467</v>
      </c>
      <c r="J39" s="90">
        <v>4.6415893058138716E-2</v>
      </c>
      <c r="K39" s="90">
        <v>2.2293473355626293E-2</v>
      </c>
      <c r="L39" s="88">
        <v>0.3438641834897459</v>
      </c>
      <c r="M39" s="89">
        <v>5.5212961052691162E-2</v>
      </c>
      <c r="N39" s="88">
        <v>0.46829569716145375</v>
      </c>
      <c r="O39" s="87">
        <v>5.571241086677596E-2</v>
      </c>
      <c r="Q39" s="76"/>
      <c r="R39" s="76"/>
    </row>
    <row r="40" spans="1:18" ht="16" x14ac:dyDescent="0.2">
      <c r="A40" s="93">
        <v>2008</v>
      </c>
      <c r="B40" s="88">
        <v>0.38038036819771359</v>
      </c>
      <c r="C40" s="88">
        <v>0.31083809887694708</v>
      </c>
      <c r="D40" s="90">
        <v>3.4501847331971716E-2</v>
      </c>
      <c r="E40" s="90">
        <v>0.15557603639048517</v>
      </c>
      <c r="F40" s="88">
        <v>0.30878153292533933</v>
      </c>
      <c r="G40" s="92">
        <v>3.2375823566827139E-2</v>
      </c>
      <c r="H40" s="88">
        <v>0.5344301226792415</v>
      </c>
      <c r="I40" s="91">
        <v>0.13342901533928811</v>
      </c>
      <c r="J40" s="90">
        <v>4.8487938428676554E-2</v>
      </c>
      <c r="K40" s="90">
        <v>3.4292948987970889E-2</v>
      </c>
      <c r="L40" s="88">
        <v>0.33214086198147047</v>
      </c>
      <c r="M40" s="89">
        <v>5.6737313091961346E-2</v>
      </c>
      <c r="N40" s="88">
        <v>0.49364587157549983</v>
      </c>
      <c r="O40" s="87">
        <v>5.9858129258238829E-2</v>
      </c>
      <c r="Q40" s="76"/>
      <c r="R40" s="76"/>
    </row>
    <row r="41" spans="1:18" ht="16" x14ac:dyDescent="0.2">
      <c r="A41" s="100">
        <v>2009</v>
      </c>
      <c r="B41" s="95">
        <v>0.38864136971280139</v>
      </c>
      <c r="C41" s="95">
        <v>0.29687723727324616</v>
      </c>
      <c r="D41" s="97">
        <v>3.1700373409880474E-2</v>
      </c>
      <c r="E41" s="97">
        <v>0.15557294726157223</v>
      </c>
      <c r="F41" s="95">
        <v>0.31448139301395234</v>
      </c>
      <c r="G41" s="99">
        <v>3.7573637870923278E-2</v>
      </c>
      <c r="H41" s="95">
        <v>0.52262496819253346</v>
      </c>
      <c r="I41" s="98">
        <v>0.14276528455936971</v>
      </c>
      <c r="J41" s="97">
        <v>4.6984172055931757E-2</v>
      </c>
      <c r="K41" s="97">
        <v>3.970257703922727E-2</v>
      </c>
      <c r="L41" s="95">
        <v>0.33460974724809689</v>
      </c>
      <c r="M41" s="96">
        <v>5.8128959643783805E-2</v>
      </c>
      <c r="N41" s="95">
        <v>0.49806628070342729</v>
      </c>
      <c r="O41" s="94">
        <v>6.486565654729258E-2</v>
      </c>
      <c r="Q41" s="76"/>
      <c r="R41" s="76"/>
    </row>
    <row r="42" spans="1:18" ht="16" x14ac:dyDescent="0.2">
      <c r="A42" s="93">
        <v>2010</v>
      </c>
      <c r="B42" s="88">
        <v>0.3913137428964642</v>
      </c>
      <c r="C42" s="88">
        <v>0.29339795792140377</v>
      </c>
      <c r="D42" s="90">
        <v>3.0580460023375049E-2</v>
      </c>
      <c r="E42" s="90">
        <v>0.15156947341843582</v>
      </c>
      <c r="F42" s="88">
        <v>0.31528829918213203</v>
      </c>
      <c r="G42" s="92">
        <v>4.0380667204157887E-2</v>
      </c>
      <c r="H42" s="88">
        <v>0.50923595503737917</v>
      </c>
      <c r="I42" s="91">
        <v>0.15105876670432422</v>
      </c>
      <c r="J42" s="90">
        <v>5.0390105702372928E-2</v>
      </c>
      <c r="K42" s="90">
        <v>4.2624524411829588E-2</v>
      </c>
      <c r="L42" s="88">
        <v>0.33970527825829666</v>
      </c>
      <c r="M42" s="89">
        <v>5.9253621832421742E-2</v>
      </c>
      <c r="N42" s="88">
        <v>0.50020864042511914</v>
      </c>
      <c r="O42" s="87">
        <v>7.1171587820781354E-2</v>
      </c>
      <c r="Q42" s="76"/>
      <c r="R42" s="76"/>
    </row>
    <row r="43" spans="1:18" ht="16" x14ac:dyDescent="0.2">
      <c r="A43" s="93">
        <v>2011</v>
      </c>
      <c r="B43" s="88">
        <v>0.39656664699831123</v>
      </c>
      <c r="C43" s="88">
        <v>0.29047426519473885</v>
      </c>
      <c r="D43" s="90">
        <v>2.9588917147180177E-2</v>
      </c>
      <c r="E43" s="90">
        <v>0.15074590333563392</v>
      </c>
      <c r="F43" s="88">
        <v>0.31295908780694998</v>
      </c>
      <c r="G43" s="92">
        <v>4.1319434596062257E-2</v>
      </c>
      <c r="H43" s="88">
        <v>0.50977267423411521</v>
      </c>
      <c r="I43" s="91">
        <v>0.14721905176889005</v>
      </c>
      <c r="J43" s="90">
        <v>4.9113142049836252E-2</v>
      </c>
      <c r="K43" s="90">
        <v>4.1537178648531722E-2</v>
      </c>
      <c r="L43" s="88">
        <v>0.34300827399699468</v>
      </c>
      <c r="M43" s="89">
        <v>5.904026650671805E-2</v>
      </c>
      <c r="N43" s="88">
        <v>0.49984550199686928</v>
      </c>
      <c r="O43" s="87">
        <v>8.015244884387214E-2</v>
      </c>
      <c r="Q43" s="76"/>
      <c r="R43" s="76"/>
    </row>
    <row r="44" spans="1:18" ht="17" thickBot="1" x14ac:dyDescent="0.25">
      <c r="A44" s="86">
        <v>2012</v>
      </c>
      <c r="B44" s="81">
        <v>0.42143793505930544</v>
      </c>
      <c r="C44" s="81">
        <v>0.25824021209228415</v>
      </c>
      <c r="D44" s="83">
        <v>3.2194020907023668E-2</v>
      </c>
      <c r="E44" s="83">
        <v>0.12812896762996354</v>
      </c>
      <c r="F44" s="81">
        <v>0.32032185284841047</v>
      </c>
      <c r="G44" s="85">
        <v>4.3680329873851211E-2</v>
      </c>
      <c r="H44" s="81">
        <v>0.47704620363832639</v>
      </c>
      <c r="I44" s="84">
        <v>0.17131959410640038</v>
      </c>
      <c r="J44" s="83">
        <v>5.3335120610531368E-2</v>
      </c>
      <c r="K44" s="83">
        <v>5.2155140066050591E-2</v>
      </c>
      <c r="L44" s="81">
        <v>0.3516342022552732</v>
      </c>
      <c r="M44" s="82">
        <v>6.2066976639689166E-2</v>
      </c>
      <c r="N44" s="81">
        <v>0.51572186081111204</v>
      </c>
      <c r="O44" s="80">
        <v>8.6857573778635372E-2</v>
      </c>
      <c r="Q44" s="76"/>
      <c r="R44" s="76"/>
    </row>
    <row r="45" spans="1:18" ht="14" thickTop="1" x14ac:dyDescent="0.15">
      <c r="H45" s="79"/>
      <c r="I45" s="78"/>
    </row>
    <row r="46" spans="1:18" x14ac:dyDescent="0.15">
      <c r="H46" s="79"/>
      <c r="I46" s="78"/>
      <c r="Q46" s="76"/>
    </row>
    <row r="47" spans="1:18" x14ac:dyDescent="0.15">
      <c r="B47" s="76"/>
      <c r="C47" s="76"/>
      <c r="D47" s="76"/>
      <c r="E47" s="76"/>
      <c r="F47" s="76"/>
      <c r="G47" s="76"/>
      <c r="H47" s="76"/>
      <c r="I47" s="76"/>
      <c r="J47" s="76"/>
      <c r="K47" s="76"/>
      <c r="L47" s="76"/>
      <c r="M47" s="76"/>
      <c r="N47" s="76"/>
      <c r="O47" s="76"/>
      <c r="Q47" s="76"/>
    </row>
    <row r="48" spans="1:18" x14ac:dyDescent="0.15">
      <c r="B48" s="76"/>
      <c r="C48" s="76"/>
      <c r="D48" s="76"/>
      <c r="E48" s="76"/>
      <c r="F48" s="76"/>
      <c r="G48" s="76"/>
      <c r="H48" s="76"/>
      <c r="I48" s="76"/>
      <c r="J48" s="76"/>
      <c r="K48" s="76"/>
      <c r="L48" s="76"/>
      <c r="M48" s="76"/>
      <c r="N48" s="76"/>
      <c r="O48" s="76"/>
      <c r="Q48" s="76"/>
    </row>
    <row r="49" spans="2:17" x14ac:dyDescent="0.15">
      <c r="B49" s="76"/>
      <c r="C49" s="76"/>
      <c r="D49" s="76"/>
      <c r="E49" s="76"/>
      <c r="F49" s="76"/>
      <c r="G49" s="76"/>
      <c r="H49" s="76"/>
      <c r="I49" s="76"/>
      <c r="J49" s="76"/>
      <c r="K49" s="76"/>
      <c r="L49" s="76"/>
      <c r="M49" s="76"/>
      <c r="N49" s="76"/>
      <c r="O49" s="76"/>
      <c r="Q49" s="76"/>
    </row>
    <row r="50" spans="2:17" x14ac:dyDescent="0.15">
      <c r="B50" s="76"/>
      <c r="C50" s="76"/>
      <c r="D50" s="76"/>
      <c r="E50" s="76"/>
      <c r="F50" s="76"/>
      <c r="G50" s="76"/>
      <c r="H50" s="76"/>
      <c r="I50" s="76"/>
      <c r="J50" s="76"/>
      <c r="K50" s="76"/>
      <c r="L50" s="76"/>
      <c r="M50" s="76"/>
      <c r="N50" s="76"/>
      <c r="O50" s="76"/>
      <c r="Q50" s="76"/>
    </row>
    <row r="51" spans="2:17" x14ac:dyDescent="0.15">
      <c r="B51" s="77"/>
      <c r="C51" s="77"/>
      <c r="D51" s="77"/>
      <c r="E51" s="77"/>
      <c r="F51" s="77"/>
      <c r="G51" s="77"/>
      <c r="H51" s="77"/>
      <c r="I51" s="77"/>
      <c r="J51" s="77"/>
      <c r="K51" s="77"/>
      <c r="L51" s="77"/>
      <c r="M51" s="77"/>
      <c r="N51" s="77"/>
      <c r="O51" s="77"/>
      <c r="Q51" s="76"/>
    </row>
    <row r="52" spans="2:17" x14ac:dyDescent="0.15">
      <c r="B52" s="77"/>
      <c r="C52" s="77"/>
      <c r="D52" s="77"/>
      <c r="E52" s="77"/>
      <c r="F52" s="77"/>
      <c r="G52" s="77"/>
      <c r="H52" s="77"/>
      <c r="I52" s="77"/>
      <c r="J52" s="77"/>
      <c r="K52" s="77"/>
      <c r="L52" s="77"/>
      <c r="M52" s="77"/>
      <c r="N52" s="77"/>
      <c r="O52" s="77"/>
      <c r="Q52" s="76"/>
    </row>
    <row r="53" spans="2:17" x14ac:dyDescent="0.15">
      <c r="B53" s="76"/>
      <c r="C53" s="76"/>
      <c r="D53" s="76"/>
      <c r="E53" s="76"/>
      <c r="F53" s="76"/>
      <c r="G53" s="76"/>
      <c r="H53" s="76"/>
      <c r="I53" s="76"/>
      <c r="J53" s="76"/>
      <c r="K53" s="76"/>
      <c r="L53" s="76"/>
      <c r="M53" s="76"/>
      <c r="N53" s="76"/>
      <c r="O53" s="76"/>
      <c r="Q53" s="76"/>
    </row>
    <row r="54" spans="2:17" x14ac:dyDescent="0.15">
      <c r="B54" s="76"/>
      <c r="C54" s="76"/>
      <c r="D54" s="76"/>
      <c r="E54" s="76"/>
      <c r="F54" s="76"/>
      <c r="G54" s="76"/>
      <c r="H54" s="76"/>
      <c r="I54" s="76"/>
      <c r="J54" s="76"/>
      <c r="K54" s="76"/>
      <c r="L54" s="76"/>
      <c r="M54" s="76"/>
      <c r="N54" s="76"/>
      <c r="O54" s="76"/>
      <c r="Q54" s="76"/>
    </row>
    <row r="55" spans="2:17" x14ac:dyDescent="0.15">
      <c r="B55" s="76"/>
      <c r="C55" s="76"/>
      <c r="D55" s="76"/>
      <c r="E55" s="76"/>
      <c r="F55" s="76"/>
      <c r="G55" s="76"/>
      <c r="H55" s="76"/>
      <c r="I55" s="76"/>
      <c r="J55" s="76"/>
      <c r="K55" s="76"/>
      <c r="L55" s="76"/>
      <c r="M55" s="76"/>
      <c r="N55" s="76"/>
      <c r="O55" s="76"/>
      <c r="Q55" s="76"/>
    </row>
    <row r="56" spans="2:17" x14ac:dyDescent="0.15">
      <c r="B56" s="76"/>
      <c r="C56" s="76"/>
      <c r="D56" s="76"/>
      <c r="E56" s="76"/>
      <c r="F56" s="76"/>
      <c r="G56" s="76"/>
      <c r="H56" s="76"/>
      <c r="I56" s="76"/>
      <c r="J56" s="76"/>
      <c r="K56" s="76"/>
      <c r="L56" s="76"/>
      <c r="M56" s="76"/>
      <c r="N56" s="76"/>
      <c r="O56" s="76"/>
      <c r="Q56" s="76"/>
    </row>
    <row r="57" spans="2:17" x14ac:dyDescent="0.15">
      <c r="B57" s="76"/>
      <c r="C57" s="76"/>
      <c r="D57" s="76"/>
      <c r="E57" s="76"/>
      <c r="F57" s="76"/>
      <c r="G57" s="76"/>
      <c r="H57" s="76"/>
      <c r="I57" s="76"/>
      <c r="J57" s="76"/>
      <c r="K57" s="76"/>
      <c r="L57" s="76"/>
      <c r="M57" s="76"/>
      <c r="N57" s="76"/>
      <c r="O57" s="76"/>
      <c r="Q57" s="76"/>
    </row>
  </sheetData>
  <mergeCells count="11">
    <mergeCell ref="N6:N8"/>
    <mergeCell ref="B7:B8"/>
    <mergeCell ref="A3:O3"/>
    <mergeCell ref="C7:C8"/>
    <mergeCell ref="F7:F8"/>
    <mergeCell ref="I7:I8"/>
    <mergeCell ref="L7:L8"/>
    <mergeCell ref="H6:M6"/>
    <mergeCell ref="B6:G6"/>
    <mergeCell ref="O6:O8"/>
    <mergeCell ref="H7:H8"/>
  </mergeCells>
  <pageMargins left="0.74803149606299213" right="0.74803149606299213" top="0.98425196850393704" bottom="0.98425196850393704" header="0.51181102362204722" footer="0.5118110236220472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31"/>
  <sheetViews>
    <sheetView tabSelected="1" topLeftCell="A2" workbookViewId="0">
      <pane xSplit="1" ySplit="3" topLeftCell="B5" activePane="bottomRight" state="frozen"/>
      <selection activeCell="A2" sqref="A2"/>
      <selection pane="topRight" activeCell="A2" sqref="A2"/>
      <selection pane="bottomLeft" activeCell="A2" sqref="A2"/>
      <selection pane="bottomRight" activeCell="I13" sqref="I13"/>
    </sheetView>
  </sheetViews>
  <sheetFormatPr baseColWidth="10" defaultRowHeight="16" x14ac:dyDescent="0.2"/>
  <cols>
    <col min="1" max="1" width="14" style="319" customWidth="1"/>
    <col min="2" max="6" width="9.42578125" style="319" customWidth="1"/>
    <col min="7" max="7" width="26.42578125" style="319" customWidth="1"/>
    <col min="8" max="18" width="9.42578125" style="319" customWidth="1"/>
    <col min="19" max="16384" width="10.7109375" style="319"/>
  </cols>
  <sheetData>
    <row r="2" spans="1:19" x14ac:dyDescent="0.2">
      <c r="A2" s="275" t="s">
        <v>1241</v>
      </c>
      <c r="N2" s="319" t="s">
        <v>1199</v>
      </c>
      <c r="O2" s="319" t="s">
        <v>1200</v>
      </c>
    </row>
    <row r="3" spans="1:19" x14ac:dyDescent="0.2">
      <c r="N3" s="307">
        <v>7.0000000000000007E-2</v>
      </c>
      <c r="O3" s="320">
        <v>0.03</v>
      </c>
    </row>
    <row r="4" spans="1:19" s="321" customFormat="1" ht="118" customHeight="1" x14ac:dyDescent="0.2">
      <c r="A4" s="318" t="s">
        <v>1246</v>
      </c>
      <c r="B4" s="321" t="s">
        <v>1201</v>
      </c>
      <c r="C4" s="321" t="s">
        <v>1202</v>
      </c>
      <c r="D4" s="321" t="s">
        <v>1203</v>
      </c>
      <c r="E4" s="321" t="s">
        <v>1204</v>
      </c>
      <c r="F4" s="321" t="s">
        <v>1223</v>
      </c>
      <c r="G4" s="321" t="s">
        <v>1224</v>
      </c>
      <c r="H4" s="321" t="s">
        <v>1205</v>
      </c>
      <c r="I4" s="321" t="s">
        <v>1206</v>
      </c>
      <c r="J4" s="321" t="s">
        <v>1207</v>
      </c>
      <c r="K4" s="309" t="s">
        <v>1208</v>
      </c>
      <c r="L4" s="321" t="s">
        <v>1209</v>
      </c>
      <c r="M4" s="321" t="s">
        <v>1210</v>
      </c>
      <c r="N4" s="321" t="s">
        <v>1211</v>
      </c>
      <c r="O4" s="321" t="s">
        <v>1212</v>
      </c>
      <c r="P4" s="321" t="s">
        <v>1213</v>
      </c>
      <c r="Q4" s="321" t="s">
        <v>1214</v>
      </c>
      <c r="R4" s="321" t="s">
        <v>1215</v>
      </c>
      <c r="S4" s="318" t="s">
        <v>1243</v>
      </c>
    </row>
    <row r="5" spans="1:19" x14ac:dyDescent="0.2">
      <c r="A5" s="319" t="s">
        <v>70</v>
      </c>
      <c r="B5" s="322">
        <v>1000</v>
      </c>
      <c r="C5" s="323">
        <f>B5/B$26</f>
        <v>0.55555555555555558</v>
      </c>
      <c r="D5" s="322">
        <f>E5*D$26</f>
        <v>1000</v>
      </c>
      <c r="E5" s="323">
        <v>0.25</v>
      </c>
      <c r="F5" s="322">
        <f t="shared" ref="F5:F25" si="0">B5+D5</f>
        <v>2000</v>
      </c>
      <c r="G5" s="567">
        <f>F5/F$26</f>
        <v>0.34482758620689657</v>
      </c>
      <c r="H5" s="323">
        <v>0.1</v>
      </c>
      <c r="I5" s="322">
        <f t="shared" ref="I5:I24" si="1">(1-H5)*F5</f>
        <v>1800</v>
      </c>
      <c r="J5" s="323"/>
      <c r="M5" s="322">
        <f>N5+O5+P5</f>
        <v>56.919632727272727</v>
      </c>
      <c r="N5" s="322">
        <f>SUM(N6:N17)</f>
        <v>35.911832727272731</v>
      </c>
      <c r="O5" s="322">
        <f>SUM(O6:O17)</f>
        <v>16.486199999999997</v>
      </c>
      <c r="P5" s="322">
        <f>SUM(P6:P17)</f>
        <v>4.5216000000000003</v>
      </c>
      <c r="Q5" s="322">
        <f>(N5+P5)</f>
        <v>40.433432727272731</v>
      </c>
      <c r="R5" s="323">
        <f>Q5/(N$3*I5)</f>
        <v>0.32090025974025971</v>
      </c>
      <c r="S5" s="332">
        <f>M5/M$26</f>
        <v>0.39275960243568986</v>
      </c>
    </row>
    <row r="6" spans="1:19" x14ac:dyDescent="0.2">
      <c r="A6" s="311" t="s">
        <v>1225</v>
      </c>
      <c r="B6" s="322">
        <v>200</v>
      </c>
      <c r="C6" s="323">
        <f t="shared" ref="C6:C26" si="2">B6/B$26</f>
        <v>0.1111111111111111</v>
      </c>
      <c r="D6" s="322">
        <f t="shared" ref="D6:D25" si="3">E6*D$26</f>
        <v>199.99999999999997</v>
      </c>
      <c r="E6" s="323">
        <f>E$5*C6/C$5</f>
        <v>4.9999999999999996E-2</v>
      </c>
      <c r="F6" s="322">
        <f t="shared" si="0"/>
        <v>400</v>
      </c>
      <c r="G6" s="567">
        <f t="shared" ref="G6:G26" si="4">F6/F$26</f>
        <v>6.8965517241379309E-2</v>
      </c>
      <c r="H6" s="323">
        <v>0.1</v>
      </c>
      <c r="I6" s="322">
        <f t="shared" si="1"/>
        <v>360</v>
      </c>
      <c r="J6" s="323">
        <v>0.26400000000000001</v>
      </c>
      <c r="K6" s="320">
        <v>0.3</v>
      </c>
      <c r="L6" s="320">
        <v>0</v>
      </c>
      <c r="M6" s="322">
        <f t="shared" ref="M6:M26" si="5">N6+O6+P6</f>
        <v>9.8928000000000011</v>
      </c>
      <c r="N6" s="322">
        <f t="shared" ref="N6:N25" si="6">N$3*J6*I6</f>
        <v>6.6528000000000009</v>
      </c>
      <c r="O6" s="322">
        <f t="shared" ref="O6:O25" si="7">I6*O$3*K6</f>
        <v>3.2399999999999998</v>
      </c>
      <c r="P6" s="322">
        <f>L6*I6</f>
        <v>0</v>
      </c>
      <c r="Q6" s="322">
        <f t="shared" ref="Q6:Q25" si="8">(N6+P6)</f>
        <v>6.6528000000000009</v>
      </c>
      <c r="R6" s="323">
        <f t="shared" ref="R6:R26" si="9">Q6/(N$3*I6)</f>
        <v>0.26400000000000001</v>
      </c>
      <c r="S6" s="332">
        <f t="shared" ref="S6:S26" si="10">M6/M$26</f>
        <v>6.8262776985805823E-2</v>
      </c>
    </row>
    <row r="7" spans="1:19" x14ac:dyDescent="0.2">
      <c r="A7" s="311" t="s">
        <v>1216</v>
      </c>
      <c r="B7" s="322">
        <v>180</v>
      </c>
      <c r="C7" s="323">
        <f t="shared" si="2"/>
        <v>0.1</v>
      </c>
      <c r="D7" s="322">
        <f t="shared" si="3"/>
        <v>180</v>
      </c>
      <c r="E7" s="323">
        <f t="shared" ref="E7:E17" si="11">E$5*C7/C$5</f>
        <v>4.4999999999999998E-2</v>
      </c>
      <c r="F7" s="322">
        <f t="shared" si="0"/>
        <v>360</v>
      </c>
      <c r="G7" s="567">
        <f t="shared" si="4"/>
        <v>6.2068965517241378E-2</v>
      </c>
      <c r="H7" s="323">
        <v>0.1</v>
      </c>
      <c r="I7" s="322">
        <f t="shared" si="1"/>
        <v>324</v>
      </c>
      <c r="J7" s="324">
        <v>0.44</v>
      </c>
      <c r="K7" s="320">
        <v>0.45</v>
      </c>
      <c r="L7" s="325">
        <v>1.34E-2</v>
      </c>
      <c r="M7" s="322">
        <f t="shared" si="5"/>
        <v>18.694800000000001</v>
      </c>
      <c r="N7" s="322">
        <f t="shared" si="6"/>
        <v>9.9792000000000023</v>
      </c>
      <c r="O7" s="322">
        <f t="shared" si="7"/>
        <v>4.3739999999999997</v>
      </c>
      <c r="P7" s="322">
        <f t="shared" ref="P7:P25" si="12">L7*I7</f>
        <v>4.3416000000000006</v>
      </c>
      <c r="Q7" s="322">
        <f t="shared" si="8"/>
        <v>14.320800000000002</v>
      </c>
      <c r="R7" s="323">
        <f t="shared" si="9"/>
        <v>0.63142857142857145</v>
      </c>
      <c r="S7" s="332">
        <f t="shared" si="10"/>
        <v>0.12899876305942126</v>
      </c>
    </row>
    <row r="8" spans="1:19" x14ac:dyDescent="0.2">
      <c r="A8" s="312" t="s">
        <v>1226</v>
      </c>
      <c r="B8" s="322">
        <v>120</v>
      </c>
      <c r="C8" s="323">
        <f t="shared" si="2"/>
        <v>6.6666666666666666E-2</v>
      </c>
      <c r="D8" s="322">
        <f t="shared" si="3"/>
        <v>120</v>
      </c>
      <c r="E8" s="323">
        <f t="shared" si="11"/>
        <v>0.03</v>
      </c>
      <c r="F8" s="322">
        <f t="shared" si="0"/>
        <v>240</v>
      </c>
      <c r="G8" s="567">
        <f t="shared" si="4"/>
        <v>4.1379310344827586E-2</v>
      </c>
      <c r="H8" s="323">
        <v>0.1</v>
      </c>
      <c r="I8" s="322">
        <f t="shared" si="1"/>
        <v>216</v>
      </c>
      <c r="J8" s="323">
        <v>0.2</v>
      </c>
      <c r="K8" s="320">
        <v>0.04</v>
      </c>
      <c r="L8" s="320">
        <v>0</v>
      </c>
      <c r="M8" s="322">
        <f t="shared" si="5"/>
        <v>3.2832000000000003</v>
      </c>
      <c r="N8" s="322">
        <f t="shared" si="6"/>
        <v>3.0240000000000005</v>
      </c>
      <c r="O8" s="322">
        <f t="shared" si="7"/>
        <v>0.25919999999999999</v>
      </c>
      <c r="P8" s="322">
        <f t="shared" si="12"/>
        <v>0</v>
      </c>
      <c r="Q8" s="322">
        <f t="shared" si="8"/>
        <v>3.0240000000000005</v>
      </c>
      <c r="R8" s="323">
        <f t="shared" si="9"/>
        <v>0.2</v>
      </c>
      <c r="S8" s="332">
        <f t="shared" si="10"/>
        <v>2.2654895418870055E-2</v>
      </c>
    </row>
    <row r="9" spans="1:19" x14ac:dyDescent="0.2">
      <c r="A9" s="311" t="s">
        <v>1227</v>
      </c>
      <c r="B9" s="322">
        <v>110</v>
      </c>
      <c r="C9" s="323">
        <f t="shared" si="2"/>
        <v>6.1111111111111109E-2</v>
      </c>
      <c r="D9" s="322">
        <f t="shared" si="3"/>
        <v>109.99999999999999</v>
      </c>
      <c r="E9" s="323">
        <f t="shared" si="11"/>
        <v>2.7499999999999997E-2</v>
      </c>
      <c r="F9" s="322">
        <f t="shared" si="0"/>
        <v>220</v>
      </c>
      <c r="G9" s="567">
        <f t="shared" si="4"/>
        <v>3.793103448275862E-2</v>
      </c>
      <c r="H9" s="323">
        <v>0.1</v>
      </c>
      <c r="I9" s="322">
        <f t="shared" si="1"/>
        <v>198</v>
      </c>
      <c r="J9" s="323">
        <v>0.30599999999999999</v>
      </c>
      <c r="K9" s="320">
        <v>0.4</v>
      </c>
      <c r="L9" s="320">
        <v>0</v>
      </c>
      <c r="M9" s="322">
        <f t="shared" si="5"/>
        <v>6.6171600000000002</v>
      </c>
      <c r="N9" s="322">
        <f t="shared" si="6"/>
        <v>4.2411600000000007</v>
      </c>
      <c r="O9" s="322">
        <f t="shared" si="7"/>
        <v>2.3759999999999999</v>
      </c>
      <c r="P9" s="322">
        <f t="shared" si="12"/>
        <v>0</v>
      </c>
      <c r="Q9" s="322">
        <f t="shared" si="8"/>
        <v>4.2411600000000007</v>
      </c>
      <c r="R9" s="323">
        <f t="shared" si="9"/>
        <v>0.30600000000000005</v>
      </c>
      <c r="S9" s="332">
        <f t="shared" si="10"/>
        <v>4.5660047444545007E-2</v>
      </c>
    </row>
    <row r="10" spans="1:19" x14ac:dyDescent="0.2">
      <c r="A10" s="311" t="s">
        <v>1228</v>
      </c>
      <c r="B10" s="322">
        <v>80</v>
      </c>
      <c r="C10" s="323">
        <f t="shared" si="2"/>
        <v>4.4444444444444446E-2</v>
      </c>
      <c r="D10" s="322">
        <f t="shared" si="3"/>
        <v>80</v>
      </c>
      <c r="E10" s="323">
        <f t="shared" si="11"/>
        <v>0.02</v>
      </c>
      <c r="F10" s="322">
        <f t="shared" si="0"/>
        <v>160</v>
      </c>
      <c r="G10" s="567">
        <f t="shared" si="4"/>
        <v>2.7586206896551724E-2</v>
      </c>
      <c r="H10" s="323">
        <v>0.1</v>
      </c>
      <c r="I10" s="322">
        <f t="shared" si="1"/>
        <v>144</v>
      </c>
      <c r="J10" s="323">
        <v>0.27</v>
      </c>
      <c r="K10" s="320">
        <v>0.34</v>
      </c>
      <c r="L10" s="320">
        <v>0</v>
      </c>
      <c r="M10" s="322">
        <f t="shared" si="5"/>
        <v>4.1904000000000003</v>
      </c>
      <c r="N10" s="322">
        <f t="shared" si="6"/>
        <v>2.7216000000000005</v>
      </c>
      <c r="O10" s="322">
        <f t="shared" si="7"/>
        <v>1.4688000000000001</v>
      </c>
      <c r="P10" s="322">
        <f t="shared" si="12"/>
        <v>0</v>
      </c>
      <c r="Q10" s="322">
        <f t="shared" si="8"/>
        <v>2.7216000000000005</v>
      </c>
      <c r="R10" s="323">
        <f t="shared" si="9"/>
        <v>0.27</v>
      </c>
      <c r="S10" s="332">
        <f t="shared" si="10"/>
        <v>2.8914800731978888E-2</v>
      </c>
    </row>
    <row r="11" spans="1:19" x14ac:dyDescent="0.2">
      <c r="A11" s="311" t="s">
        <v>1229</v>
      </c>
      <c r="B11" s="322">
        <v>60</v>
      </c>
      <c r="C11" s="323">
        <f t="shared" si="2"/>
        <v>3.3333333333333333E-2</v>
      </c>
      <c r="D11" s="322">
        <f t="shared" si="3"/>
        <v>60</v>
      </c>
      <c r="E11" s="323">
        <f t="shared" si="11"/>
        <v>1.4999999999999999E-2</v>
      </c>
      <c r="F11" s="322">
        <f t="shared" si="0"/>
        <v>120</v>
      </c>
      <c r="G11" s="567">
        <f t="shared" si="4"/>
        <v>2.0689655172413793E-2</v>
      </c>
      <c r="H11" s="323">
        <v>0.1</v>
      </c>
      <c r="I11" s="322">
        <f t="shared" si="1"/>
        <v>108</v>
      </c>
      <c r="J11" s="323">
        <v>0.1</v>
      </c>
      <c r="K11" s="320">
        <v>0.2</v>
      </c>
      <c r="L11" s="320">
        <v>0</v>
      </c>
      <c r="M11" s="322">
        <f t="shared" si="5"/>
        <v>1.4040000000000001</v>
      </c>
      <c r="N11" s="322">
        <f t="shared" si="6"/>
        <v>0.75600000000000012</v>
      </c>
      <c r="O11" s="322">
        <f t="shared" si="7"/>
        <v>0.64800000000000002</v>
      </c>
      <c r="P11" s="322">
        <f t="shared" si="12"/>
        <v>0</v>
      </c>
      <c r="Q11" s="322">
        <f t="shared" si="8"/>
        <v>0.75600000000000012</v>
      </c>
      <c r="R11" s="323">
        <f t="shared" si="9"/>
        <v>0.1</v>
      </c>
      <c r="S11" s="332">
        <f t="shared" si="10"/>
        <v>9.6879486988589048E-3</v>
      </c>
    </row>
    <row r="12" spans="1:19" x14ac:dyDescent="0.2">
      <c r="A12" s="311" t="s">
        <v>1230</v>
      </c>
      <c r="B12" s="322">
        <v>60</v>
      </c>
      <c r="C12" s="323">
        <f t="shared" si="2"/>
        <v>3.3333333333333333E-2</v>
      </c>
      <c r="D12" s="322">
        <f t="shared" si="3"/>
        <v>60</v>
      </c>
      <c r="E12" s="323">
        <f t="shared" si="11"/>
        <v>1.4999999999999999E-2</v>
      </c>
      <c r="F12" s="322">
        <f t="shared" si="0"/>
        <v>120</v>
      </c>
      <c r="G12" s="567">
        <f t="shared" si="4"/>
        <v>2.0689655172413793E-2</v>
      </c>
      <c r="H12" s="323">
        <v>0.1</v>
      </c>
      <c r="I12" s="322">
        <f t="shared" si="1"/>
        <v>108</v>
      </c>
      <c r="J12" s="323">
        <v>0.25</v>
      </c>
      <c r="K12" s="320">
        <v>0.3</v>
      </c>
      <c r="L12" s="320">
        <v>0</v>
      </c>
      <c r="M12" s="322">
        <f t="shared" si="5"/>
        <v>2.8620000000000001</v>
      </c>
      <c r="N12" s="322">
        <f t="shared" si="6"/>
        <v>1.8900000000000001</v>
      </c>
      <c r="O12" s="322">
        <f t="shared" si="7"/>
        <v>0.97199999999999986</v>
      </c>
      <c r="P12" s="322">
        <f t="shared" si="12"/>
        <v>0</v>
      </c>
      <c r="Q12" s="322">
        <f t="shared" si="8"/>
        <v>1.8900000000000001</v>
      </c>
      <c r="R12" s="323">
        <f t="shared" si="9"/>
        <v>0.25</v>
      </c>
      <c r="S12" s="332">
        <f t="shared" si="10"/>
        <v>1.9748510809212382E-2</v>
      </c>
    </row>
    <row r="13" spans="1:19" x14ac:dyDescent="0.2">
      <c r="A13" s="311" t="s">
        <v>1231</v>
      </c>
      <c r="B13" s="322">
        <v>30</v>
      </c>
      <c r="C13" s="323">
        <f t="shared" si="2"/>
        <v>1.6666666666666666E-2</v>
      </c>
      <c r="D13" s="322">
        <f t="shared" si="3"/>
        <v>30</v>
      </c>
      <c r="E13" s="323">
        <f t="shared" si="11"/>
        <v>7.4999999999999997E-3</v>
      </c>
      <c r="F13" s="322">
        <f t="shared" si="0"/>
        <v>60</v>
      </c>
      <c r="G13" s="567">
        <f t="shared" si="4"/>
        <v>1.0344827586206896E-2</v>
      </c>
      <c r="H13" s="323">
        <v>0.1</v>
      </c>
      <c r="I13" s="322">
        <f t="shared" si="1"/>
        <v>54</v>
      </c>
      <c r="J13" s="323">
        <v>0.28000000000000003</v>
      </c>
      <c r="K13" s="320">
        <v>0</v>
      </c>
      <c r="L13" s="320">
        <v>0</v>
      </c>
      <c r="M13" s="322">
        <f t="shared" si="5"/>
        <v>1.0584000000000002</v>
      </c>
      <c r="N13" s="322">
        <f t="shared" si="6"/>
        <v>1.0584000000000002</v>
      </c>
      <c r="O13" s="322">
        <f t="shared" si="7"/>
        <v>0</v>
      </c>
      <c r="P13" s="322">
        <f t="shared" si="12"/>
        <v>0</v>
      </c>
      <c r="Q13" s="322">
        <f t="shared" si="8"/>
        <v>1.0584000000000002</v>
      </c>
      <c r="R13" s="323">
        <f t="shared" si="9"/>
        <v>0.28000000000000003</v>
      </c>
      <c r="S13" s="332">
        <f t="shared" si="10"/>
        <v>7.3032228652936369E-3</v>
      </c>
    </row>
    <row r="14" spans="1:19" x14ac:dyDescent="0.2">
      <c r="A14" s="311" t="s">
        <v>1232</v>
      </c>
      <c r="B14" s="322">
        <v>10</v>
      </c>
      <c r="C14" s="323">
        <f t="shared" si="2"/>
        <v>5.5555555555555558E-3</v>
      </c>
      <c r="D14" s="322">
        <f t="shared" si="3"/>
        <v>10</v>
      </c>
      <c r="E14" s="323">
        <f t="shared" si="11"/>
        <v>2.5000000000000001E-3</v>
      </c>
      <c r="F14" s="322">
        <f t="shared" si="0"/>
        <v>20</v>
      </c>
      <c r="G14" s="567">
        <f t="shared" si="4"/>
        <v>3.4482758620689655E-3</v>
      </c>
      <c r="H14" s="323">
        <v>0.1</v>
      </c>
      <c r="I14" s="322">
        <f t="shared" si="1"/>
        <v>18</v>
      </c>
      <c r="J14" s="323">
        <v>0.19</v>
      </c>
      <c r="K14" s="320">
        <v>0.03</v>
      </c>
      <c r="L14" s="320">
        <v>0</v>
      </c>
      <c r="M14" s="322">
        <f t="shared" si="5"/>
        <v>0.25560000000000005</v>
      </c>
      <c r="N14" s="322">
        <f t="shared" si="6"/>
        <v>0.23940000000000003</v>
      </c>
      <c r="O14" s="322">
        <f t="shared" si="7"/>
        <v>1.6199999999999999E-2</v>
      </c>
      <c r="P14" s="322">
        <f t="shared" si="12"/>
        <v>0</v>
      </c>
      <c r="Q14" s="322">
        <f t="shared" si="8"/>
        <v>0.23940000000000003</v>
      </c>
      <c r="R14" s="323">
        <f t="shared" si="9"/>
        <v>0.19</v>
      </c>
      <c r="S14" s="332">
        <f t="shared" si="10"/>
        <v>1.7637034810743138E-3</v>
      </c>
    </row>
    <row r="15" spans="1:19" x14ac:dyDescent="0.2">
      <c r="A15" s="311" t="s">
        <v>1233</v>
      </c>
      <c r="B15" s="322">
        <v>10</v>
      </c>
      <c r="C15" s="323">
        <f t="shared" si="2"/>
        <v>5.5555555555555558E-3</v>
      </c>
      <c r="D15" s="322">
        <f t="shared" si="3"/>
        <v>10</v>
      </c>
      <c r="E15" s="323">
        <f t="shared" si="11"/>
        <v>2.5000000000000001E-3</v>
      </c>
      <c r="F15" s="322">
        <f t="shared" si="0"/>
        <v>20</v>
      </c>
      <c r="G15" s="567">
        <f t="shared" si="4"/>
        <v>3.4482758620689655E-3</v>
      </c>
      <c r="H15" s="323">
        <v>0.1</v>
      </c>
      <c r="I15" s="322">
        <f t="shared" si="1"/>
        <v>18</v>
      </c>
      <c r="J15" s="323">
        <v>0.3</v>
      </c>
      <c r="K15" s="320">
        <v>0</v>
      </c>
      <c r="L15" s="320">
        <v>0</v>
      </c>
      <c r="M15" s="322">
        <f t="shared" si="5"/>
        <v>0.378</v>
      </c>
      <c r="N15" s="322">
        <f t="shared" si="6"/>
        <v>0.378</v>
      </c>
      <c r="O15" s="322">
        <f t="shared" si="7"/>
        <v>0</v>
      </c>
      <c r="P15" s="322">
        <f t="shared" si="12"/>
        <v>0</v>
      </c>
      <c r="Q15" s="322">
        <f t="shared" si="8"/>
        <v>0.378</v>
      </c>
      <c r="R15" s="323">
        <f t="shared" si="9"/>
        <v>0.29999999999999993</v>
      </c>
      <c r="S15" s="332">
        <f t="shared" si="10"/>
        <v>2.6082938804620126E-3</v>
      </c>
    </row>
    <row r="16" spans="1:19" x14ac:dyDescent="0.2">
      <c r="A16" s="311" t="s">
        <v>1234</v>
      </c>
      <c r="B16" s="322">
        <v>10</v>
      </c>
      <c r="C16" s="323">
        <f t="shared" si="2"/>
        <v>5.5555555555555558E-3</v>
      </c>
      <c r="D16" s="322">
        <f t="shared" si="3"/>
        <v>10</v>
      </c>
      <c r="E16" s="323">
        <f t="shared" si="11"/>
        <v>2.5000000000000001E-3</v>
      </c>
      <c r="F16" s="322">
        <f t="shared" si="0"/>
        <v>20</v>
      </c>
      <c r="G16" s="567">
        <f t="shared" si="4"/>
        <v>3.4482758620689655E-3</v>
      </c>
      <c r="H16" s="323">
        <v>0.1</v>
      </c>
      <c r="I16" s="322">
        <f t="shared" si="1"/>
        <v>18</v>
      </c>
      <c r="J16" s="323">
        <v>0.28000000000000003</v>
      </c>
      <c r="K16" s="320">
        <v>0.2</v>
      </c>
      <c r="L16" s="325">
        <v>0.01</v>
      </c>
      <c r="M16" s="322">
        <f t="shared" si="5"/>
        <v>0.64080000000000004</v>
      </c>
      <c r="N16" s="322">
        <f t="shared" si="6"/>
        <v>0.35280000000000006</v>
      </c>
      <c r="O16" s="322">
        <f t="shared" si="7"/>
        <v>0.10800000000000001</v>
      </c>
      <c r="P16" s="322">
        <f t="shared" si="12"/>
        <v>0.18</v>
      </c>
      <c r="Q16" s="322">
        <f t="shared" si="8"/>
        <v>0.53280000000000005</v>
      </c>
      <c r="R16" s="323">
        <f t="shared" si="9"/>
        <v>0.42285714285714282</v>
      </c>
      <c r="S16" s="332">
        <f t="shared" si="10"/>
        <v>4.4216791497356028E-3</v>
      </c>
    </row>
    <row r="17" spans="1:19" x14ac:dyDescent="0.2">
      <c r="A17" s="311" t="s">
        <v>1235</v>
      </c>
      <c r="B17" s="322">
        <v>140</v>
      </c>
      <c r="C17" s="323">
        <f t="shared" si="2"/>
        <v>7.7777777777777779E-2</v>
      </c>
      <c r="D17" s="322">
        <f t="shared" si="3"/>
        <v>139.99999999999997</v>
      </c>
      <c r="E17" s="323">
        <f t="shared" si="11"/>
        <v>3.4999999999999996E-2</v>
      </c>
      <c r="F17" s="322">
        <f t="shared" si="0"/>
        <v>280</v>
      </c>
      <c r="G17" s="567">
        <f t="shared" si="4"/>
        <v>4.8275862068965517E-2</v>
      </c>
      <c r="H17" s="323">
        <v>0.1</v>
      </c>
      <c r="I17" s="322">
        <f t="shared" si="1"/>
        <v>252</v>
      </c>
      <c r="J17" s="323">
        <f>AVERAGE(J6:J16)</f>
        <v>0.26181818181818178</v>
      </c>
      <c r="K17" s="320">
        <v>0.4</v>
      </c>
      <c r="L17" s="320">
        <v>0</v>
      </c>
      <c r="M17" s="322">
        <f t="shared" si="5"/>
        <v>7.6424727272727271</v>
      </c>
      <c r="N17" s="322">
        <f t="shared" si="6"/>
        <v>4.6184727272727271</v>
      </c>
      <c r="O17" s="322">
        <f t="shared" si="7"/>
        <v>3.024</v>
      </c>
      <c r="P17" s="322">
        <f t="shared" si="12"/>
        <v>0</v>
      </c>
      <c r="Q17" s="322">
        <f t="shared" si="8"/>
        <v>4.6184727272727271</v>
      </c>
      <c r="R17" s="323">
        <f t="shared" si="9"/>
        <v>0.26181818181818178</v>
      </c>
      <c r="S17" s="332">
        <f t="shared" si="10"/>
        <v>5.2734959910431964E-2</v>
      </c>
    </row>
    <row r="18" spans="1:19" x14ac:dyDescent="0.2">
      <c r="A18" s="319" t="s">
        <v>1236</v>
      </c>
      <c r="B18" s="322">
        <v>180</v>
      </c>
      <c r="C18" s="323">
        <f t="shared" si="2"/>
        <v>0.1</v>
      </c>
      <c r="D18" s="322">
        <f t="shared" si="3"/>
        <v>400</v>
      </c>
      <c r="E18" s="323">
        <f>C18</f>
        <v>0.1</v>
      </c>
      <c r="F18" s="322">
        <f t="shared" si="0"/>
        <v>580</v>
      </c>
      <c r="G18" s="567">
        <f t="shared" si="4"/>
        <v>0.1</v>
      </c>
      <c r="H18" s="323">
        <v>1</v>
      </c>
      <c r="I18" s="322">
        <f t="shared" si="1"/>
        <v>0</v>
      </c>
      <c r="J18" s="323">
        <v>0</v>
      </c>
      <c r="K18" s="320">
        <v>0</v>
      </c>
      <c r="L18" s="320">
        <v>0</v>
      </c>
      <c r="M18" s="322">
        <f t="shared" si="5"/>
        <v>0</v>
      </c>
      <c r="N18" s="322">
        <f t="shared" si="6"/>
        <v>0</v>
      </c>
      <c r="O18" s="322">
        <f t="shared" si="7"/>
        <v>0</v>
      </c>
      <c r="P18" s="322">
        <f t="shared" si="12"/>
        <v>0</v>
      </c>
      <c r="Q18" s="322">
        <f t="shared" si="8"/>
        <v>0</v>
      </c>
      <c r="R18" s="323"/>
      <c r="S18" s="332">
        <f t="shared" si="10"/>
        <v>0</v>
      </c>
    </row>
    <row r="19" spans="1:19" x14ac:dyDescent="0.2">
      <c r="A19" s="319" t="s">
        <v>1237</v>
      </c>
      <c r="B19" s="322">
        <v>180</v>
      </c>
      <c r="C19" s="323">
        <f t="shared" si="2"/>
        <v>0.1</v>
      </c>
      <c r="D19" s="322">
        <f t="shared" si="3"/>
        <v>800</v>
      </c>
      <c r="E19" s="323">
        <v>0.2</v>
      </c>
      <c r="F19" s="322">
        <f t="shared" si="0"/>
        <v>980</v>
      </c>
      <c r="G19" s="567">
        <f t="shared" si="4"/>
        <v>0.16896551724137931</v>
      </c>
      <c r="H19" s="323">
        <v>0.1</v>
      </c>
      <c r="I19" s="322">
        <f t="shared" si="1"/>
        <v>882</v>
      </c>
      <c r="J19" s="323">
        <v>0.3</v>
      </c>
      <c r="K19" s="320">
        <v>0.3</v>
      </c>
      <c r="L19" s="320">
        <v>0</v>
      </c>
      <c r="M19" s="322">
        <f t="shared" si="5"/>
        <v>26.46</v>
      </c>
      <c r="N19" s="322">
        <f t="shared" si="6"/>
        <v>18.522000000000002</v>
      </c>
      <c r="O19" s="322">
        <f t="shared" si="7"/>
        <v>7.9379999999999988</v>
      </c>
      <c r="P19" s="322">
        <f t="shared" si="12"/>
        <v>0</v>
      </c>
      <c r="Q19" s="322">
        <f t="shared" si="8"/>
        <v>18.522000000000002</v>
      </c>
      <c r="R19" s="323">
        <f t="shared" si="9"/>
        <v>0.3</v>
      </c>
      <c r="S19" s="332">
        <f t="shared" si="10"/>
        <v>0.1825805716323409</v>
      </c>
    </row>
    <row r="20" spans="1:19" x14ac:dyDescent="0.2">
      <c r="A20" s="319" t="s">
        <v>1238</v>
      </c>
      <c r="B20" s="322">
        <v>170</v>
      </c>
      <c r="C20" s="323">
        <f t="shared" si="2"/>
        <v>9.4444444444444442E-2</v>
      </c>
      <c r="D20" s="322">
        <f t="shared" si="3"/>
        <v>377.77777777777777</v>
      </c>
      <c r="E20" s="323">
        <f>C20</f>
        <v>9.4444444444444442E-2</v>
      </c>
      <c r="F20" s="322">
        <f t="shared" si="0"/>
        <v>547.77777777777783</v>
      </c>
      <c r="G20" s="567">
        <f t="shared" si="4"/>
        <v>9.4444444444444456E-2</v>
      </c>
      <c r="H20" s="323">
        <v>0.1</v>
      </c>
      <c r="I20" s="322">
        <f t="shared" si="1"/>
        <v>493.00000000000006</v>
      </c>
      <c r="J20" s="323">
        <v>0.3</v>
      </c>
      <c r="K20" s="320">
        <v>0.4</v>
      </c>
      <c r="L20" s="320">
        <v>0</v>
      </c>
      <c r="M20" s="322">
        <f t="shared" si="5"/>
        <v>16.269000000000002</v>
      </c>
      <c r="N20" s="322">
        <f t="shared" si="6"/>
        <v>10.353000000000002</v>
      </c>
      <c r="O20" s="322">
        <f t="shared" si="7"/>
        <v>5.9160000000000004</v>
      </c>
      <c r="P20" s="322">
        <f t="shared" si="12"/>
        <v>0</v>
      </c>
      <c r="Q20" s="322">
        <f t="shared" si="8"/>
        <v>10.353000000000002</v>
      </c>
      <c r="R20" s="323">
        <f t="shared" si="9"/>
        <v>0.3</v>
      </c>
      <c r="S20" s="332">
        <f t="shared" si="10"/>
        <v>0.11226014058528172</v>
      </c>
    </row>
    <row r="21" spans="1:19" x14ac:dyDescent="0.2">
      <c r="A21" s="319" t="s">
        <v>68</v>
      </c>
      <c r="B21" s="322">
        <v>120</v>
      </c>
      <c r="C21" s="323">
        <f t="shared" si="2"/>
        <v>6.6666666666666666E-2</v>
      </c>
      <c r="D21" s="322">
        <f t="shared" si="3"/>
        <v>266.66666666666669</v>
      </c>
      <c r="E21" s="323">
        <f>C21</f>
        <v>6.6666666666666666E-2</v>
      </c>
      <c r="F21" s="322">
        <f t="shared" si="0"/>
        <v>386.66666666666669</v>
      </c>
      <c r="G21" s="567">
        <f t="shared" si="4"/>
        <v>6.6666666666666666E-2</v>
      </c>
      <c r="H21" s="323">
        <v>0.1</v>
      </c>
      <c r="I21" s="322">
        <f t="shared" si="1"/>
        <v>348</v>
      </c>
      <c r="J21" s="323">
        <v>0.3</v>
      </c>
      <c r="K21" s="320">
        <v>0.4</v>
      </c>
      <c r="L21" s="320">
        <v>0</v>
      </c>
      <c r="M21" s="322">
        <f t="shared" si="5"/>
        <v>11.484000000000002</v>
      </c>
      <c r="N21" s="322">
        <f t="shared" si="6"/>
        <v>7.3080000000000007</v>
      </c>
      <c r="O21" s="322">
        <f t="shared" si="7"/>
        <v>4.1760000000000002</v>
      </c>
      <c r="P21" s="322">
        <f t="shared" si="12"/>
        <v>0</v>
      </c>
      <c r="Q21" s="322">
        <f t="shared" si="8"/>
        <v>7.3080000000000007</v>
      </c>
      <c r="R21" s="323">
        <f t="shared" si="9"/>
        <v>0.3</v>
      </c>
      <c r="S21" s="332">
        <f t="shared" si="10"/>
        <v>7.9242452177845923E-2</v>
      </c>
    </row>
    <row r="22" spans="1:19" x14ac:dyDescent="0.2">
      <c r="A22" s="319" t="s">
        <v>1239</v>
      </c>
      <c r="B22" s="322">
        <v>90</v>
      </c>
      <c r="C22" s="323">
        <f t="shared" si="2"/>
        <v>0.05</v>
      </c>
      <c r="D22" s="322">
        <f t="shared" si="3"/>
        <v>1044.444</v>
      </c>
      <c r="E22" s="323">
        <v>0.26111099999999998</v>
      </c>
      <c r="F22" s="322">
        <f t="shared" si="0"/>
        <v>1134.444</v>
      </c>
      <c r="G22" s="567">
        <f t="shared" si="4"/>
        <v>0.19559379310344827</v>
      </c>
      <c r="H22" s="323">
        <v>0.1</v>
      </c>
      <c r="I22" s="322">
        <f t="shared" si="1"/>
        <v>1020.9996</v>
      </c>
      <c r="J22" s="323">
        <v>0.31</v>
      </c>
      <c r="K22" s="320">
        <v>0.35</v>
      </c>
      <c r="L22" s="320">
        <v>0</v>
      </c>
      <c r="M22" s="322">
        <f t="shared" si="5"/>
        <v>32.876187119999997</v>
      </c>
      <c r="N22" s="322">
        <f t="shared" si="6"/>
        <v>22.155691319999999</v>
      </c>
      <c r="O22" s="322">
        <f t="shared" si="7"/>
        <v>10.720495799999998</v>
      </c>
      <c r="P22" s="322">
        <f t="shared" si="12"/>
        <v>0</v>
      </c>
      <c r="Q22" s="322">
        <f t="shared" si="8"/>
        <v>22.155691319999999</v>
      </c>
      <c r="R22" s="323">
        <f t="shared" si="9"/>
        <v>0.30999999999999994</v>
      </c>
      <c r="S22" s="332">
        <f t="shared" si="10"/>
        <v>0.22685385629105831</v>
      </c>
    </row>
    <row r="23" spans="1:19" x14ac:dyDescent="0.2">
      <c r="A23" s="317" t="s">
        <v>1244</v>
      </c>
      <c r="B23" s="338">
        <v>30</v>
      </c>
      <c r="C23" s="323">
        <f t="shared" si="2"/>
        <v>1.6666666666666666E-2</v>
      </c>
      <c r="D23" s="338">
        <f>0.85*D22</f>
        <v>887.77739999999994</v>
      </c>
      <c r="E23" s="323">
        <f>D23/D$26</f>
        <v>0.22194434999999998</v>
      </c>
      <c r="F23" s="322">
        <f t="shared" si="0"/>
        <v>917.77739999999994</v>
      </c>
      <c r="G23" s="567">
        <f t="shared" si="4"/>
        <v>0.15823748275862068</v>
      </c>
      <c r="H23" s="323">
        <v>0.1</v>
      </c>
      <c r="I23" s="322">
        <f t="shared" si="1"/>
        <v>825.99965999999995</v>
      </c>
      <c r="J23" s="337">
        <v>0.30299999999999999</v>
      </c>
      <c r="K23" s="320">
        <v>0.4</v>
      </c>
      <c r="L23" s="320">
        <v>0</v>
      </c>
      <c r="M23" s="322">
        <f t="shared" ref="M23:M24" si="13">N23+O23+P23</f>
        <v>27.431448708600001</v>
      </c>
      <c r="N23" s="322">
        <f t="shared" ref="N23:N24" si="14">N$3*J23*I23</f>
        <v>17.519452788600002</v>
      </c>
      <c r="O23" s="322">
        <f t="shared" ref="O23:O24" si="15">I23*O$3*K23</f>
        <v>9.9119959200000007</v>
      </c>
      <c r="P23" s="322">
        <f t="shared" si="12"/>
        <v>0</v>
      </c>
      <c r="Q23" s="322">
        <f t="shared" ref="Q23:Q24" si="16">(N23+P23)</f>
        <v>17.519452788600002</v>
      </c>
      <c r="R23" s="323">
        <f t="shared" ref="R23:R24" si="17">Q23/(N$3*I23)</f>
        <v>0.30300000000000005</v>
      </c>
      <c r="S23" s="332">
        <f t="shared" ref="S23:S24" si="18">M23/M$26</f>
        <v>0.18928380899166394</v>
      </c>
    </row>
    <row r="24" spans="1:19" x14ac:dyDescent="0.2">
      <c r="A24" s="317" t="s">
        <v>1245</v>
      </c>
      <c r="B24" s="338">
        <v>60</v>
      </c>
      <c r="C24" s="323">
        <f t="shared" si="2"/>
        <v>3.3333333333333333E-2</v>
      </c>
      <c r="D24" s="338">
        <f>D22-D23</f>
        <v>156.66660000000002</v>
      </c>
      <c r="E24" s="323">
        <f>D24/D$26</f>
        <v>3.9166650000000004E-2</v>
      </c>
      <c r="F24" s="322">
        <f t="shared" si="0"/>
        <v>216.66660000000002</v>
      </c>
      <c r="G24" s="567">
        <f t="shared" si="4"/>
        <v>3.7356310344827587E-2</v>
      </c>
      <c r="H24" s="323">
        <v>0.1</v>
      </c>
      <c r="I24" s="322">
        <f t="shared" si="1"/>
        <v>194.99994000000001</v>
      </c>
      <c r="J24" s="337">
        <v>0.33800000000000002</v>
      </c>
      <c r="K24" s="320">
        <v>0</v>
      </c>
      <c r="L24" s="320">
        <v>0</v>
      </c>
      <c r="M24" s="322">
        <f t="shared" si="13"/>
        <v>4.6136985804000012</v>
      </c>
      <c r="N24" s="322">
        <f t="shared" si="14"/>
        <v>4.6136985804000012</v>
      </c>
      <c r="O24" s="322">
        <f t="shared" si="15"/>
        <v>0</v>
      </c>
      <c r="P24" s="322">
        <f t="shared" si="12"/>
        <v>0</v>
      </c>
      <c r="Q24" s="322">
        <f t="shared" si="16"/>
        <v>4.6136985804000012</v>
      </c>
      <c r="R24" s="323">
        <f t="shared" si="17"/>
        <v>0.33800000000000002</v>
      </c>
      <c r="S24" s="332">
        <f t="shared" si="18"/>
        <v>3.183566606760211E-2</v>
      </c>
    </row>
    <row r="25" spans="1:19" x14ac:dyDescent="0.2">
      <c r="A25" s="319" t="s">
        <v>1240</v>
      </c>
      <c r="B25" s="322">
        <v>50</v>
      </c>
      <c r="C25" s="323">
        <f t="shared" si="2"/>
        <v>2.7777777777777776E-2</v>
      </c>
      <c r="D25" s="322">
        <f t="shared" si="3"/>
        <v>111.1111111111111</v>
      </c>
      <c r="E25" s="323">
        <f>C25</f>
        <v>2.7777777777777776E-2</v>
      </c>
      <c r="F25" s="322">
        <f t="shared" si="0"/>
        <v>161.11111111111109</v>
      </c>
      <c r="G25" s="567">
        <f t="shared" si="4"/>
        <v>2.7777777777777773E-2</v>
      </c>
      <c r="H25" s="323">
        <v>0.1</v>
      </c>
      <c r="I25" s="322">
        <f>(1-H25)*F25</f>
        <v>144.99999999999997</v>
      </c>
      <c r="J25" s="323">
        <v>0.09</v>
      </c>
      <c r="K25" s="320">
        <v>0</v>
      </c>
      <c r="L25" s="320">
        <v>0</v>
      </c>
      <c r="M25" s="322">
        <f t="shared" si="5"/>
        <v>0.91349999999999987</v>
      </c>
      <c r="N25" s="322">
        <f t="shared" si="6"/>
        <v>0.91349999999999987</v>
      </c>
      <c r="O25" s="322">
        <f t="shared" si="7"/>
        <v>0</v>
      </c>
      <c r="P25" s="322">
        <f t="shared" si="12"/>
        <v>0</v>
      </c>
      <c r="Q25" s="322">
        <f t="shared" si="8"/>
        <v>0.91349999999999987</v>
      </c>
      <c r="R25" s="323">
        <f t="shared" si="9"/>
        <v>0.09</v>
      </c>
      <c r="S25" s="332">
        <f t="shared" si="10"/>
        <v>6.3033768777831962E-3</v>
      </c>
    </row>
    <row r="26" spans="1:19" s="313" customFormat="1" x14ac:dyDescent="0.2">
      <c r="A26" s="313" t="s">
        <v>15</v>
      </c>
      <c r="B26" s="314">
        <v>1800</v>
      </c>
      <c r="C26" s="315">
        <f t="shared" si="2"/>
        <v>1</v>
      </c>
      <c r="D26" s="314">
        <v>4000</v>
      </c>
      <c r="E26" s="316">
        <f>SUM(E18:E22)+E5+E25</f>
        <v>0.99999988888888891</v>
      </c>
      <c r="F26" s="314">
        <f>B26+D26</f>
        <v>5800</v>
      </c>
      <c r="G26" s="568">
        <f t="shared" si="4"/>
        <v>1</v>
      </c>
      <c r="H26" s="316">
        <f>I26/F26</f>
        <v>0.80844820689655172</v>
      </c>
      <c r="I26" s="314">
        <f>SUM(I18:I22)+I5+I25</f>
        <v>4688.9996000000001</v>
      </c>
      <c r="J26" s="315"/>
      <c r="M26" s="314">
        <f t="shared" si="5"/>
        <v>144.92231984727275</v>
      </c>
      <c r="N26" s="314">
        <f>SUM(N18:N22)+N5+N25</f>
        <v>95.164024047272733</v>
      </c>
      <c r="O26" s="314">
        <f t="shared" ref="O26:Q26" si="19">SUM(O18:O22)+O5+O25</f>
        <v>45.236695799999993</v>
      </c>
      <c r="P26" s="314">
        <f t="shared" si="19"/>
        <v>4.5216000000000003</v>
      </c>
      <c r="Q26" s="314">
        <f t="shared" si="19"/>
        <v>99.685624047272739</v>
      </c>
      <c r="R26" s="315">
        <f t="shared" si="9"/>
        <v>0.30370664640970912</v>
      </c>
      <c r="S26" s="332">
        <f t="shared" si="10"/>
        <v>1</v>
      </c>
    </row>
    <row r="27" spans="1:19" x14ac:dyDescent="0.2">
      <c r="J27" s="323"/>
    </row>
    <row r="28" spans="1:19" ht="17" thickBot="1" x14ac:dyDescent="0.25"/>
    <row r="29" spans="1:19" x14ac:dyDescent="0.2">
      <c r="A29" s="480" t="s">
        <v>1247</v>
      </c>
      <c r="B29" s="481"/>
      <c r="C29" s="481"/>
      <c r="D29" s="481"/>
      <c r="E29" s="481"/>
      <c r="F29" s="481"/>
      <c r="G29" s="481"/>
      <c r="H29" s="481"/>
      <c r="I29" s="481"/>
      <c r="J29" s="481"/>
      <c r="K29" s="481"/>
      <c r="L29" s="481"/>
      <c r="M29" s="481"/>
      <c r="N29" s="481"/>
      <c r="O29" s="481"/>
      <c r="P29" s="481"/>
      <c r="Q29" s="481"/>
      <c r="R29" s="481"/>
      <c r="S29" s="482"/>
    </row>
    <row r="30" spans="1:19" x14ac:dyDescent="0.2">
      <c r="A30" s="483"/>
      <c r="B30" s="484"/>
      <c r="C30" s="484"/>
      <c r="D30" s="484"/>
      <c r="E30" s="484"/>
      <c r="F30" s="484"/>
      <c r="G30" s="484"/>
      <c r="H30" s="484"/>
      <c r="I30" s="484"/>
      <c r="J30" s="484"/>
      <c r="K30" s="484"/>
      <c r="L30" s="484"/>
      <c r="M30" s="484"/>
      <c r="N30" s="484"/>
      <c r="O30" s="484"/>
      <c r="P30" s="484"/>
      <c r="Q30" s="484"/>
      <c r="R30" s="484"/>
      <c r="S30" s="485"/>
    </row>
    <row r="31" spans="1:19" ht="17" thickBot="1" x14ac:dyDescent="0.25">
      <c r="A31" s="486"/>
      <c r="B31" s="487"/>
      <c r="C31" s="487"/>
      <c r="D31" s="487"/>
      <c r="E31" s="487"/>
      <c r="F31" s="487"/>
      <c r="G31" s="487"/>
      <c r="H31" s="487"/>
      <c r="I31" s="487"/>
      <c r="J31" s="487"/>
      <c r="K31" s="487"/>
      <c r="L31" s="487"/>
      <c r="M31" s="487"/>
      <c r="N31" s="487"/>
      <c r="O31" s="487"/>
      <c r="P31" s="487"/>
      <c r="Q31" s="487"/>
      <c r="R31" s="487"/>
      <c r="S31" s="488"/>
    </row>
  </sheetData>
  <mergeCells count="1">
    <mergeCell ref="A29:S31"/>
  </mergeCells>
  <hyperlinks>
    <hyperlink ref="K4" r:id="rId1"/>
    <hyperlink ref="N3" r:id="rId2" display="https://personal.vanguard.com/us/funds/tools/benchmarkreturns"/>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44" sqref="I44"/>
    </sheetView>
  </sheetViews>
  <sheetFormatPr baseColWidth="10" defaultRowHeight="16" x14ac:dyDescent="0.2"/>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7"/>
  <sheetViews>
    <sheetView workbookViewId="0">
      <pane xSplit="1" ySplit="5" topLeftCell="B6" activePane="bottomRight" state="frozen"/>
      <selection pane="topRight" activeCell="B1" sqref="B1"/>
      <selection pane="bottomLeft" activeCell="A3" sqref="A3"/>
      <selection pane="bottomRight" activeCell="A2" sqref="A2:K2"/>
    </sheetView>
  </sheetViews>
  <sheetFormatPr baseColWidth="10" defaultRowHeight="16" x14ac:dyDescent="0.2"/>
  <cols>
    <col min="13" max="13" width="34.28515625" customWidth="1"/>
  </cols>
  <sheetData>
    <row r="1" spans="1:15" ht="17" thickBot="1" x14ac:dyDescent="0.25"/>
    <row r="2" spans="1:15" ht="36" customHeight="1" thickTop="1" x14ac:dyDescent="0.2">
      <c r="A2" s="489" t="s">
        <v>1198</v>
      </c>
      <c r="B2" s="490"/>
      <c r="C2" s="490"/>
      <c r="D2" s="490"/>
      <c r="E2" s="490"/>
      <c r="F2" s="490"/>
      <c r="G2" s="490"/>
      <c r="H2" s="490"/>
      <c r="I2" s="490"/>
      <c r="J2" s="490"/>
      <c r="K2" s="491"/>
    </row>
    <row r="3" spans="1:15" ht="14" customHeight="1" x14ac:dyDescent="0.2">
      <c r="A3" s="26"/>
      <c r="B3" s="27" t="s">
        <v>102</v>
      </c>
      <c r="C3" s="27" t="s">
        <v>103</v>
      </c>
      <c r="D3" s="27" t="s">
        <v>104</v>
      </c>
      <c r="E3" s="27" t="s">
        <v>105</v>
      </c>
      <c r="F3" s="27" t="s">
        <v>106</v>
      </c>
      <c r="G3" s="29" t="s">
        <v>112</v>
      </c>
      <c r="H3" s="27" t="s">
        <v>113</v>
      </c>
      <c r="I3" s="27" t="s">
        <v>114</v>
      </c>
      <c r="J3" s="27" t="s">
        <v>115</v>
      </c>
      <c r="K3" s="28" t="s">
        <v>116</v>
      </c>
    </row>
    <row r="4" spans="1:15" ht="20" customHeight="1" x14ac:dyDescent="0.2">
      <c r="A4" s="26"/>
      <c r="B4" s="492" t="s">
        <v>108</v>
      </c>
      <c r="C4" s="492"/>
      <c r="D4" s="492"/>
      <c r="E4" s="492"/>
      <c r="F4" s="492"/>
      <c r="G4" s="493" t="s">
        <v>109</v>
      </c>
      <c r="H4" s="492"/>
      <c r="I4" s="492"/>
      <c r="J4" s="492"/>
      <c r="K4" s="494"/>
    </row>
    <row r="5" spans="1:15" s="12" customFormat="1" ht="80" x14ac:dyDescent="0.2">
      <c r="A5" s="13"/>
      <c r="B5" s="14" t="s">
        <v>86</v>
      </c>
      <c r="C5" s="15" t="s">
        <v>88</v>
      </c>
      <c r="D5" s="15" t="s">
        <v>89</v>
      </c>
      <c r="E5" s="15" t="s">
        <v>90</v>
      </c>
      <c r="F5" s="15" t="s">
        <v>87</v>
      </c>
      <c r="G5" s="30" t="s">
        <v>86</v>
      </c>
      <c r="H5" s="15" t="s">
        <v>88</v>
      </c>
      <c r="I5" s="15" t="s">
        <v>89</v>
      </c>
      <c r="J5" s="15" t="s">
        <v>90</v>
      </c>
      <c r="K5" s="16" t="s">
        <v>87</v>
      </c>
    </row>
    <row r="6" spans="1:15" ht="17" thickBot="1" x14ac:dyDescent="0.25">
      <c r="A6" s="17">
        <v>36161</v>
      </c>
      <c r="B6" s="24">
        <f>C6+D6+E6+F6</f>
        <v>1227.084190788798</v>
      </c>
      <c r="C6" s="19">
        <f>(SNB_D5_1a_M33!B32/0.968/SNB_FX!L25)/(1-0.06)</f>
        <v>837.52836756049771</v>
      </c>
      <c r="D6" s="19">
        <f t="shared" ref="D6:D69" si="0">D7*C6/C7</f>
        <v>35.739415566233454</v>
      </c>
      <c r="E6" s="19">
        <f t="shared" ref="E6:E69" si="1">E7*C6/C7</f>
        <v>41.450232893548431</v>
      </c>
      <c r="F6" s="19">
        <f>(SNB_D4_1a!I157/1000+SNB_2E!H158/1000)/SNB_FX!L25</f>
        <v>312.36617476851848</v>
      </c>
      <c r="G6" s="31">
        <f>H6+I6+J6+K6</f>
        <v>1056.7662505273079</v>
      </c>
      <c r="H6" s="19">
        <f>C6*SNB_FX!$L25/SNB_FX!$B25</f>
        <v>721.28034843984062</v>
      </c>
      <c r="I6" s="19">
        <f>D6*SNB_FX!$L25/SNB_FX!$B25</f>
        <v>30.778823871642867</v>
      </c>
      <c r="J6" s="19">
        <f>E6*SNB_FX!$L25/SNB_FX!$B25</f>
        <v>35.696986015475552</v>
      </c>
      <c r="K6" s="22">
        <f>F6*SNB_FX!$L25/SNB_FX!$B25</f>
        <v>269.01009220034882</v>
      </c>
    </row>
    <row r="7" spans="1:15" x14ac:dyDescent="0.2">
      <c r="A7" s="17">
        <v>36192</v>
      </c>
      <c r="B7" s="24">
        <f t="shared" ref="B7:B70" si="2">C7+D7+E7+F7</f>
        <v>1193.6354171354378</v>
      </c>
      <c r="C7" s="19">
        <f>(SNB_D5_1a_M33!B33/0.968/SNB_FX!L26)/(1-0.06)</f>
        <v>812.82018638507861</v>
      </c>
      <c r="D7" s="19">
        <f t="shared" si="0"/>
        <v>34.685056109148789</v>
      </c>
      <c r="E7" s="19">
        <f t="shared" si="1"/>
        <v>40.227396863432553</v>
      </c>
      <c r="F7" s="19">
        <f>(SNB_D4_1a!I158/1000+SNB_2E!H159/1000)/SNB_FX!L26</f>
        <v>305.90277777777777</v>
      </c>
      <c r="G7" s="32">
        <f t="shared" ref="G7:G70" si="3">H7+I7+J7+K7</f>
        <v>1064.6603582983671</v>
      </c>
      <c r="H7" s="19">
        <f>C7*SNB_FX!$L26/SNB_FX!$B26</f>
        <v>724.99309122853538</v>
      </c>
      <c r="I7" s="19">
        <f>D7*SNB_FX!$L26/SNB_FX!$B26</f>
        <v>30.937255827568361</v>
      </c>
      <c r="J7" s="19">
        <f>E7*SNB_FX!$L26/SNB_FX!$B26</f>
        <v>35.880733885071294</v>
      </c>
      <c r="K7" s="22">
        <f>F7*SNB_FX!$L26/SNB_FX!$B26</f>
        <v>272.84927735719197</v>
      </c>
      <c r="M7" s="495" t="s">
        <v>91</v>
      </c>
      <c r="N7" s="496"/>
      <c r="O7" s="497"/>
    </row>
    <row r="8" spans="1:15" x14ac:dyDescent="0.2">
      <c r="A8" s="17">
        <v>36220</v>
      </c>
      <c r="B8" s="24">
        <f t="shared" si="2"/>
        <v>1198.5646872730215</v>
      </c>
      <c r="C8" s="19">
        <f>(SNB_D5_1a_M33!B34/0.968/SNB_FX!L27)/(1-0.06)</f>
        <v>816.8363972232105</v>
      </c>
      <c r="D8" s="19">
        <f t="shared" si="0"/>
        <v>34.856437800450415</v>
      </c>
      <c r="E8" s="19">
        <f t="shared" si="1"/>
        <v>40.426163712458873</v>
      </c>
      <c r="F8" s="19">
        <f>(SNB_D4_1a!I159/1000+SNB_2E!H160/1000)/SNB_FX!L27</f>
        <v>306.44568853690174</v>
      </c>
      <c r="G8" s="32">
        <f t="shared" si="3"/>
        <v>1100.78862393328</v>
      </c>
      <c r="H8" s="19">
        <f>C8*SNB_FX!$L27/SNB_FX!$B27</f>
        <v>750.20082205470067</v>
      </c>
      <c r="I8" s="19">
        <f>D8*SNB_FX!$L27/SNB_FX!$B27</f>
        <v>32.012932308953928</v>
      </c>
      <c r="J8" s="19">
        <f>E8*SNB_FX!$L27/SNB_FX!$B27</f>
        <v>37.128293196412415</v>
      </c>
      <c r="K8" s="22">
        <f>F8*SNB_FX!$L27/SNB_FX!$B27</f>
        <v>281.44657637321296</v>
      </c>
      <c r="M8" s="38"/>
      <c r="N8" s="21" t="s">
        <v>110</v>
      </c>
      <c r="O8" s="39" t="s">
        <v>111</v>
      </c>
    </row>
    <row r="9" spans="1:15" x14ac:dyDescent="0.2">
      <c r="A9" s="17">
        <v>36251</v>
      </c>
      <c r="B9" s="24">
        <f t="shared" si="2"/>
        <v>1211.5935027900266</v>
      </c>
      <c r="C9" s="19">
        <f>(SNB_D5_1a_M33!B35/0.968/SNB_FX!L28)/(1-0.06)</f>
        <v>832.52872210913915</v>
      </c>
      <c r="D9" s="19">
        <f t="shared" si="0"/>
        <v>35.526068277483823</v>
      </c>
      <c r="E9" s="19">
        <f t="shared" si="1"/>
        <v>41.202794745336675</v>
      </c>
      <c r="F9" s="19">
        <f>(SNB_D4_1a!I160/1000+SNB_2E!H161/1000)/SNB_FX!L28</f>
        <v>302.3359176580671</v>
      </c>
      <c r="G9" s="32">
        <f t="shared" si="3"/>
        <v>1131.6475428394019</v>
      </c>
      <c r="H9" s="19">
        <f>C9*SNB_FX!$L28/SNB_FX!$B28</f>
        <v>777.5950271675473</v>
      </c>
      <c r="I9" s="19">
        <f>D9*SNB_FX!$L28/SNB_FX!$B28</f>
        <v>33.181911078576249</v>
      </c>
      <c r="J9" s="19">
        <f>E9*SNB_FX!$L28/SNB_FX!$B28</f>
        <v>38.484063610695252</v>
      </c>
      <c r="K9" s="22">
        <f>F9*SNB_FX!$L28/SNB_FX!$B28</f>
        <v>282.3865409825832</v>
      </c>
      <c r="M9" s="34" t="s">
        <v>118</v>
      </c>
      <c r="N9" s="35">
        <f>B187/B129-1</f>
        <v>0.14791535686379809</v>
      </c>
      <c r="O9" s="36">
        <f>G187/G129-1</f>
        <v>0.10903673081146525</v>
      </c>
    </row>
    <row r="10" spans="1:15" x14ac:dyDescent="0.2">
      <c r="A10" s="17">
        <v>36281</v>
      </c>
      <c r="B10" s="24">
        <f t="shared" si="2"/>
        <v>1192.3195821418763</v>
      </c>
      <c r="C10" s="19">
        <f>(SNB_D5_1a_M33!B36/0.968/SNB_FX!L29)/(1-0.06)</f>
        <v>817.97691938831417</v>
      </c>
      <c r="D10" s="19">
        <f t="shared" si="0"/>
        <v>34.905106713886582</v>
      </c>
      <c r="E10" s="19">
        <f t="shared" si="1"/>
        <v>40.482609453516574</v>
      </c>
      <c r="F10" s="19">
        <f>(SNB_D4_1a!I161/1000+SNB_2E!H162/1000)/SNB_FX!L29</f>
        <v>298.95494658615888</v>
      </c>
      <c r="G10" s="32">
        <f t="shared" si="3"/>
        <v>1121.1285514387457</v>
      </c>
      <c r="H10" s="19">
        <f>C10*SNB_FX!$L29/SNB_FX!$B29</f>
        <v>769.13714450344912</v>
      </c>
      <c r="I10" s="19">
        <f>D10*SNB_FX!$L29/SNB_FX!$B29</f>
        <v>32.820992218928417</v>
      </c>
      <c r="J10" s="19">
        <f>E10*SNB_FX!$L29/SNB_FX!$B29</f>
        <v>38.065473363735229</v>
      </c>
      <c r="K10" s="22">
        <f>F10*SNB_FX!$L29/SNB_FX!$B29</f>
        <v>281.10494135263292</v>
      </c>
      <c r="M10" s="34" t="s">
        <v>107</v>
      </c>
      <c r="N10" s="35">
        <f>B187/B178-1</f>
        <v>7.3787733669239408E-4</v>
      </c>
      <c r="O10" s="36">
        <f>G187/G178-1</f>
        <v>-4.8166355925865822E-2</v>
      </c>
    </row>
    <row r="11" spans="1:15" ht="17" thickBot="1" x14ac:dyDescent="0.25">
      <c r="A11" s="17">
        <v>36312</v>
      </c>
      <c r="B11" s="24">
        <f t="shared" si="2"/>
        <v>1181.4655403731533</v>
      </c>
      <c r="C11" s="19">
        <f>(SNB_D5_1a_M33!B37/0.968/SNB_FX!L30)/(1-0.06)</f>
        <v>810.06840619205138</v>
      </c>
      <c r="D11" s="19">
        <f t="shared" si="0"/>
        <v>34.567630813869549</v>
      </c>
      <c r="E11" s="19">
        <f t="shared" si="1"/>
        <v>40.09120812727658</v>
      </c>
      <c r="F11" s="19">
        <f>(SNB_D4_1a!I162/1000+SNB_2E!H163/1000)/SNB_FX!L30</f>
        <v>296.73829523995579</v>
      </c>
      <c r="G11" s="32">
        <f t="shared" si="3"/>
        <v>1137.6828632750512</v>
      </c>
      <c r="H11" s="19">
        <f>C11*SNB_FX!$L30/SNB_FX!$B30</f>
        <v>780.04894117703361</v>
      </c>
      <c r="I11" s="19">
        <f>D11*SNB_FX!$L30/SNB_FX!$B30</f>
        <v>33.286625684010197</v>
      </c>
      <c r="J11" s="19">
        <f>E11*SNB_FX!$L30/SNB_FX!$B30</f>
        <v>38.60551061014462</v>
      </c>
      <c r="K11" s="22">
        <f>F11*SNB_FX!$L30/SNB_FX!$B30</f>
        <v>285.74178580386263</v>
      </c>
      <c r="M11" s="37" t="s">
        <v>117</v>
      </c>
      <c r="N11" s="40">
        <f>(B186/B6)^(1/15)-1</f>
        <v>4.5585515853827641E-2</v>
      </c>
      <c r="O11" s="41">
        <f>(G186/G6)^(1/15)-1</f>
        <v>3.4489031335811049E-2</v>
      </c>
    </row>
    <row r="12" spans="1:15" x14ac:dyDescent="0.2">
      <c r="A12" s="17">
        <v>36342</v>
      </c>
      <c r="B12" s="24">
        <f t="shared" si="2"/>
        <v>1140.0018439921678</v>
      </c>
      <c r="C12" s="19">
        <f>(SNB_D5_1a_M33!B38/0.968/SNB_FX!L31)/(1-0.06)</f>
        <v>779.32608073218626</v>
      </c>
      <c r="D12" s="19">
        <f t="shared" si="0"/>
        <v>33.25577943350045</v>
      </c>
      <c r="E12" s="19">
        <f t="shared" si="1"/>
        <v>38.569735423358132</v>
      </c>
      <c r="F12" s="19">
        <f>(SNB_D4_1a!I163/1000+SNB_2E!H164/1000)/SNB_FX!L31</f>
        <v>288.85024840312281</v>
      </c>
      <c r="G12" s="32">
        <f t="shared" si="3"/>
        <v>1101.4829861002813</v>
      </c>
      <c r="H12" s="19">
        <f>C12*SNB_FX!$L31/SNB_FX!$B31</f>
        <v>752.99388599639406</v>
      </c>
      <c r="I12" s="19">
        <f>D12*SNB_FX!$L31/SNB_FX!$B31</f>
        <v>32.132119284322897</v>
      </c>
      <c r="J12" s="19">
        <f>E12*SNB_FX!$L31/SNB_FX!$B31</f>
        <v>37.266525112313929</v>
      </c>
      <c r="K12" s="22">
        <f>F12*SNB_FX!$L31/SNB_FX!$B31</f>
        <v>279.09045570725027</v>
      </c>
    </row>
    <row r="13" spans="1:15" x14ac:dyDescent="0.2">
      <c r="A13" s="17">
        <v>36373</v>
      </c>
      <c r="B13" s="24">
        <f t="shared" si="2"/>
        <v>1189.9195385671578</v>
      </c>
      <c r="C13" s="19">
        <f>(SNB_D5_1a_M33!B39/0.968/SNB_FX!L32)/(1-0.06)</f>
        <v>813.97543629619292</v>
      </c>
      <c r="D13" s="19">
        <f t="shared" si="0"/>
        <v>34.734353492085717</v>
      </c>
      <c r="E13" s="19">
        <f t="shared" si="1"/>
        <v>40.284571497415889</v>
      </c>
      <c r="F13" s="19">
        <f>(SNB_D4_1a!I164/1000+SNB_2E!H165/1000)/SNB_FX!L32</f>
        <v>300.92517728146328</v>
      </c>
      <c r="G13" s="32">
        <f t="shared" si="3"/>
        <v>1121.9581276910485</v>
      </c>
      <c r="H13" s="19">
        <f>C13*SNB_FX!$L32/SNB_FX!$B32</f>
        <v>767.48580630339666</v>
      </c>
      <c r="I13" s="19">
        <f>D13*SNB_FX!$L32/SNB_FX!$B32</f>
        <v>32.750525516595729</v>
      </c>
      <c r="J13" s="19">
        <f>E13*SNB_FX!$L32/SNB_FX!$B32</f>
        <v>37.983746755265166</v>
      </c>
      <c r="K13" s="22">
        <f>F13*SNB_FX!$L32/SNB_FX!$B32</f>
        <v>283.73804911579083</v>
      </c>
    </row>
    <row r="14" spans="1:15" x14ac:dyDescent="0.2">
      <c r="A14" s="17">
        <v>36404</v>
      </c>
      <c r="B14" s="24">
        <f t="shared" si="2"/>
        <v>1169.7437642068967</v>
      </c>
      <c r="C14" s="19">
        <f>(SNB_D5_1a_M33!B40/0.968/SNB_FX!L33)/(1-0.06)</f>
        <v>798.7557692262003</v>
      </c>
      <c r="D14" s="19">
        <f t="shared" si="0"/>
        <v>34.084892497972113</v>
      </c>
      <c r="E14" s="19">
        <f t="shared" si="1"/>
        <v>39.531332838227556</v>
      </c>
      <c r="F14" s="19">
        <f>(SNB_D4_1a!I165/1000+SNB_2E!H166/1000)/SNB_FX!L33</f>
        <v>297.37176964449691</v>
      </c>
      <c r="G14" s="32">
        <f t="shared" si="3"/>
        <v>1113.5060832354116</v>
      </c>
      <c r="H14" s="19">
        <f>C14*SNB_FX!$L33/SNB_FX!$B33</f>
        <v>760.3540495518638</v>
      </c>
      <c r="I14" s="19">
        <f>D14*SNB_FX!$L33/SNB_FX!$B33</f>
        <v>32.446195743261917</v>
      </c>
      <c r="J14" s="19">
        <f>E14*SNB_FX!$L33/SNB_FX!$B33</f>
        <v>37.630787990235852</v>
      </c>
      <c r="K14" s="22">
        <f>F14*SNB_FX!$L33/SNB_FX!$B33</f>
        <v>283.07504995004996</v>
      </c>
    </row>
    <row r="15" spans="1:15" x14ac:dyDescent="0.2">
      <c r="A15" s="17">
        <v>36434</v>
      </c>
      <c r="B15" s="24">
        <f t="shared" si="2"/>
        <v>1219.1928291737008</v>
      </c>
      <c r="C15" s="19">
        <f>(SNB_D5_1a_M33!B41/0.968/SNB_FX!L34)/(1-0.06)</f>
        <v>831.28028996092803</v>
      </c>
      <c r="D15" s="19">
        <f t="shared" si="0"/>
        <v>35.472794577058465</v>
      </c>
      <c r="E15" s="19">
        <f t="shared" si="1"/>
        <v>41.141008416300593</v>
      </c>
      <c r="F15" s="19">
        <f>(SNB_D4_1a!I166/1000+SNB_2E!H167/1000)/SNB_FX!L34</f>
        <v>311.29873621941385</v>
      </c>
      <c r="G15" s="32">
        <f t="shared" si="3"/>
        <v>1137.811325394478</v>
      </c>
      <c r="H15" s="19">
        <f>C15*SNB_FX!$L34/SNB_FX!$B34</f>
        <v>775.79206985312214</v>
      </c>
      <c r="I15" s="19">
        <f>D15*SNB_FX!$L34/SNB_FX!$B34</f>
        <v>33.10497441206536</v>
      </c>
      <c r="J15" s="19">
        <f>E15*SNB_FX!$L34/SNB_FX!$B34</f>
        <v>38.394833199553808</v>
      </c>
      <c r="K15" s="22">
        <f>F15*SNB_FX!$L34/SNB_FX!$B34</f>
        <v>290.5194479297366</v>
      </c>
    </row>
    <row r="16" spans="1:15" x14ac:dyDescent="0.2">
      <c r="A16" s="17">
        <v>36465</v>
      </c>
      <c r="B16" s="24">
        <f t="shared" si="2"/>
        <v>1220.8871650833189</v>
      </c>
      <c r="C16" s="19">
        <f>(SNB_D5_1a_M33!B42/0.968/SNB_FX!L35)/(1-0.06)</f>
        <v>837.72127522228106</v>
      </c>
      <c r="D16" s="19">
        <f t="shared" si="0"/>
        <v>35.747647415275736</v>
      </c>
      <c r="E16" s="19">
        <f t="shared" si="1"/>
        <v>41.459780113460702</v>
      </c>
      <c r="F16" s="19">
        <f>(SNB_D4_1a!I167/1000+SNB_2E!H168/1000)/SNB_FX!L35</f>
        <v>305.95846233230134</v>
      </c>
      <c r="G16" s="32">
        <f t="shared" si="3"/>
        <v>1179.4276657394089</v>
      </c>
      <c r="H16" s="19">
        <f>C16*SNB_FX!$L35/SNB_FX!$B35</f>
        <v>809.27351554902145</v>
      </c>
      <c r="I16" s="19">
        <f>D16*SNB_FX!$L35/SNB_FX!$B35</f>
        <v>34.533710855905973</v>
      </c>
      <c r="J16" s="19">
        <f>E16*SNB_FX!$L35/SNB_FX!$B35</f>
        <v>40.05186808393637</v>
      </c>
      <c r="K16" s="22">
        <f>F16*SNB_FX!$L35/SNB_FX!$B35</f>
        <v>295.56857125054523</v>
      </c>
    </row>
    <row r="17" spans="1:11" x14ac:dyDescent="0.2">
      <c r="A17" s="42">
        <v>36495</v>
      </c>
      <c r="B17" s="43">
        <f t="shared" si="2"/>
        <v>1231.6908384668502</v>
      </c>
      <c r="C17" s="44">
        <f>(SNB_D5_1a_M33!B43/0.968/SNB_FX!L36)/(1-0.06)</f>
        <v>849.8247072593557</v>
      </c>
      <c r="D17" s="44">
        <f t="shared" si="0"/>
        <v>36.264130920915832</v>
      </c>
      <c r="E17" s="44">
        <f t="shared" si="1"/>
        <v>42.058792751336206</v>
      </c>
      <c r="F17" s="44">
        <f>(SNB_D4_1a!I168/1000+SNB_2E!H169/1000)/SNB_FX!L36</f>
        <v>303.5432075352424</v>
      </c>
      <c r="G17" s="45">
        <f t="shared" si="3"/>
        <v>1216.8447023299466</v>
      </c>
      <c r="H17" s="44">
        <f>C17*SNB_FX!$L36/SNB_FX!$B36</f>
        <v>839.58137922406627</v>
      </c>
      <c r="I17" s="44">
        <f>D17*SNB_FX!$L36/SNB_FX!$B36</f>
        <v>35.827022672868324</v>
      </c>
      <c r="J17" s="44">
        <f>E17*SNB_FX!$L36/SNB_FX!$B36</f>
        <v>41.551838779252286</v>
      </c>
      <c r="K17" s="46">
        <f>F17*SNB_FX!$L36/SNB_FX!$B36</f>
        <v>299.88446165375967</v>
      </c>
    </row>
    <row r="18" spans="1:11" x14ac:dyDescent="0.2">
      <c r="A18" s="17">
        <v>36526</v>
      </c>
      <c r="B18" s="24">
        <f t="shared" si="2"/>
        <v>1248.724116049513</v>
      </c>
      <c r="C18" s="19">
        <f>(SNB_D5_1a_M33!B44/0.968/SNB_FX!L37)/(1-0.06)</f>
        <v>860.69723587060219</v>
      </c>
      <c r="D18" s="19">
        <f t="shared" si="0"/>
        <v>36.728088720249751</v>
      </c>
      <c r="E18" s="19">
        <f t="shared" si="1"/>
        <v>42.596886576612377</v>
      </c>
      <c r="F18" s="19">
        <f>(SNB_D4_1a!I169/1000+SNB_2E!H170/1000)/SNB_FX!L37</f>
        <v>308.70190488204872</v>
      </c>
      <c r="G18" s="32">
        <f t="shared" si="3"/>
        <v>1229.8734009970167</v>
      </c>
      <c r="H18" s="19">
        <f>C18*SNB_FX!$L37/SNB_FX!$B37</f>
        <v>847.70416708035816</v>
      </c>
      <c r="I18" s="19">
        <f>D18*SNB_FX!$L37/SNB_FX!$B37</f>
        <v>36.173642204810804</v>
      </c>
      <c r="J18" s="19">
        <f>E18*SNB_FX!$L37/SNB_FX!$B37</f>
        <v>41.953844802485712</v>
      </c>
      <c r="K18" s="22">
        <f>F18*SNB_FX!$L37/SNB_FX!$B37</f>
        <v>304.04174690936196</v>
      </c>
    </row>
    <row r="19" spans="1:11" x14ac:dyDescent="0.2">
      <c r="A19" s="17">
        <v>36557</v>
      </c>
      <c r="B19" s="24">
        <f t="shared" si="2"/>
        <v>1245.9703966355239</v>
      </c>
      <c r="C19" s="19">
        <f>(SNB_D5_1a_M33!B45/0.968/SNB_FX!L38)/(1-0.06)</f>
        <v>863.14736084495803</v>
      </c>
      <c r="D19" s="19">
        <f t="shared" si="0"/>
        <v>36.832641638144068</v>
      </c>
      <c r="E19" s="19">
        <f t="shared" si="1"/>
        <v>42.718146052397252</v>
      </c>
      <c r="F19" s="19">
        <f>(SNB_D4_1a!I170/1000+SNB_2E!H171/1000)/SNB_FX!L38</f>
        <v>303.27224810002446</v>
      </c>
      <c r="G19" s="32">
        <f t="shared" si="3"/>
        <v>1265.1224713115446</v>
      </c>
      <c r="H19" s="19">
        <f>C19*SNB_FX!$L38/SNB_FX!$B38</f>
        <v>876.41498161343816</v>
      </c>
      <c r="I19" s="19">
        <f>D19*SNB_FX!$L38/SNB_FX!$B38</f>
        <v>37.39880396838376</v>
      </c>
      <c r="J19" s="19">
        <f>E19*SNB_FX!$L38/SNB_FX!$B38</f>
        <v>43.374775716654035</v>
      </c>
      <c r="K19" s="22">
        <f>F19*SNB_FX!$L38/SNB_FX!$B38</f>
        <v>307.93391001306861</v>
      </c>
    </row>
    <row r="20" spans="1:11" x14ac:dyDescent="0.2">
      <c r="A20" s="17">
        <v>36586</v>
      </c>
      <c r="B20" s="24">
        <f t="shared" si="2"/>
        <v>1241.1205735892122</v>
      </c>
      <c r="C20" s="19">
        <f>(SNB_D5_1a_M33!B46/0.968/SNB_FX!L39)/(1-0.06)</f>
        <v>859.94177685251975</v>
      </c>
      <c r="D20" s="19">
        <f t="shared" si="0"/>
        <v>36.695851407656811</v>
      </c>
      <c r="E20" s="19">
        <f t="shared" si="1"/>
        <v>42.559498049305226</v>
      </c>
      <c r="F20" s="19">
        <f>(SNB_D4_1a!I171/1000+SNB_2E!H172/1000)/SNB_FX!L39</f>
        <v>301.9234472797304</v>
      </c>
      <c r="G20" s="32">
        <f t="shared" si="3"/>
        <v>1285.2087405433347</v>
      </c>
      <c r="H20" s="19">
        <f>C20*SNB_FX!$L39/SNB_FX!$B39</f>
        <v>890.48937829873284</v>
      </c>
      <c r="I20" s="19">
        <f>D20*SNB_FX!$L39/SNB_FX!$B39</f>
        <v>37.999393430738223</v>
      </c>
      <c r="J20" s="19">
        <f>E20*SNB_FX!$L39/SNB_FX!$B39</f>
        <v>44.071333639988509</v>
      </c>
      <c r="K20" s="22">
        <f>F20*SNB_FX!$L39/SNB_FX!$B39</f>
        <v>312.64863517387511</v>
      </c>
    </row>
    <row r="21" spans="1:11" x14ac:dyDescent="0.2">
      <c r="A21" s="17">
        <v>36617</v>
      </c>
      <c r="B21" s="24">
        <f t="shared" si="2"/>
        <v>1250.1165111655132</v>
      </c>
      <c r="C21" s="19">
        <f>(SNB_D5_1a_M33!B47/0.968/SNB_FX!L40)/(1-0.06)</f>
        <v>861.61399936049668</v>
      </c>
      <c r="D21" s="19">
        <f t="shared" si="0"/>
        <v>36.76720929527783</v>
      </c>
      <c r="E21" s="19">
        <f t="shared" si="1"/>
        <v>42.642258245962651</v>
      </c>
      <c r="F21" s="19">
        <f>(SNB_D4_1a!I172/1000+SNB_2E!H173/1000)/SNB_FX!L40</f>
        <v>309.09304426377599</v>
      </c>
      <c r="G21" s="32">
        <f t="shared" si="3"/>
        <v>1318.9849198057789</v>
      </c>
      <c r="H21" s="19">
        <f>C21*SNB_FX!$L40/SNB_FX!$B40</f>
        <v>909.07996310719591</v>
      </c>
      <c r="I21" s="19">
        <f>D21*SNB_FX!$L40/SNB_FX!$B40</f>
        <v>38.792699856912463</v>
      </c>
      <c r="J21" s="19">
        <f>E21*SNB_FX!$L40/SNB_FX!$B40</f>
        <v>44.991402857682672</v>
      </c>
      <c r="K21" s="22">
        <f>F21*SNB_FX!$L40/SNB_FX!$B40</f>
        <v>326.12085398398784</v>
      </c>
    </row>
    <row r="22" spans="1:11" x14ac:dyDescent="0.2">
      <c r="A22" s="17">
        <v>36647</v>
      </c>
      <c r="B22" s="24">
        <f t="shared" si="2"/>
        <v>1188.4146364455446</v>
      </c>
      <c r="C22" s="19">
        <f>(SNB_D5_1a_M33!B48/0.968/SNB_FX!L41)/(1-0.06)</f>
        <v>814.66303226679815</v>
      </c>
      <c r="D22" s="19">
        <f t="shared" si="0"/>
        <v>34.763694919895151</v>
      </c>
      <c r="E22" s="19">
        <f t="shared" si="1"/>
        <v>40.318601405204291</v>
      </c>
      <c r="F22" s="19">
        <f>(SNB_D4_1a!I173/1000+SNB_2E!H174/1000)/SNB_FX!L41</f>
        <v>298.66930785364713</v>
      </c>
      <c r="G22" s="32">
        <f t="shared" si="3"/>
        <v>1310.5010485031373</v>
      </c>
      <c r="H22" s="19">
        <f>C22*SNB_FX!$L41/SNB_FX!$B41</f>
        <v>898.35376073416796</v>
      </c>
      <c r="I22" s="19">
        <f>D22*SNB_FX!$L41/SNB_FX!$B41</f>
        <v>38.334986161585633</v>
      </c>
      <c r="J22" s="19">
        <f>E22*SNB_FX!$L41/SNB_FX!$B41</f>
        <v>44.460550884608196</v>
      </c>
      <c r="K22" s="22">
        <f>F22*SNB_FX!$L41/SNB_FX!$B41</f>
        <v>329.35175072277542</v>
      </c>
    </row>
    <row r="23" spans="1:11" x14ac:dyDescent="0.2">
      <c r="A23" s="17">
        <v>36678</v>
      </c>
      <c r="B23" s="24">
        <f t="shared" si="2"/>
        <v>1219.2460002359007</v>
      </c>
      <c r="C23" s="19">
        <f>(SNB_D5_1a_M33!B49/0.968/SNB_FX!L42)/(1-0.06)</f>
        <v>838.08295392979096</v>
      </c>
      <c r="D23" s="19">
        <f t="shared" si="0"/>
        <v>35.763081144006392</v>
      </c>
      <c r="E23" s="19">
        <f t="shared" si="1"/>
        <v>41.477680004663895</v>
      </c>
      <c r="F23" s="19">
        <f>(SNB_D4_1a!I174/1000+SNB_2E!H175/1000)/SNB_FX!L42</f>
        <v>303.92228515743955</v>
      </c>
      <c r="G23" s="32">
        <f t="shared" si="3"/>
        <v>1283.4209563965417</v>
      </c>
      <c r="H23" s="19">
        <f>C23*SNB_FX!$L42/SNB_FX!$B42</f>
        <v>882.19541098687262</v>
      </c>
      <c r="I23" s="19">
        <f>D23*SNB_FX!$L42/SNB_FX!$B42</f>
        <v>37.645469246277791</v>
      </c>
      <c r="J23" s="19">
        <f>E23*SNB_FX!$L42/SNB_FX!$B42</f>
        <v>43.660855750517797</v>
      </c>
      <c r="K23" s="22">
        <f>F23*SNB_FX!$L42/SNB_FX!$B42</f>
        <v>319.91922041287347</v>
      </c>
    </row>
    <row r="24" spans="1:11" x14ac:dyDescent="0.2">
      <c r="A24" s="17">
        <v>36708</v>
      </c>
      <c r="B24" s="24">
        <f t="shared" si="2"/>
        <v>1238.8378869682836</v>
      </c>
      <c r="C24" s="19">
        <f>(SNB_D5_1a_M33!B50/0.968/SNB_FX!L43)/(1-0.06)</f>
        <v>848.11437000993192</v>
      </c>
      <c r="D24" s="19">
        <f t="shared" si="0"/>
        <v>36.191146582613825</v>
      </c>
      <c r="E24" s="19">
        <f t="shared" si="1"/>
        <v>41.974146212710153</v>
      </c>
      <c r="F24" s="19">
        <f>(SNB_D4_1a!I175/1000+SNB_2E!H176/1000)/SNB_FX!L43</f>
        <v>312.55822416302766</v>
      </c>
      <c r="G24" s="32">
        <f t="shared" si="3"/>
        <v>1317.1240056959673</v>
      </c>
      <c r="H24" s="19">
        <f>C24*SNB_FX!$L43/SNB_FX!$B43</f>
        <v>901.70942305414997</v>
      </c>
      <c r="I24" s="19">
        <f>D24*SNB_FX!$L43/SNB_FX!$B43</f>
        <v>38.478180607050348</v>
      </c>
      <c r="J24" s="19">
        <f>E24*SNB_FX!$L43/SNB_FX!$B43</f>
        <v>44.626626435076417</v>
      </c>
      <c r="K24" s="22">
        <f>F24*SNB_FX!$L43/SNB_FX!$B43</f>
        <v>332.30977559969051</v>
      </c>
    </row>
    <row r="25" spans="1:11" x14ac:dyDescent="0.2">
      <c r="A25" s="17">
        <v>36739</v>
      </c>
      <c r="B25" s="24">
        <f t="shared" si="2"/>
        <v>1237.4874492404188</v>
      </c>
      <c r="C25" s="19">
        <f>(SNB_D5_1a_M33!B51/0.968/SNB_FX!L44)/(1-0.06)</f>
        <v>849.13323279086683</v>
      </c>
      <c r="D25" s="19">
        <f t="shared" si="0"/>
        <v>36.234623987968895</v>
      </c>
      <c r="E25" s="19">
        <f t="shared" si="1"/>
        <v>42.024570892269757</v>
      </c>
      <c r="F25" s="19">
        <f>(SNB_D4_1a!I176/1000+SNB_2E!H177/1000)/SNB_FX!L44</f>
        <v>310.0950215693133</v>
      </c>
      <c r="G25" s="32">
        <f t="shared" si="3"/>
        <v>1368.4798674748674</v>
      </c>
      <c r="H25" s="19">
        <f>C25*SNB_FX!$L44/SNB_FX!$B44</f>
        <v>939.01698525622282</v>
      </c>
      <c r="I25" s="19">
        <f>D25*SNB_FX!$L44/SNB_FX!$B44</f>
        <v>40.070186944921247</v>
      </c>
      <c r="J25" s="19">
        <f>E25*SNB_FX!$L44/SNB_FX!$B44</f>
        <v>46.473020183470567</v>
      </c>
      <c r="K25" s="22">
        <f>F25*SNB_FX!$L44/SNB_FX!$B44</f>
        <v>342.91967509025267</v>
      </c>
    </row>
    <row r="26" spans="1:11" x14ac:dyDescent="0.2">
      <c r="A26" s="17">
        <v>36770</v>
      </c>
      <c r="B26" s="24">
        <f t="shared" si="2"/>
        <v>1186.6281107514287</v>
      </c>
      <c r="C26" s="19">
        <f>(SNB_D5_1a_M33!B52/0.968/SNB_FX!L45)/(1-0.06)</f>
        <v>807.79783822340914</v>
      </c>
      <c r="D26" s="19">
        <f t="shared" si="0"/>
        <v>34.470740039364749</v>
      </c>
      <c r="E26" s="19">
        <f t="shared" si="1"/>
        <v>39.978835132228085</v>
      </c>
      <c r="F26" s="19">
        <f>(SNB_D4_1a!I177/1000+SNB_2E!H178/1000)/SNB_FX!L45</f>
        <v>304.38069735642665</v>
      </c>
      <c r="G26" s="32">
        <f t="shared" si="3"/>
        <v>1361.2873594711812</v>
      </c>
      <c r="H26" s="19">
        <f>C26*SNB_FX!$L45/SNB_FX!$B45</f>
        <v>926.69723245080229</v>
      </c>
      <c r="I26" s="19">
        <f>D26*SNB_FX!$L45/SNB_FX!$B45</f>
        <v>39.544472494832029</v>
      </c>
      <c r="J26" s="19">
        <f>E26*SNB_FX!$L45/SNB_FX!$B45</f>
        <v>45.863301584370411</v>
      </c>
      <c r="K26" s="22">
        <f>F26*SNB_FX!$L45/SNB_FX!$B45</f>
        <v>349.18235294117648</v>
      </c>
    </row>
    <row r="27" spans="1:11" x14ac:dyDescent="0.2">
      <c r="A27" s="17">
        <v>36800</v>
      </c>
      <c r="B27" s="24">
        <f t="shared" si="2"/>
        <v>1208.4487890848677</v>
      </c>
      <c r="C27" s="19">
        <f>(SNB_D5_1a_M33!B53/0.968/SNB_FX!L46)/(1-0.06)</f>
        <v>818.74126425763882</v>
      </c>
      <c r="D27" s="19">
        <f t="shared" si="0"/>
        <v>34.937723207821335</v>
      </c>
      <c r="E27" s="19">
        <f t="shared" si="1"/>
        <v>40.520437751723087</v>
      </c>
      <c r="F27" s="19">
        <f>(SNB_D4_1a!I178/1000+SNB_2E!H179/1000)/SNB_FX!L46</f>
        <v>314.24936386768451</v>
      </c>
      <c r="G27" s="32">
        <f t="shared" si="3"/>
        <v>1412.2392674926243</v>
      </c>
      <c r="H27" s="19">
        <f>C27*SNB_FX!$L46/SNB_FX!$B46</f>
        <v>956.81221558159916</v>
      </c>
      <c r="I27" s="19">
        <f>D27*SNB_FX!$L46/SNB_FX!$B46</f>
        <v>40.829553619924688</v>
      </c>
      <c r="J27" s="19">
        <f>E27*SNB_FX!$L46/SNB_FX!$B46</f>
        <v>47.353726401851766</v>
      </c>
      <c r="K27" s="22">
        <f>F27*SNB_FX!$L46/SNB_FX!$B46</f>
        <v>367.24377188924865</v>
      </c>
    </row>
    <row r="28" spans="1:11" x14ac:dyDescent="0.2">
      <c r="A28" s="17">
        <v>36831</v>
      </c>
      <c r="B28" s="24">
        <f t="shared" si="2"/>
        <v>1157.7304201242346</v>
      </c>
      <c r="C28" s="19">
        <f>(SNB_D5_1a_M33!B54/0.968/SNB_FX!L47)/(1-0.06)</f>
        <v>779.15529408879445</v>
      </c>
      <c r="D28" s="19">
        <f t="shared" si="0"/>
        <v>33.248491543253685</v>
      </c>
      <c r="E28" s="19">
        <f t="shared" si="1"/>
        <v>38.561282997842902</v>
      </c>
      <c r="F28" s="19">
        <f>(SNB_D4_1a!I179/1000+SNB_2E!H180/1000)/SNB_FX!L47</f>
        <v>306.76535149434346</v>
      </c>
      <c r="G28" s="32">
        <f t="shared" si="3"/>
        <v>1352.0933658283884</v>
      </c>
      <c r="H28" s="19">
        <f>C28*SNB_FX!$L47/SNB_FX!$B47</f>
        <v>909.96201341455401</v>
      </c>
      <c r="I28" s="19">
        <f>D28*SNB_FX!$L47/SNB_FX!$B47</f>
        <v>38.830339134226527</v>
      </c>
      <c r="J28" s="19">
        <f>E28*SNB_FX!$L47/SNB_FX!$B47</f>
        <v>45.035056532089321</v>
      </c>
      <c r="K28" s="22">
        <f>F28*SNB_FX!$L47/SNB_FX!$B47</f>
        <v>358.26595674751854</v>
      </c>
    </row>
    <row r="29" spans="1:11" x14ac:dyDescent="0.2">
      <c r="A29" s="42">
        <v>36861</v>
      </c>
      <c r="B29" s="43">
        <f t="shared" si="2"/>
        <v>1197.4417672125692</v>
      </c>
      <c r="C29" s="44">
        <f>(SNB_D5_1a_M33!B55/0.968/SNB_FX!L48)/(1-0.06)</f>
        <v>804.33916497619623</v>
      </c>
      <c r="D29" s="44">
        <f t="shared" si="0"/>
        <v>34.323149861792615</v>
      </c>
      <c r="E29" s="44">
        <f t="shared" si="1"/>
        <v>39.807661453637067</v>
      </c>
      <c r="F29" s="44">
        <f>(SNB_D4_1a!I180/1000+SNB_2E!H181/1000)/SNB_FX!L48</f>
        <v>318.97179092094342</v>
      </c>
      <c r="G29" s="45">
        <f t="shared" si="3"/>
        <v>1335.0269164152558</v>
      </c>
      <c r="H29" s="44">
        <f>C29*SNB_FX!$L48/SNB_FX!$B48</f>
        <v>896.75712387237104</v>
      </c>
      <c r="I29" s="44">
        <f>D29*SNB_FX!$L48/SNB_FX!$B48</f>
        <v>38.26685370121497</v>
      </c>
      <c r="J29" s="44">
        <f>E29*SNB_FX!$L48/SNB_FX!$B48</f>
        <v>44.381531507675703</v>
      </c>
      <c r="K29" s="46">
        <f>F29*SNB_FX!$L48/SNB_FX!$B48</f>
        <v>355.621407333994</v>
      </c>
    </row>
    <row r="30" spans="1:11" x14ac:dyDescent="0.2">
      <c r="A30" s="17">
        <v>36892</v>
      </c>
      <c r="B30" s="24">
        <f t="shared" si="2"/>
        <v>1317.6535364246984</v>
      </c>
      <c r="C30" s="19">
        <f>(SNB_D5_1a_M33!B56/0.968/SNB_FX!L49)/(1-0.06)</f>
        <v>901.77041185299254</v>
      </c>
      <c r="D30" s="19">
        <f t="shared" si="0"/>
        <v>38.480783150571433</v>
      </c>
      <c r="E30" s="19">
        <f t="shared" si="1"/>
        <v>44.62964484020015</v>
      </c>
      <c r="F30" s="19">
        <f>(SNB_D4_1a!I181/1000+SNB_2E!H182/1000)/SNB_FX!L49</f>
        <v>332.77269658093428</v>
      </c>
      <c r="G30" s="32">
        <f t="shared" si="3"/>
        <v>1403.8253719112395</v>
      </c>
      <c r="H30" s="19">
        <f>C30*SNB_FX!$L49/SNB_FX!$B49</f>
        <v>960.74434500667724</v>
      </c>
      <c r="I30" s="19">
        <f>D30*SNB_FX!$L49/SNB_FX!$B49</f>
        <v>40.997347348502984</v>
      </c>
      <c r="J30" s="19">
        <f>E30*SNB_FX!$L49/SNB_FX!$B49</f>
        <v>47.548331965973489</v>
      </c>
      <c r="K30" s="22">
        <f>F30*SNB_FX!$L49/SNB_FX!$B49</f>
        <v>354.53534759008562</v>
      </c>
    </row>
    <row r="31" spans="1:11" x14ac:dyDescent="0.2">
      <c r="A31" s="17">
        <v>36923</v>
      </c>
      <c r="B31" s="24">
        <f t="shared" si="2"/>
        <v>1282.3389188041583</v>
      </c>
      <c r="C31" s="19">
        <f>(SNB_D5_1a_M33!B57/0.968/SNB_FX!L50)/(1-0.06)</f>
        <v>871.37996379820652</v>
      </c>
      <c r="D31" s="19">
        <f t="shared" si="0"/>
        <v>37.183947253015319</v>
      </c>
      <c r="E31" s="19">
        <f t="shared" si="1"/>
        <v>43.125586949863468</v>
      </c>
      <c r="F31" s="19">
        <f>(SNB_D4_1a!I182/1000+SNB_2E!H183/1000)/SNB_FX!L50</f>
        <v>330.64942080307299</v>
      </c>
      <c r="G31" s="32">
        <f t="shared" si="3"/>
        <v>1391.4066249557854</v>
      </c>
      <c r="H31" s="19">
        <f>C31*SNB_FX!$L50/SNB_FX!$B50</f>
        <v>945.49407859602218</v>
      </c>
      <c r="I31" s="19">
        <f>D31*SNB_FX!$L50/SNB_FX!$B50</f>
        <v>40.34658060452545</v>
      </c>
      <c r="J31" s="19">
        <f>E31*SNB_FX!$L50/SNB_FX!$B50</f>
        <v>46.793578910561727</v>
      </c>
      <c r="K31" s="22">
        <f>F31*SNB_FX!$L50/SNB_FX!$B50</f>
        <v>358.77238684467602</v>
      </c>
    </row>
    <row r="32" spans="1:11" x14ac:dyDescent="0.2">
      <c r="A32" s="17">
        <v>36951</v>
      </c>
      <c r="B32" s="24">
        <f t="shared" si="2"/>
        <v>1275.8316823907287</v>
      </c>
      <c r="C32" s="19">
        <f>(SNB_D5_1a_M33!B58/0.968/SNB_FX!L51)/(1-0.06)</f>
        <v>861.43026148847605</v>
      </c>
      <c r="D32" s="19">
        <f t="shared" si="0"/>
        <v>36.759368743939227</v>
      </c>
      <c r="E32" s="19">
        <f t="shared" si="1"/>
        <v>42.633164849390539</v>
      </c>
      <c r="F32" s="19">
        <f>(SNB_D4_1a!I183/1000+SNB_2E!H184/1000)/SNB_FX!L51</f>
        <v>335.00888730892285</v>
      </c>
      <c r="G32" s="32">
        <f t="shared" si="3"/>
        <v>1402.1936013147567</v>
      </c>
      <c r="H32" s="19">
        <f>C32*SNB_FX!$L51/SNB_FX!$B51</f>
        <v>946.74871090724105</v>
      </c>
      <c r="I32" s="19">
        <f>D32*SNB_FX!$L51/SNB_FX!$B51</f>
        <v>40.400118881305353</v>
      </c>
      <c r="J32" s="19">
        <f>E32*SNB_FX!$L51/SNB_FX!$B51</f>
        <v>46.855672092727325</v>
      </c>
      <c r="K32" s="22">
        <f>F32*SNB_FX!$L51/SNB_FX!$B51</f>
        <v>368.18909943348314</v>
      </c>
    </row>
    <row r="33" spans="1:11" x14ac:dyDescent="0.2">
      <c r="A33" s="17">
        <v>36982</v>
      </c>
      <c r="B33" s="24">
        <f t="shared" si="2"/>
        <v>1276.8747059907246</v>
      </c>
      <c r="C33" s="19">
        <f>(SNB_D5_1a_M33!B59/0.968/SNB_FX!L52)/(1-0.06)</f>
        <v>867.00463307136795</v>
      </c>
      <c r="D33" s="19">
        <f t="shared" si="0"/>
        <v>36.997241024136571</v>
      </c>
      <c r="E33" s="19">
        <f t="shared" si="1"/>
        <v>42.90904684849113</v>
      </c>
      <c r="F33" s="19">
        <f>(SNB_D4_1a!I184/1000+SNB_2E!H185/1000)/SNB_FX!L52</f>
        <v>329.96378504672901</v>
      </c>
      <c r="G33" s="32">
        <f t="shared" si="3"/>
        <v>1429.979392069157</v>
      </c>
      <c r="H33" s="19">
        <f>C33*SNB_FX!$L52/SNB_FX!$B52</f>
        <v>970.96351921121334</v>
      </c>
      <c r="I33" s="19">
        <f>D33*SNB_FX!$L52/SNB_FX!$B52</f>
        <v>41.433424892602744</v>
      </c>
      <c r="J33" s="19">
        <f>E33*SNB_FX!$L52/SNB_FX!$B52</f>
        <v>48.054090537461121</v>
      </c>
      <c r="K33" s="22">
        <f>F33*SNB_FX!$L52/SNB_FX!$B52</f>
        <v>369.52835742787994</v>
      </c>
    </row>
    <row r="34" spans="1:11" x14ac:dyDescent="0.2">
      <c r="A34" s="17">
        <v>37012</v>
      </c>
      <c r="B34" s="24">
        <f t="shared" si="2"/>
        <v>1277.0513339547047</v>
      </c>
      <c r="C34" s="19">
        <f>(SNB_D5_1a_M33!B60/0.968/SNB_FX!L53)/(1-0.06)</f>
        <v>866.93877492078161</v>
      </c>
      <c r="D34" s="19">
        <f t="shared" si="0"/>
        <v>36.994430693282844</v>
      </c>
      <c r="E34" s="19">
        <f t="shared" si="1"/>
        <v>42.905787453603175</v>
      </c>
      <c r="F34" s="19">
        <f>(SNB_D4_1a!I185/1000+SNB_2E!H186/1000)/SNB_FX!L53</f>
        <v>330.21234088703693</v>
      </c>
      <c r="G34" s="32">
        <f t="shared" si="3"/>
        <v>1458.7378443993261</v>
      </c>
      <c r="H34" s="19">
        <f>C34*SNB_FX!$L53/SNB_FX!$B53</f>
        <v>990.27843762386203</v>
      </c>
      <c r="I34" s="19">
        <f>D34*SNB_FX!$L53/SNB_FX!$B53</f>
        <v>42.257640432654505</v>
      </c>
      <c r="J34" s="19">
        <f>E34*SNB_FX!$L53/SNB_FX!$B53</f>
        <v>49.010007850275407</v>
      </c>
      <c r="K34" s="22">
        <f>F34*SNB_FX!$L53/SNB_FX!$B53</f>
        <v>377.1917584925344</v>
      </c>
    </row>
    <row r="35" spans="1:11" x14ac:dyDescent="0.2">
      <c r="A35" s="17">
        <v>37043</v>
      </c>
      <c r="B35" s="24">
        <f t="shared" si="2"/>
        <v>1250.4550323600395</v>
      </c>
      <c r="C35" s="19">
        <f>(SNB_D5_1a_M33!B61/0.968/SNB_FX!L54)/(1-0.06)</f>
        <v>847.62768862790631</v>
      </c>
      <c r="D35" s="19">
        <f t="shared" si="0"/>
        <v>36.170378679299432</v>
      </c>
      <c r="E35" s="19">
        <f t="shared" si="1"/>
        <v>41.950059796761423</v>
      </c>
      <c r="F35" s="19">
        <f>(SNB_D4_1a!I186/1000+SNB_2E!H187/1000)/SNB_FX!L54</f>
        <v>324.70690525607228</v>
      </c>
      <c r="G35" s="32">
        <f t="shared" si="3"/>
        <v>1464.1616986458077</v>
      </c>
      <c r="H35" s="19">
        <f>C35*SNB_FX!$L54/SNB_FX!$B54</f>
        <v>992.48990510145711</v>
      </c>
      <c r="I35" s="19">
        <f>D35*SNB_FX!$L54/SNB_FX!$B54</f>
        <v>42.352009242421744</v>
      </c>
      <c r="J35" s="19">
        <f>E35*SNB_FX!$L54/SNB_FX!$B54</f>
        <v>49.119455894703833</v>
      </c>
      <c r="K35" s="22">
        <f>F35*SNB_FX!$L54/SNB_FX!$B54</f>
        <v>380.20032840722496</v>
      </c>
    </row>
    <row r="36" spans="1:11" x14ac:dyDescent="0.2">
      <c r="A36" s="17">
        <v>37073</v>
      </c>
      <c r="B36" s="24">
        <f t="shared" si="2"/>
        <v>1228.238391354063</v>
      </c>
      <c r="C36" s="19">
        <f>(SNB_D5_1a_M33!B62/0.968/SNB_FX!L55)/(1-0.06)</f>
        <v>830.89485728408954</v>
      </c>
      <c r="D36" s="19">
        <f t="shared" si="0"/>
        <v>35.456347207460162</v>
      </c>
      <c r="E36" s="19">
        <f t="shared" si="1"/>
        <v>41.121932914098466</v>
      </c>
      <c r="F36" s="19">
        <f>(SNB_D4_1a!I187/1000+SNB_2E!H188/1000)/SNB_FX!L55</f>
        <v>320.76525394841497</v>
      </c>
      <c r="G36" s="32">
        <f t="shared" si="3"/>
        <v>1428.5352295899443</v>
      </c>
      <c r="H36" s="19">
        <f>C36*SNB_FX!$L55/SNB_FX!$B55</f>
        <v>966.39429614870778</v>
      </c>
      <c r="I36" s="19">
        <f>D36*SNB_FX!$L55/SNB_FX!$B55</f>
        <v>41.23844479620152</v>
      </c>
      <c r="J36" s="19">
        <f>E36*SNB_FX!$L55/SNB_FX!$B55</f>
        <v>47.827954483544417</v>
      </c>
      <c r="K36" s="22">
        <f>F36*SNB_FX!$L55/SNB_FX!$B55</f>
        <v>373.0745341614907</v>
      </c>
    </row>
    <row r="37" spans="1:11" x14ac:dyDescent="0.2">
      <c r="A37" s="17">
        <v>37104</v>
      </c>
      <c r="B37" s="24">
        <f t="shared" si="2"/>
        <v>1253.9594108863987</v>
      </c>
      <c r="C37" s="19">
        <f>(SNB_D5_1a_M33!B63/0.968/SNB_FX!L56)/(1-0.06)</f>
        <v>845.3189705215882</v>
      </c>
      <c r="D37" s="19">
        <f t="shared" si="0"/>
        <v>36.071859943668628</v>
      </c>
      <c r="E37" s="19">
        <f t="shared" si="1"/>
        <v>41.835798707944605</v>
      </c>
      <c r="F37" s="19">
        <f>(SNB_D4_1a!I188/1000+SNB_2E!H189/1000)/SNB_FX!L56</f>
        <v>330.7327817131972</v>
      </c>
      <c r="G37" s="32">
        <f t="shared" si="3"/>
        <v>1390.9973681643298</v>
      </c>
      <c r="H37" s="19">
        <f>C37*SNB_FX!$L56/SNB_FX!$B56</f>
        <v>937.69898215743262</v>
      </c>
      <c r="I37" s="19">
        <f>D37*SNB_FX!$L56/SNB_FX!$B56</f>
        <v>40.013944479245197</v>
      </c>
      <c r="J37" s="19">
        <f>E37*SNB_FX!$L56/SNB_FX!$B56</f>
        <v>46.407790708845837</v>
      </c>
      <c r="K37" s="22">
        <f>F37*SNB_FX!$L56/SNB_FX!$B56</f>
        <v>366.87665081880613</v>
      </c>
    </row>
    <row r="38" spans="1:11" x14ac:dyDescent="0.2">
      <c r="A38" s="17">
        <v>37135</v>
      </c>
      <c r="B38" s="24">
        <f t="shared" si="2"/>
        <v>1214.0164903566242</v>
      </c>
      <c r="C38" s="19">
        <f>(SNB_D5_1a_M33!B64/0.968/SNB_FX!L57)/(1-0.06)</f>
        <v>808.61578285520022</v>
      </c>
      <c r="D38" s="19">
        <f t="shared" si="0"/>
        <v>34.505643768286674</v>
      </c>
      <c r="E38" s="19">
        <f t="shared" si="1"/>
        <v>40.019316143731636</v>
      </c>
      <c r="F38" s="19">
        <f>(SNB_D4_1a!I189/1000+SNB_2E!H190/1000)/SNB_FX!L57</f>
        <v>330.87574758940565</v>
      </c>
      <c r="G38" s="32">
        <f t="shared" si="3"/>
        <v>1333.3919304902233</v>
      </c>
      <c r="H38" s="19">
        <f>C38*SNB_FX!$L57/SNB_FX!$B57</f>
        <v>888.12777115525898</v>
      </c>
      <c r="I38" s="19">
        <f>D38*SNB_FX!$L57/SNB_FX!$B57</f>
        <v>37.898617788534445</v>
      </c>
      <c r="J38" s="19">
        <f>E38*SNB_FX!$L57/SNB_FX!$B57</f>
        <v>43.954455012479826</v>
      </c>
      <c r="K38" s="22">
        <f>F38*SNB_FX!$L57/SNB_FX!$B57</f>
        <v>363.41108653394997</v>
      </c>
    </row>
    <row r="39" spans="1:11" x14ac:dyDescent="0.2">
      <c r="A39" s="17">
        <v>37165</v>
      </c>
      <c r="B39" s="24">
        <f t="shared" si="2"/>
        <v>1246.1210327005483</v>
      </c>
      <c r="C39" s="19">
        <f>(SNB_D5_1a_M33!B65/0.968/SNB_FX!L58)/(1-0.06)</f>
        <v>835.18058904888335</v>
      </c>
      <c r="D39" s="19">
        <f t="shared" si="0"/>
        <v>35.63923002609652</v>
      </c>
      <c r="E39" s="19">
        <f t="shared" si="1"/>
        <v>41.334038660781907</v>
      </c>
      <c r="F39" s="19">
        <f>(SNB_D4_1a!I190/1000+SNB_2E!H191/1000)/SNB_FX!L58</f>
        <v>333.96717496478658</v>
      </c>
      <c r="G39" s="32">
        <f t="shared" si="3"/>
        <v>1375.2304908736992</v>
      </c>
      <c r="H39" s="19">
        <f>C39*SNB_FX!$L58/SNB_FX!$B58</f>
        <v>921.71288446737071</v>
      </c>
      <c r="I39" s="19">
        <f>D39*SNB_FX!$L58/SNB_FX!$B58</f>
        <v>39.331777987032311</v>
      </c>
      <c r="J39" s="19">
        <f>E39*SNB_FX!$L58/SNB_FX!$B58</f>
        <v>45.616620525270868</v>
      </c>
      <c r="K39" s="22">
        <f>F39*SNB_FX!$L58/SNB_FX!$B58</f>
        <v>368.56920789402545</v>
      </c>
    </row>
    <row r="40" spans="1:11" x14ac:dyDescent="0.2">
      <c r="A40" s="17">
        <v>37196</v>
      </c>
      <c r="B40" s="24">
        <f t="shared" si="2"/>
        <v>1261.3098004763792</v>
      </c>
      <c r="C40" s="19">
        <f>(SNB_D5_1a_M33!B66/0.968/SNB_FX!L59)/(1-0.06)</f>
        <v>851.55145951316661</v>
      </c>
      <c r="D40" s="19">
        <f t="shared" si="0"/>
        <v>36.337815728224079</v>
      </c>
      <c r="E40" s="19">
        <f t="shared" si="1"/>
        <v>42.144251687226813</v>
      </c>
      <c r="F40" s="19">
        <f>(SNB_D4_1a!I191/1000+SNB_2E!H192/1000)/SNB_FX!L59</f>
        <v>331.27627354776183</v>
      </c>
      <c r="G40" s="32">
        <f t="shared" si="3"/>
        <v>1419.9088643753526</v>
      </c>
      <c r="H40" s="19">
        <f>C40*SNB_FX!$L59/SNB_FX!$B59</f>
        <v>958.6268697649416</v>
      </c>
      <c r="I40" s="19">
        <f>D40*SNB_FX!$L59/SNB_FX!$B59</f>
        <v>40.90698942088315</v>
      </c>
      <c r="J40" s="19">
        <f>E40*SNB_FX!$L59/SNB_FX!$B59</f>
        <v>47.443535704359185</v>
      </c>
      <c r="K40" s="22">
        <f>F40*SNB_FX!$L59/SNB_FX!$B59</f>
        <v>372.9314694851688</v>
      </c>
    </row>
    <row r="41" spans="1:11" x14ac:dyDescent="0.2">
      <c r="A41" s="42">
        <v>37226</v>
      </c>
      <c r="B41" s="43">
        <f t="shared" si="2"/>
        <v>1271.2506882567957</v>
      </c>
      <c r="C41" s="44">
        <f>(SNB_D5_1a_M33!B67/0.968/SNB_FX!L60)/(1-0.06)</f>
        <v>861.57063829190383</v>
      </c>
      <c r="D41" s="44">
        <f t="shared" si="0"/>
        <v>36.765358970787517</v>
      </c>
      <c r="E41" s="44">
        <f t="shared" si="1"/>
        <v>42.640112257287754</v>
      </c>
      <c r="F41" s="44">
        <f>(SNB_D4_1a!I192/1000+SNB_2E!H193/1000)/SNB_FX!L60</f>
        <v>330.27457873681658</v>
      </c>
      <c r="G41" s="45">
        <f t="shared" si="3"/>
        <v>1422.5797907386973</v>
      </c>
      <c r="H41" s="44">
        <f>C41*SNB_FX!$L60/SNB_FX!$B60</f>
        <v>964.1316143620586</v>
      </c>
      <c r="I41" s="44">
        <f>D41*SNB_FX!$L60/SNB_FX!$B60</f>
        <v>41.141890544668826</v>
      </c>
      <c r="J41" s="44">
        <f>E41*SNB_FX!$L60/SNB_FX!$B60</f>
        <v>47.715971784625474</v>
      </c>
      <c r="K41" s="46">
        <f>F41*SNB_FX!$L60/SNB_FX!$B60</f>
        <v>369.59031404734446</v>
      </c>
    </row>
    <row r="42" spans="1:11" x14ac:dyDescent="0.2">
      <c r="A42" s="17">
        <v>37257</v>
      </c>
      <c r="B42" s="24">
        <f t="shared" si="2"/>
        <v>1273.3296192336347</v>
      </c>
      <c r="C42" s="19">
        <f>(SNB_D5_1a_M33!B68/0.968/SNB_FX!L61)/(1-0.06)</f>
        <v>864.17838343216852</v>
      </c>
      <c r="D42" s="19">
        <f t="shared" si="0"/>
        <v>36.876637932633564</v>
      </c>
      <c r="E42" s="19">
        <f t="shared" si="1"/>
        <v>42.769172534620012</v>
      </c>
      <c r="F42" s="19">
        <f>(SNB_D4_1a!I193/1000+SNB_2E!H194/1000)/SNB_FX!L61</f>
        <v>329.50542533421259</v>
      </c>
      <c r="G42" s="32">
        <f t="shared" si="3"/>
        <v>1441.2003920773686</v>
      </c>
      <c r="H42" s="19">
        <f>C42*SNB_FX!$L61/SNB_FX!$B61</f>
        <v>978.10826530275494</v>
      </c>
      <c r="I42" s="19">
        <f>D42*SNB_FX!$L61/SNB_FX!$B61</f>
        <v>41.738308953335626</v>
      </c>
      <c r="J42" s="19">
        <f>E42*SNB_FX!$L61/SNB_FX!$B61</f>
        <v>48.407692159722913</v>
      </c>
      <c r="K42" s="22">
        <f>F42*SNB_FX!$L61/SNB_FX!$B61</f>
        <v>372.94612566155519</v>
      </c>
    </row>
    <row r="43" spans="1:11" x14ac:dyDescent="0.2">
      <c r="A43" s="17">
        <v>37288</v>
      </c>
      <c r="B43" s="24">
        <f t="shared" si="2"/>
        <v>1247.3336755359014</v>
      </c>
      <c r="C43" s="19">
        <f>(SNB_D5_1a_M33!B69/0.968/SNB_FX!L62)/(1-0.06)</f>
        <v>848.89824634477225</v>
      </c>
      <c r="D43" s="19">
        <f t="shared" si="0"/>
        <v>36.224596532691336</v>
      </c>
      <c r="E43" s="19">
        <f t="shared" si="1"/>
        <v>42.012941145392269</v>
      </c>
      <c r="F43" s="19">
        <f>(SNB_D4_1a!I194/1000+SNB_2E!H195/1000)/SNB_FX!L62</f>
        <v>320.19789151304553</v>
      </c>
      <c r="G43" s="32">
        <f t="shared" si="3"/>
        <v>1433.4965802710212</v>
      </c>
      <c r="H43" s="19">
        <f>C43*SNB_FX!$L62/SNB_FX!$B62</f>
        <v>975.59518916257525</v>
      </c>
      <c r="I43" s="19">
        <f>D43*SNB_FX!$L62/SNB_FX!$B62</f>
        <v>41.63106975284731</v>
      </c>
      <c r="J43" s="19">
        <f>E43*SNB_FX!$L62/SNB_FX!$B62</f>
        <v>48.283317159037175</v>
      </c>
      <c r="K43" s="22">
        <f>F43*SNB_FX!$L62/SNB_FX!$B62</f>
        <v>367.98700419656149</v>
      </c>
    </row>
    <row r="44" spans="1:11" x14ac:dyDescent="0.2">
      <c r="A44" s="17">
        <v>37316</v>
      </c>
      <c r="B44" s="24">
        <f t="shared" si="2"/>
        <v>1259.6339861536012</v>
      </c>
      <c r="C44" s="19">
        <f>(SNB_D5_1a_M33!B70/0.968/SNB_FX!L63)/(1-0.06)</f>
        <v>862.78916517171149</v>
      </c>
      <c r="D44" s="19">
        <f t="shared" si="0"/>
        <v>36.817356539136057</v>
      </c>
      <c r="E44" s="19">
        <f t="shared" si="1"/>
        <v>42.700418540527082</v>
      </c>
      <c r="F44" s="19">
        <f>(SNB_D4_1a!I195/1000+SNB_2E!H196/1000)/SNB_FX!L63</f>
        <v>317.32704590222647</v>
      </c>
      <c r="G44" s="32">
        <f t="shared" si="3"/>
        <v>1437.5100933263816</v>
      </c>
      <c r="H44" s="19">
        <f>C44*SNB_FX!$L63/SNB_FX!$B63</f>
        <v>984.62580954507382</v>
      </c>
      <c r="I44" s="19">
        <f>D44*SNB_FX!$L63/SNB_FX!$B63</f>
        <v>42.016428753415966</v>
      </c>
      <c r="J44" s="19">
        <f>E44*SNB_FX!$L63/SNB_FX!$B63</f>
        <v>48.730252848055194</v>
      </c>
      <c r="K44" s="22">
        <f>F44*SNB_FX!$L63/SNB_FX!$B63</f>
        <v>362.13760217983656</v>
      </c>
    </row>
    <row r="45" spans="1:11" x14ac:dyDescent="0.2">
      <c r="A45" s="17">
        <v>37347</v>
      </c>
      <c r="B45" s="24">
        <f t="shared" si="2"/>
        <v>1241.4800048716409</v>
      </c>
      <c r="C45" s="19">
        <f>(SNB_D5_1a_M33!B71/0.968/SNB_FX!L64)/(1-0.06)</f>
        <v>851.85618993923379</v>
      </c>
      <c r="D45" s="19">
        <f t="shared" si="0"/>
        <v>36.350819332346298</v>
      </c>
      <c r="E45" s="19">
        <f t="shared" si="1"/>
        <v>42.159333143114722</v>
      </c>
      <c r="F45" s="19">
        <f>(SNB_D4_1a!I196/1000+SNB_2E!H197/1000)/SNB_FX!L64</f>
        <v>311.11366245694603</v>
      </c>
      <c r="G45" s="32">
        <f t="shared" si="3"/>
        <v>1401.4496999059199</v>
      </c>
      <c r="H45" s="19">
        <f>C45*SNB_FX!$L64/SNB_FX!$B64</f>
        <v>961.62128835636975</v>
      </c>
      <c r="I45" s="19">
        <f>D45*SNB_FX!$L64/SNB_FX!$B64</f>
        <v>41.034768699249582</v>
      </c>
      <c r="J45" s="19">
        <f>E45*SNB_FX!$L64/SNB_FX!$B64</f>
        <v>47.591732891228212</v>
      </c>
      <c r="K45" s="22">
        <f>F45*SNB_FX!$L64/SNB_FX!$B64</f>
        <v>351.20190995907228</v>
      </c>
    </row>
    <row r="46" spans="1:11" x14ac:dyDescent="0.2">
      <c r="A46" s="17">
        <v>37377</v>
      </c>
      <c r="B46" s="24">
        <f t="shared" si="2"/>
        <v>1272.1220837894973</v>
      </c>
      <c r="C46" s="19">
        <f>(SNB_D5_1a_M33!B72/0.968/SNB_FX!L65)/(1-0.06)</f>
        <v>874.85289033685228</v>
      </c>
      <c r="D46" s="19">
        <f t="shared" si="0"/>
        <v>37.332145653932997</v>
      </c>
      <c r="E46" s="19">
        <f t="shared" si="1"/>
        <v>43.297466040082647</v>
      </c>
      <c r="F46" s="19">
        <f>(SNB_D4_1a!I197/1000+SNB_2E!H198/1000)/SNB_FX!L65</f>
        <v>316.63958175862933</v>
      </c>
      <c r="G46" s="32">
        <f t="shared" si="3"/>
        <v>1386.4357933851898</v>
      </c>
      <c r="H46" s="19">
        <f>C46*SNB_FX!$L65/SNB_FX!$B65</f>
        <v>953.46773439883759</v>
      </c>
      <c r="I46" s="19">
        <f>D46*SNB_FX!$L65/SNB_FX!$B65</f>
        <v>40.686836301355136</v>
      </c>
      <c r="J46" s="19">
        <f>E46*SNB_FX!$L65/SNB_FX!$B65</f>
        <v>47.188204218600404</v>
      </c>
      <c r="K46" s="22">
        <f>F46*SNB_FX!$L65/SNB_FX!$B65</f>
        <v>345.09301846639659</v>
      </c>
    </row>
    <row r="47" spans="1:11" x14ac:dyDescent="0.2">
      <c r="A47" s="17">
        <v>37408</v>
      </c>
      <c r="B47" s="24">
        <f t="shared" si="2"/>
        <v>1260.5844527159102</v>
      </c>
      <c r="C47" s="19">
        <f>(SNB_D5_1a_M33!B73/0.968/SNB_FX!L66)/(1-0.06)</f>
        <v>863.67933995338524</v>
      </c>
      <c r="D47" s="19">
        <f t="shared" si="0"/>
        <v>36.855342507947462</v>
      </c>
      <c r="E47" s="19">
        <f t="shared" si="1"/>
        <v>42.744474304421765</v>
      </c>
      <c r="F47" s="19">
        <f>(SNB_D4_1a!I198/1000+SNB_2E!H199/1000)/SNB_FX!L66</f>
        <v>317.30529595015577</v>
      </c>
      <c r="G47" s="32">
        <f t="shared" si="3"/>
        <v>1319.8617319547936</v>
      </c>
      <c r="H47" s="19">
        <f>C47*SNB_FX!$L66/SNB_FX!$B66</f>
        <v>904.29269298734425</v>
      </c>
      <c r="I47" s="19">
        <f>D47*SNB_FX!$L66/SNB_FX!$B66</f>
        <v>38.588415151023</v>
      </c>
      <c r="J47" s="19">
        <f>E47*SNB_FX!$L66/SNB_FX!$B66</f>
        <v>44.754475406532386</v>
      </c>
      <c r="K47" s="22">
        <f>F47*SNB_FX!$L66/SNB_FX!$B66</f>
        <v>332.22614840989399</v>
      </c>
    </row>
    <row r="48" spans="1:11" x14ac:dyDescent="0.2">
      <c r="A48" s="17">
        <v>37438</v>
      </c>
      <c r="B48" s="24">
        <f t="shared" si="2"/>
        <v>1298.4317388817967</v>
      </c>
      <c r="C48" s="19">
        <f>(SNB_D5_1a_M33!B74/0.968/SNB_FX!L67)/(1-0.06)</f>
        <v>885.2328534585414</v>
      </c>
      <c r="D48" s="19">
        <f t="shared" si="0"/>
        <v>37.775084460470111</v>
      </c>
      <c r="E48" s="19">
        <f t="shared" si="1"/>
        <v>43.811182238226081</v>
      </c>
      <c r="F48" s="19">
        <f>(SNB_D4_1a!I199/1000+SNB_2E!H200/1000)/SNB_FX!L67</f>
        <v>331.61261872455901</v>
      </c>
      <c r="G48" s="32">
        <f t="shared" si="3"/>
        <v>1308.5521558264516</v>
      </c>
      <c r="H48" s="19">
        <f>C48*SNB_FX!$L67/SNB_FX!$B67</f>
        <v>892.132658278333</v>
      </c>
      <c r="I48" s="19">
        <f>D48*SNB_FX!$L67/SNB_FX!$B67</f>
        <v>38.069516268790466</v>
      </c>
      <c r="J48" s="19">
        <f>E48*SNB_FX!$L67/SNB_FX!$B67</f>
        <v>44.152661437949696</v>
      </c>
      <c r="K48" s="22">
        <f>F48*SNB_FX!$L67/SNB_FX!$B67</f>
        <v>334.19731984137832</v>
      </c>
    </row>
    <row r="49" spans="1:11" x14ac:dyDescent="0.2">
      <c r="A49" s="17">
        <v>37469</v>
      </c>
      <c r="B49" s="24">
        <f t="shared" si="2"/>
        <v>1303.6520322199472</v>
      </c>
      <c r="C49" s="19">
        <f>(SNB_D5_1a_M33!B75/0.968/SNB_FX!L68)/(1-0.06)</f>
        <v>894.19253593450287</v>
      </c>
      <c r="D49" s="19">
        <f t="shared" si="0"/>
        <v>38.157416364382321</v>
      </c>
      <c r="E49" s="19">
        <f t="shared" si="1"/>
        <v>44.254607129448075</v>
      </c>
      <c r="F49" s="19">
        <f>(SNB_D4_1a!I200/1000+SNB_2E!H201/1000)/SNB_FX!L68</f>
        <v>327.04747279161376</v>
      </c>
      <c r="G49" s="32">
        <f t="shared" si="3"/>
        <v>1333.7520654797559</v>
      </c>
      <c r="H49" s="19">
        <f>C49*SNB_FX!$L68/SNB_FX!$B68</f>
        <v>914.83855527638832</v>
      </c>
      <c r="I49" s="19">
        <f>D49*SNB_FX!$L68/SNB_FX!$B68</f>
        <v>39.038433287065651</v>
      </c>
      <c r="J49" s="19">
        <f>E49*SNB_FX!$L68/SNB_FX!$B68</f>
        <v>45.276402143434929</v>
      </c>
      <c r="K49" s="22">
        <f>F49*SNB_FX!$L68/SNB_FX!$B68</f>
        <v>334.59867477286696</v>
      </c>
    </row>
    <row r="50" spans="1:11" x14ac:dyDescent="0.2">
      <c r="A50" s="17">
        <v>37500</v>
      </c>
      <c r="B50" s="24">
        <f t="shared" si="2"/>
        <v>1258.604720113281</v>
      </c>
      <c r="C50" s="19">
        <f>(SNB_D5_1a_M33!B76/0.968/SNB_FX!L69)/(1-0.06)</f>
        <v>855.17189619090959</v>
      </c>
      <c r="D50" s="19">
        <f t="shared" si="0"/>
        <v>36.492308753139731</v>
      </c>
      <c r="E50" s="19">
        <f t="shared" si="1"/>
        <v>42.32343122225069</v>
      </c>
      <c r="F50" s="19">
        <f>(SNB_D4_1a!I201/1000+SNB_2E!H202/1000)/SNB_FX!L69</f>
        <v>324.61708394698087</v>
      </c>
      <c r="G50" s="32">
        <f t="shared" si="3"/>
        <v>1283.2596620744107</v>
      </c>
      <c r="H50" s="19">
        <f>C50*SNB_FX!$L69/SNB_FX!$B69</f>
        <v>871.92394958022021</v>
      </c>
      <c r="I50" s="19">
        <f>D50*SNB_FX!$L69/SNB_FX!$B69</f>
        <v>37.207160477400947</v>
      </c>
      <c r="J50" s="19">
        <f>E50*SNB_FX!$L69/SNB_FX!$B69</f>
        <v>43.152509425839931</v>
      </c>
      <c r="K50" s="22">
        <f>F50*SNB_FX!$L69/SNB_FX!$B69</f>
        <v>330.97604259094942</v>
      </c>
    </row>
    <row r="51" spans="1:11" x14ac:dyDescent="0.2">
      <c r="A51" s="17">
        <v>37530</v>
      </c>
      <c r="B51" s="24">
        <f t="shared" si="2"/>
        <v>1279.5715425194044</v>
      </c>
      <c r="C51" s="19">
        <f>(SNB_D5_1a_M33!B77/0.968/SNB_FX!L70)/(1-0.06)</f>
        <v>875.16293714049334</v>
      </c>
      <c r="D51" s="19">
        <f t="shared" si="0"/>
        <v>37.345376121090297</v>
      </c>
      <c r="E51" s="19">
        <f t="shared" si="1"/>
        <v>43.312810609552287</v>
      </c>
      <c r="F51" s="19">
        <f>(SNB_D4_1a!I202/1000+SNB_2E!H203/1000)/SNB_FX!L70</f>
        <v>323.75041864826846</v>
      </c>
      <c r="G51" s="32">
        <f t="shared" si="3"/>
        <v>1304.0291868572729</v>
      </c>
      <c r="H51" s="19">
        <f>C51*SNB_FX!$L70/SNB_FX!$B70</f>
        <v>891.89074261522467</v>
      </c>
      <c r="I51" s="19">
        <f>D51*SNB_FX!$L70/SNB_FX!$B70</f>
        <v>38.059193126613224</v>
      </c>
      <c r="J51" s="19">
        <f>E51*SNB_FX!$L70/SNB_FX!$B70</f>
        <v>44.140688756229508</v>
      </c>
      <c r="K51" s="22">
        <f>F51*SNB_FX!$L70/SNB_FX!$B70</f>
        <v>329.93856235920543</v>
      </c>
    </row>
    <row r="52" spans="1:11" x14ac:dyDescent="0.2">
      <c r="A52" s="17">
        <v>37561</v>
      </c>
      <c r="B52" s="24">
        <f t="shared" si="2"/>
        <v>1325.4758680554273</v>
      </c>
      <c r="C52" s="19">
        <f>(SNB_D5_1a_M33!B78/0.968/SNB_FX!L71)/(1-0.06)</f>
        <v>911.52448579208908</v>
      </c>
      <c r="D52" s="19">
        <f t="shared" si="0"/>
        <v>38.897013711201325</v>
      </c>
      <c r="E52" s="19">
        <f t="shared" si="1"/>
        <v>45.112385069780778</v>
      </c>
      <c r="F52" s="19">
        <f>(SNB_D4_1a!I203/1000+SNB_2E!H204/1000)/SNB_FX!L71</f>
        <v>329.94198348235614</v>
      </c>
      <c r="G52" s="32">
        <f t="shared" si="3"/>
        <v>1323.488512429637</v>
      </c>
      <c r="H52" s="19">
        <f>C52*SNB_FX!$L71/SNB_FX!$B71</f>
        <v>910.15778922782636</v>
      </c>
      <c r="I52" s="19">
        <f>D52*SNB_FX!$L71/SNB_FX!$B71</f>
        <v>38.838693374416316</v>
      </c>
      <c r="J52" s="19">
        <f>E52*SNB_FX!$L71/SNB_FX!$B71</f>
        <v>45.044745700085748</v>
      </c>
      <c r="K52" s="22">
        <f>F52*SNB_FX!$L71/SNB_FX!$B71</f>
        <v>329.44728412730865</v>
      </c>
    </row>
    <row r="53" spans="1:11" x14ac:dyDescent="0.2">
      <c r="A53" s="42">
        <v>37591</v>
      </c>
      <c r="B53" s="43">
        <f t="shared" si="2"/>
        <v>1282.4401425946048</v>
      </c>
      <c r="C53" s="44">
        <f>(SNB_D5_1a_M33!B79/0.968/SNB_FX!L72)/(1-0.06)</f>
        <v>883.13468956006784</v>
      </c>
      <c r="D53" s="44">
        <f t="shared" si="0"/>
        <v>37.685550595829767</v>
      </c>
      <c r="E53" s="44">
        <f t="shared" si="1"/>
        <v>43.707341716986328</v>
      </c>
      <c r="F53" s="44">
        <f>(SNB_D4_1a!I204/1000+SNB_2E!H205/1000)/SNB_FX!L72</f>
        <v>317.91256072172098</v>
      </c>
      <c r="G53" s="45">
        <f t="shared" si="3"/>
        <v>1258.8530282553309</v>
      </c>
      <c r="H53" s="44">
        <f>C53*SNB_FX!$L72/SNB_FX!$B72</f>
        <v>866.89174908450798</v>
      </c>
      <c r="I53" s="44">
        <f>D53*SNB_FX!$L72/SNB_FX!$B72</f>
        <v>36.992423984053609</v>
      </c>
      <c r="J53" s="44">
        <f>E53*SNB_FX!$L72/SNB_FX!$B72</f>
        <v>42.903460091401428</v>
      </c>
      <c r="K53" s="46">
        <f>F53*SNB_FX!$L72/SNB_FX!$B72</f>
        <v>312.06539509536782</v>
      </c>
    </row>
    <row r="54" spans="1:11" x14ac:dyDescent="0.2">
      <c r="A54" s="17">
        <v>37622</v>
      </c>
      <c r="B54" s="24">
        <f t="shared" si="2"/>
        <v>1349.6608593864009</v>
      </c>
      <c r="C54" s="19">
        <f>(SNB_D5_1a_M33!B80/0.968/SNB_FX!L73)/(1-0.06)</f>
        <v>929.68257501814787</v>
      </c>
      <c r="D54" s="19">
        <f t="shared" si="0"/>
        <v>39.67186447670926</v>
      </c>
      <c r="E54" s="19">
        <f t="shared" si="1"/>
        <v>46.011049588469568</v>
      </c>
      <c r="F54" s="19">
        <f>(SNB_D4_1a!I205/1000+SNB_2E!H206/1000)/SNB_FX!L73</f>
        <v>334.29537030307432</v>
      </c>
      <c r="G54" s="32">
        <f t="shared" si="3"/>
        <v>1269.9161433561851</v>
      </c>
      <c r="H54" s="19">
        <f>C54*SNB_FX!$L73/SNB_FX!$B73</f>
        <v>874.75227721224769</v>
      </c>
      <c r="I54" s="19">
        <f>D54*SNB_FX!$L73/SNB_FX!$B73</f>
        <v>37.327852242018928</v>
      </c>
      <c r="J54" s="19">
        <f>E54*SNB_FX!$L73/SNB_FX!$B73</f>
        <v>43.292486581943031</v>
      </c>
      <c r="K54" s="22">
        <f>F54*SNB_FX!$L73/SNB_FX!$B73</f>
        <v>314.5435273199754</v>
      </c>
    </row>
    <row r="55" spans="1:11" x14ac:dyDescent="0.2">
      <c r="A55" s="17">
        <v>37653</v>
      </c>
      <c r="B55" s="24">
        <f t="shared" si="2"/>
        <v>1351.5685319524512</v>
      </c>
      <c r="C55" s="19">
        <f>(SNB_D5_1a_M33!B81/0.968/SNB_FX!L74)/(1-0.06)</f>
        <v>930.91657106721038</v>
      </c>
      <c r="D55" s="19">
        <f t="shared" si="0"/>
        <v>39.724522152929815</v>
      </c>
      <c r="E55" s="19">
        <f t="shared" si="1"/>
        <v>46.072121458515412</v>
      </c>
      <c r="F55" s="19">
        <f>(SNB_D4_1a!I206/1000+SNB_2E!H207/1000)/SNB_FX!L74</f>
        <v>334.85531727379555</v>
      </c>
      <c r="G55" s="32">
        <f t="shared" si="3"/>
        <v>1254.2909713102899</v>
      </c>
      <c r="H55" s="19">
        <f>C55*SNB_FX!$L74/SNB_FX!$B74</f>
        <v>863.91494217905779</v>
      </c>
      <c r="I55" s="19">
        <f>D55*SNB_FX!$L74/SNB_FX!$B74</f>
        <v>36.865396240068996</v>
      </c>
      <c r="J55" s="19">
        <f>E55*SNB_FX!$L74/SNB_FX!$B74</f>
        <v>42.756134526931966</v>
      </c>
      <c r="K55" s="22">
        <f>F55*SNB_FX!$L74/SNB_FX!$B74</f>
        <v>310.75449836423121</v>
      </c>
    </row>
    <row r="56" spans="1:11" x14ac:dyDescent="0.2">
      <c r="A56" s="17">
        <v>37681</v>
      </c>
      <c r="B56" s="24">
        <f t="shared" si="2"/>
        <v>1348.7166490765849</v>
      </c>
      <c r="C56" s="19">
        <f>(SNB_D5_1a_M33!B82/0.968/SNB_FX!L75)/(1-0.06)</f>
        <v>933.71290336126924</v>
      </c>
      <c r="D56" s="19">
        <f t="shared" si="0"/>
        <v>39.843848597011636</v>
      </c>
      <c r="E56" s="19">
        <f t="shared" si="1"/>
        <v>46.210515128898308</v>
      </c>
      <c r="F56" s="19">
        <f>(SNB_D4_1a!I207/1000+SNB_2E!H208/1000)/SNB_FX!L75</f>
        <v>328.94938198940559</v>
      </c>
      <c r="G56" s="32">
        <f t="shared" si="3"/>
        <v>1247.9071949795059</v>
      </c>
      <c r="H56" s="19">
        <f>C56*SNB_FX!$L75/SNB_FX!$B75</f>
        <v>863.9227898220812</v>
      </c>
      <c r="I56" s="19">
        <f>D56*SNB_FX!$L75/SNB_FX!$B75</f>
        <v>36.86573111848756</v>
      </c>
      <c r="J56" s="19">
        <f>E56*SNB_FX!$L75/SNB_FX!$B75</f>
        <v>42.75652291572402</v>
      </c>
      <c r="K56" s="22">
        <f>F56*SNB_FX!$L75/SNB_FX!$B75</f>
        <v>304.36215112321315</v>
      </c>
    </row>
    <row r="57" spans="1:11" x14ac:dyDescent="0.2">
      <c r="A57" s="17">
        <v>37712</v>
      </c>
      <c r="B57" s="24">
        <f t="shared" si="2"/>
        <v>1351.4355433608921</v>
      </c>
      <c r="C57" s="19">
        <f>(SNB_D5_1a_M33!B83/0.968/SNB_FX!L76)/(1-0.06)</f>
        <v>940.0767391012846</v>
      </c>
      <c r="D57" s="19">
        <f t="shared" si="0"/>
        <v>40.115409273541474</v>
      </c>
      <c r="E57" s="19">
        <f t="shared" si="1"/>
        <v>46.525468608370595</v>
      </c>
      <c r="F57" s="19">
        <f>(SNB_D4_1a!I208/1000+SNB_2E!H209/1000)/SNB_FX!L76</f>
        <v>324.71792637769551</v>
      </c>
      <c r="G57" s="32">
        <f t="shared" si="3"/>
        <v>1244.7052118971224</v>
      </c>
      <c r="H57" s="19">
        <f>C57*SNB_FX!$L76/SNB_FX!$B76</f>
        <v>865.83368514390736</v>
      </c>
      <c r="I57" s="19">
        <f>D57*SNB_FX!$L76/SNB_FX!$B76</f>
        <v>36.947273767853865</v>
      </c>
      <c r="J57" s="19">
        <f>E57*SNB_FX!$L76/SNB_FX!$B76</f>
        <v>42.851095301798054</v>
      </c>
      <c r="K57" s="22">
        <f>F57*SNB_FX!$L76/SNB_FX!$B76</f>
        <v>299.07315768356295</v>
      </c>
    </row>
    <row r="58" spans="1:11" x14ac:dyDescent="0.2">
      <c r="A58" s="17">
        <v>37742</v>
      </c>
      <c r="B58" s="24">
        <f t="shared" si="2"/>
        <v>1428.3395311805878</v>
      </c>
      <c r="C58" s="19">
        <f>(SNB_D5_1a_M33!B84/0.968/SNB_FX!L77)/(1-0.06)</f>
        <v>1002.0767431790381</v>
      </c>
      <c r="D58" s="19">
        <f t="shared" si="0"/>
        <v>42.761103433486376</v>
      </c>
      <c r="E58" s="19">
        <f t="shared" si="1"/>
        <v>49.593919431008786</v>
      </c>
      <c r="F58" s="19">
        <f>(SNB_D4_1a!I209/1000+SNB_2E!H210/1000)/SNB_FX!L77</f>
        <v>333.90776513705435</v>
      </c>
      <c r="G58" s="32">
        <f t="shared" si="3"/>
        <v>1234.9460549163025</v>
      </c>
      <c r="H58" s="19">
        <f>C58*SNB_FX!$L77/SNB_FX!$B77</f>
        <v>866.39814532716252</v>
      </c>
      <c r="I58" s="19">
        <f>D58*SNB_FX!$L77/SNB_FX!$B77</f>
        <v>36.971360685791588</v>
      </c>
      <c r="J58" s="19">
        <f>E58*SNB_FX!$L77/SNB_FX!$B77</f>
        <v>42.87903107921322</v>
      </c>
      <c r="K58" s="22">
        <f>F58*SNB_FX!$L77/SNB_FX!$B77</f>
        <v>288.69751782413516</v>
      </c>
    </row>
    <row r="59" spans="1:11" x14ac:dyDescent="0.2">
      <c r="A59" s="17">
        <v>37773</v>
      </c>
      <c r="B59" s="24">
        <f t="shared" si="2"/>
        <v>1456.8975923997916</v>
      </c>
      <c r="C59" s="19">
        <f>(SNB_D5_1a_M33!B85/0.968/SNB_FX!L78)/(1-0.06)</f>
        <v>1026.5496966016369</v>
      </c>
      <c r="D59" s="19">
        <f t="shared" si="0"/>
        <v>43.805425138136165</v>
      </c>
      <c r="E59" s="19">
        <f t="shared" si="1"/>
        <v>50.805113771702459</v>
      </c>
      <c r="F59" s="19">
        <f>(SNB_D4_1a!I210/1000+SNB_2E!H211/1000)/SNB_FX!L78</f>
        <v>335.73735688831601</v>
      </c>
      <c r="G59" s="32">
        <f t="shared" si="3"/>
        <v>1247.8097503838462</v>
      </c>
      <c r="H59" s="19">
        <f>C59*SNB_FX!$L78/SNB_FX!$B78</f>
        <v>879.22358260140186</v>
      </c>
      <c r="I59" s="19">
        <f>D59*SNB_FX!$L78/SNB_FX!$B78</f>
        <v>37.51865394810558</v>
      </c>
      <c r="J59" s="19">
        <f>E59*SNB_FX!$L78/SNB_FX!$B78</f>
        <v>43.513776578672882</v>
      </c>
      <c r="K59" s="22">
        <f>F59*SNB_FX!$L78/SNB_FX!$B78</f>
        <v>287.55373725566591</v>
      </c>
    </row>
    <row r="60" spans="1:11" x14ac:dyDescent="0.2">
      <c r="A60" s="17">
        <v>37803</v>
      </c>
      <c r="B60" s="24">
        <f t="shared" si="2"/>
        <v>1429.4919591251864</v>
      </c>
      <c r="C60" s="19">
        <f>(SNB_D5_1a_M33!B86/0.968/SNB_FX!L79)/(1-0.06)</f>
        <v>1010.6016708100791</v>
      </c>
      <c r="D60" s="19">
        <f t="shared" si="0"/>
        <v>43.124883268389503</v>
      </c>
      <c r="E60" s="19">
        <f t="shared" si="1"/>
        <v>50.015827809750085</v>
      </c>
      <c r="F60" s="19">
        <f>(SNB_D4_1a!I211/1000+SNB_2E!H212/1000)/SNB_FX!L79</f>
        <v>325.74957723696787</v>
      </c>
      <c r="G60" s="32">
        <f t="shared" si="3"/>
        <v>1256.707396810915</v>
      </c>
      <c r="H60" s="19">
        <f>C60*SNB_FX!$L79/SNB_FX!$B79</f>
        <v>888.44892538865543</v>
      </c>
      <c r="I60" s="19">
        <f>D60*SNB_FX!$L79/SNB_FX!$B79</f>
        <v>37.912322237306292</v>
      </c>
      <c r="J60" s="19">
        <f>E60*SNB_FX!$L79/SNB_FX!$B79</f>
        <v>43.970349301299912</v>
      </c>
      <c r="K60" s="22">
        <f>F60*SNB_FX!$L79/SNB_FX!$B79</f>
        <v>286.37579988365331</v>
      </c>
    </row>
    <row r="61" spans="1:11" x14ac:dyDescent="0.2">
      <c r="A61" s="17">
        <v>37834</v>
      </c>
      <c r="B61" s="24">
        <f t="shared" si="2"/>
        <v>1430.655136492961</v>
      </c>
      <c r="C61" s="19">
        <f>(SNB_D5_1a_M33!B87/0.968/SNB_FX!L80)/(1-0.06)</f>
        <v>1013.5041595249847</v>
      </c>
      <c r="D61" s="19">
        <f t="shared" si="0"/>
        <v>43.248739670603634</v>
      </c>
      <c r="E61" s="19">
        <f t="shared" si="1"/>
        <v>50.159475282317693</v>
      </c>
      <c r="F61" s="19">
        <f>(SNB_D4_1a!I212/1000+SNB_2E!H213/1000)/SNB_FX!L80</f>
        <v>323.74276201505501</v>
      </c>
      <c r="G61" s="32">
        <f t="shared" si="3"/>
        <v>1283.168746155982</v>
      </c>
      <c r="H61" s="19">
        <f>C61*SNB_FX!$L80/SNB_FX!$B80</f>
        <v>909.02190781596914</v>
      </c>
      <c r="I61" s="19">
        <f>D61*SNB_FX!$L80/SNB_FX!$B80</f>
        <v>38.790222493447139</v>
      </c>
      <c r="J61" s="19">
        <f>E61*SNB_FX!$L80/SNB_FX!$B80</f>
        <v>44.988529635192236</v>
      </c>
      <c r="K61" s="22">
        <f>F61*SNB_FX!$L80/SNB_FX!$B80</f>
        <v>290.36808621137362</v>
      </c>
    </row>
    <row r="62" spans="1:11" x14ac:dyDescent="0.2">
      <c r="A62" s="17">
        <v>37865</v>
      </c>
      <c r="B62" s="24">
        <f t="shared" si="2"/>
        <v>1408.7438510760999</v>
      </c>
      <c r="C62" s="19">
        <f>(SNB_D5_1a_M33!B88/0.968/SNB_FX!L81)/(1-0.06)</f>
        <v>1006.3729178090249</v>
      </c>
      <c r="D62" s="19">
        <f t="shared" si="0"/>
        <v>42.944431875116884</v>
      </c>
      <c r="E62" s="19">
        <f t="shared" si="1"/>
        <v>49.806542006985531</v>
      </c>
      <c r="F62" s="19">
        <f>(SNB_D4_1a!I213/1000+SNB_2E!H214/1000)/SNB_FX!L81</f>
        <v>309.61995938497245</v>
      </c>
      <c r="G62" s="32">
        <f t="shared" si="3"/>
        <v>1255.6571348268967</v>
      </c>
      <c r="H62" s="19">
        <f>C62*SNB_FX!$L81/SNB_FX!$B81</f>
        <v>897.0114287123173</v>
      </c>
      <c r="I62" s="19">
        <f>D62*SNB_FX!$L81/SNB_FX!$B81</f>
        <v>38.277705520338202</v>
      </c>
      <c r="J62" s="19">
        <f>E62*SNB_FX!$L81/SNB_FX!$B81</f>
        <v>44.394117343869453</v>
      </c>
      <c r="K62" s="22">
        <f>F62*SNB_FX!$L81/SNB_FX!$B81</f>
        <v>275.97388325037173</v>
      </c>
    </row>
    <row r="63" spans="1:11" x14ac:dyDescent="0.2">
      <c r="A63" s="17">
        <v>37895</v>
      </c>
      <c r="B63" s="24">
        <f t="shared" si="2"/>
        <v>1517.6705480571247</v>
      </c>
      <c r="C63" s="19">
        <f>(SNB_D5_1a_M33!B89/0.968/SNB_FX!L82)/(1-0.06)</f>
        <v>1091.8316514546236</v>
      </c>
      <c r="D63" s="19">
        <f t="shared" si="0"/>
        <v>46.591168288858107</v>
      </c>
      <c r="E63" s="19">
        <f t="shared" si="1"/>
        <v>54.035992076498452</v>
      </c>
      <c r="F63" s="19">
        <f>(SNB_D4_1a!I214/1000+SNB_2E!H215/1000)/SNB_FX!L82</f>
        <v>325.21173623714458</v>
      </c>
      <c r="G63" s="32">
        <f t="shared" si="3"/>
        <v>1296.4069070155297</v>
      </c>
      <c r="H63" s="19">
        <f>C63*SNB_FX!$L82/SNB_FX!$B82</f>
        <v>932.6517511036717</v>
      </c>
      <c r="I63" s="19">
        <f>D63*SNB_FX!$L82/SNB_FX!$B82</f>
        <v>39.798566594655362</v>
      </c>
      <c r="J63" s="19">
        <f>E63*SNB_FX!$L82/SNB_FX!$B82</f>
        <v>46.157997494969031</v>
      </c>
      <c r="K63" s="22">
        <f>F63*SNB_FX!$L82/SNB_FX!$B82</f>
        <v>277.79859182223367</v>
      </c>
    </row>
    <row r="64" spans="1:11" x14ac:dyDescent="0.2">
      <c r="A64" s="17">
        <v>37926</v>
      </c>
      <c r="B64" s="24">
        <f t="shared" si="2"/>
        <v>1487.1971729796294</v>
      </c>
      <c r="C64" s="19">
        <f>(SNB_D5_1a_M33!B90/0.968/SNB_FX!L83)/(1-0.06)</f>
        <v>1076.430633601246</v>
      </c>
      <c r="D64" s="19">
        <f t="shared" si="0"/>
        <v>45.933968606406651</v>
      </c>
      <c r="E64" s="19">
        <f t="shared" si="1"/>
        <v>53.273778160473583</v>
      </c>
      <c r="F64" s="19">
        <f>(SNB_D4_1a!I215/1000+SNB_2E!H216/1000)/SNB_FX!L83</f>
        <v>311.55879261150329</v>
      </c>
      <c r="G64" s="32">
        <f t="shared" si="3"/>
        <v>1270.705841389793</v>
      </c>
      <c r="H64" s="19">
        <f>C64*SNB_FX!$L83/SNB_FX!$B83</f>
        <v>919.73459795351198</v>
      </c>
      <c r="I64" s="19">
        <f>D64*SNB_FX!$L83/SNB_FX!$B83</f>
        <v>39.247359588126244</v>
      </c>
      <c r="J64" s="19">
        <f>E64*SNB_FX!$L83/SNB_FX!$B83</f>
        <v>45.518712872341503</v>
      </c>
      <c r="K64" s="22">
        <f>F64*SNB_FX!$L83/SNB_FX!$B83</f>
        <v>266.20517097581319</v>
      </c>
    </row>
    <row r="65" spans="1:11" x14ac:dyDescent="0.2">
      <c r="A65" s="42">
        <v>37956</v>
      </c>
      <c r="B65" s="43">
        <f t="shared" si="2"/>
        <v>1556.1788672324774</v>
      </c>
      <c r="C65" s="44">
        <f>(SNB_D5_1a_M33!B91/0.968/SNB_FX!L84)/(1-0.06)</f>
        <v>1134.0205045064602</v>
      </c>
      <c r="D65" s="44">
        <f t="shared" si="0"/>
        <v>48.391471430677875</v>
      </c>
      <c r="E65" s="44">
        <f t="shared" si="1"/>
        <v>56.123966469060143</v>
      </c>
      <c r="F65" s="44">
        <f>(SNB_D4_1a!I216/1000+SNB_2E!H217/1000)/SNB_FX!L84</f>
        <v>317.64292482627923</v>
      </c>
      <c r="G65" s="45">
        <f t="shared" si="3"/>
        <v>1267.4415830363428</v>
      </c>
      <c r="H65" s="44">
        <f>C65*SNB_FX!$L84/SNB_FX!$B84</f>
        <v>923.6115292989781</v>
      </c>
      <c r="I65" s="44">
        <f>D65*SNB_FX!$L84/SNB_FX!$B84</f>
        <v>39.412797877555121</v>
      </c>
      <c r="J65" s="44">
        <f>E65*SNB_FX!$L84/SNB_FX!$B84</f>
        <v>45.710586620630117</v>
      </c>
      <c r="K65" s="46">
        <f>F65*SNB_FX!$L84/SNB_FX!$B84</f>
        <v>258.70666923917935</v>
      </c>
    </row>
    <row r="66" spans="1:11" x14ac:dyDescent="0.2">
      <c r="A66" s="17">
        <v>37987</v>
      </c>
      <c r="B66" s="24">
        <f t="shared" si="2"/>
        <v>1634.0295584850464</v>
      </c>
      <c r="C66" s="19">
        <f>(SNB_D5_1a_M33!B92/0.968/SNB_FX!L85)/(1-0.06)</f>
        <v>1190.2665021574096</v>
      </c>
      <c r="D66" s="19">
        <f t="shared" si="0"/>
        <v>50.79162784548668</v>
      </c>
      <c r="E66" s="19">
        <f t="shared" si="1"/>
        <v>58.907644959560251</v>
      </c>
      <c r="F66" s="19">
        <f>(SNB_D4_1a!I217/1000+SNB_2E!H218/1000)/SNB_FX!L85</f>
        <v>334.06378352259003</v>
      </c>
      <c r="G66" s="32">
        <f t="shared" si="3"/>
        <v>1295.5587144951678</v>
      </c>
      <c r="H66" s="19">
        <f>C66*SNB_FX!$L85/SNB_FX!$B85</f>
        <v>943.71618397858083</v>
      </c>
      <c r="I66" s="19">
        <f>D66*SNB_FX!$L85/SNB_FX!$B85</f>
        <v>40.270713425541672</v>
      </c>
      <c r="J66" s="19">
        <f>E66*SNB_FX!$L85/SNB_FX!$B85</f>
        <v>46.70558888084156</v>
      </c>
      <c r="K66" s="22">
        <f>F66*SNB_FX!$L85/SNB_FX!$B85</f>
        <v>264.8662282102037</v>
      </c>
    </row>
    <row r="67" spans="1:11" x14ac:dyDescent="0.2">
      <c r="A67" s="17">
        <v>38018</v>
      </c>
      <c r="B67" s="24">
        <f t="shared" si="2"/>
        <v>1663.8751232555924</v>
      </c>
      <c r="C67" s="19">
        <f>(SNB_D5_1a_M33!B93/0.968/SNB_FX!L86)/(1-0.06)</f>
        <v>1219.0702443636442</v>
      </c>
      <c r="D67" s="19">
        <f t="shared" si="0"/>
        <v>52.020755063672418</v>
      </c>
      <c r="E67" s="19">
        <f t="shared" si="1"/>
        <v>60.333174970121853</v>
      </c>
      <c r="F67" s="19">
        <f>(SNB_D4_1a!I218/1000+SNB_2E!H219/1000)/SNB_FX!L86</f>
        <v>332.45094885815377</v>
      </c>
      <c r="G67" s="32">
        <f t="shared" si="3"/>
        <v>1315.3614539957118</v>
      </c>
      <c r="H67" s="19">
        <f>C67*SNB_FX!$L86/SNB_FX!$B86</f>
        <v>963.72497354944244</v>
      </c>
      <c r="I67" s="19">
        <f>D67*SNB_FX!$L86/SNB_FX!$B86</f>
        <v>41.124538171243415</v>
      </c>
      <c r="J67" s="19">
        <f>E67*SNB_FX!$L86/SNB_FX!$B86</f>
        <v>47.695846667626682</v>
      </c>
      <c r="K67" s="22">
        <f>F67*SNB_FX!$L86/SNB_FX!$B86</f>
        <v>262.8160956073994</v>
      </c>
    </row>
    <row r="68" spans="1:11" x14ac:dyDescent="0.2">
      <c r="A68" s="17">
        <v>38047</v>
      </c>
      <c r="B68" s="24">
        <f t="shared" si="2"/>
        <v>1622.6941899659241</v>
      </c>
      <c r="C68" s="19">
        <f>(SNB_D5_1a_M33!B94/0.968/SNB_FX!L87)/(1-0.06)</f>
        <v>1190.1900282482443</v>
      </c>
      <c r="D68" s="19">
        <f t="shared" si="0"/>
        <v>50.78836451384862</v>
      </c>
      <c r="E68" s="19">
        <f t="shared" si="1"/>
        <v>58.903860178688397</v>
      </c>
      <c r="F68" s="19">
        <f>(SNB_D4_1a!I219/1000+SNB_2E!H220/1000)/SNB_FX!L87</f>
        <v>322.81193702514298</v>
      </c>
      <c r="G68" s="32">
        <f t="shared" si="3"/>
        <v>1322.4139361224918</v>
      </c>
      <c r="H68" s="19">
        <f>C68*SNB_FX!$L87/SNB_FX!$B87</f>
        <v>969.94485450308537</v>
      </c>
      <c r="I68" s="19">
        <f>D68*SNB_FX!$L87/SNB_FX!$B87</f>
        <v>41.389955939506272</v>
      </c>
      <c r="J68" s="19">
        <f>E68*SNB_FX!$L87/SNB_FX!$B87</f>
        <v>48.003675660750339</v>
      </c>
      <c r="K68" s="22">
        <f>F68*SNB_FX!$L87/SNB_FX!$B87</f>
        <v>263.07545001914974</v>
      </c>
    </row>
    <row r="69" spans="1:11" x14ac:dyDescent="0.2">
      <c r="A69" s="17">
        <v>38078</v>
      </c>
      <c r="B69" s="24">
        <f t="shared" si="2"/>
        <v>1603.5400183894487</v>
      </c>
      <c r="C69" s="19">
        <f>(SNB_D5_1a_M33!B95/0.968/SNB_FX!L88)/(1-0.06)</f>
        <v>1174.682358720856</v>
      </c>
      <c r="D69" s="19">
        <f t="shared" si="0"/>
        <v>50.126613739582325</v>
      </c>
      <c r="E69" s="19">
        <f t="shared" si="1"/>
        <v>58.13636794983563</v>
      </c>
      <c r="F69" s="19">
        <f>(SNB_D4_1a!I220/1000+SNB_2E!H221/1000)/SNB_FX!L88</f>
        <v>320.59467797917472</v>
      </c>
      <c r="G69" s="32">
        <f t="shared" si="3"/>
        <v>1337.2288118877727</v>
      </c>
      <c r="H69" s="19">
        <f>C69*SNB_FX!$L88/SNB_FX!$B88</f>
        <v>979.59457006598677</v>
      </c>
      <c r="I69" s="19">
        <f>D69*SNB_FX!$L88/SNB_FX!$B88</f>
        <v>41.801733269034848</v>
      </c>
      <c r="J69" s="19">
        <f>E69*SNB_FX!$L88/SNB_FX!$B88</f>
        <v>48.481251075424126</v>
      </c>
      <c r="K69" s="22">
        <f>F69*SNB_FX!$L88/SNB_FX!$B88</f>
        <v>267.35125747732684</v>
      </c>
    </row>
    <row r="70" spans="1:11" x14ac:dyDescent="0.2">
      <c r="A70" s="17">
        <v>38108</v>
      </c>
      <c r="B70" s="24">
        <f t="shared" si="2"/>
        <v>1581.5944556268278</v>
      </c>
      <c r="C70" s="19">
        <f>(SNB_D5_1a_M33!B96/0.968/SNB_FX!L89)/(1-0.06)</f>
        <v>1161.1801861616455</v>
      </c>
      <c r="D70" s="19">
        <f t="shared" ref="D70:D133" si="4">D71*C70/C71</f>
        <v>49.55044250188898</v>
      </c>
      <c r="E70" s="19">
        <f t="shared" ref="E70:E133" si="5">E71*C70/C71</f>
        <v>57.468130050290419</v>
      </c>
      <c r="F70" s="19">
        <f>(SNB_D4_1a!I221/1000+SNB_2E!H222/1000)/SNB_FX!L89</f>
        <v>313.39569691300284</v>
      </c>
      <c r="G70" s="32">
        <f t="shared" si="3"/>
        <v>1316.7636083061361</v>
      </c>
      <c r="H70" s="19">
        <f>C70*SNB_FX!$L89/SNB_FX!$B89</f>
        <v>966.74580919532627</v>
      </c>
      <c r="I70" s="19">
        <f>D70*SNB_FX!$L89/SNB_FX!$B89</f>
        <v>41.253444730934049</v>
      </c>
      <c r="J70" s="19">
        <f>E70*SNB_FX!$L89/SNB_FX!$B89</f>
        <v>47.845351264610947</v>
      </c>
      <c r="K70" s="22">
        <f>F70*SNB_FX!$L89/SNB_FX!$B89</f>
        <v>260.91900311526479</v>
      </c>
    </row>
    <row r="71" spans="1:11" x14ac:dyDescent="0.2">
      <c r="A71" s="17">
        <v>38139</v>
      </c>
      <c r="B71" s="24">
        <f t="shared" ref="B71:B134" si="6">C71+D71+E71+F71</f>
        <v>1628.7912203395681</v>
      </c>
      <c r="C71" s="19">
        <f>(SNB_D5_1a_M33!B97/0.968/SNB_FX!L90)/(1-0.06)</f>
        <v>1197.4403701937345</v>
      </c>
      <c r="D71" s="19">
        <f t="shared" si="4"/>
        <v>51.097754611932011</v>
      </c>
      <c r="E71" s="19">
        <f t="shared" si="5"/>
        <v>59.262687860040607</v>
      </c>
      <c r="F71" s="19">
        <f>(SNB_D4_1a!I222/1000+SNB_2E!H223/1000)/SNB_FX!L90</f>
        <v>320.99040767386094</v>
      </c>
      <c r="G71" s="32">
        <f t="shared" ref="G71:G134" si="7">H71+I71+J71+K71</f>
        <v>1341.6855314708628</v>
      </c>
      <c r="H71" s="19">
        <f>C71*SNB_FX!$L90/SNB_FX!$B90</f>
        <v>986.36854093129762</v>
      </c>
      <c r="I71" s="19">
        <f>D71*SNB_FX!$L90/SNB_FX!$B90</f>
        <v>42.090795429990749</v>
      </c>
      <c r="J71" s="19">
        <f>E71*SNB_FX!$L90/SNB_FX!$B90</f>
        <v>48.816502609409888</v>
      </c>
      <c r="K71" s="22">
        <f>F71*SNB_FX!$L90/SNB_FX!$B90</f>
        <v>264.40969250016462</v>
      </c>
    </row>
    <row r="72" spans="1:11" x14ac:dyDescent="0.2">
      <c r="A72" s="17">
        <v>38169</v>
      </c>
      <c r="B72" s="24">
        <f t="shared" si="6"/>
        <v>1656.4718159970266</v>
      </c>
      <c r="C72" s="19">
        <f>(SNB_D5_1a_M33!B98/0.968/SNB_FX!L91)/(1-0.06)</f>
        <v>1210.9758131650024</v>
      </c>
      <c r="D72" s="19">
        <f t="shared" si="4"/>
        <v>51.675345580739709</v>
      </c>
      <c r="E72" s="19">
        <f t="shared" si="5"/>
        <v>59.932572350175057</v>
      </c>
      <c r="F72" s="19">
        <f>(SNB_D4_1a!I223/1000+SNB_2E!H224/1000)/SNB_FX!L91</f>
        <v>333.88808490110949</v>
      </c>
      <c r="G72" s="32">
        <f t="shared" si="7"/>
        <v>1349.4364977319242</v>
      </c>
      <c r="H72" s="19">
        <f>C72*SNB_FX!$L91/SNB_FX!$B91</f>
        <v>986.51540241985185</v>
      </c>
      <c r="I72" s="19">
        <f>D72*SNB_FX!$L91/SNB_FX!$B91</f>
        <v>42.097062374459028</v>
      </c>
      <c r="J72" s="19">
        <f>E72*SNB_FX!$L91/SNB_FX!$B91</f>
        <v>48.823770951760366</v>
      </c>
      <c r="K72" s="22">
        <f>F72*SNB_FX!$L91/SNB_FX!$B91</f>
        <v>272.00026198585277</v>
      </c>
    </row>
    <row r="73" spans="1:11" x14ac:dyDescent="0.2">
      <c r="A73" s="17">
        <v>38200</v>
      </c>
      <c r="B73" s="24">
        <f t="shared" si="6"/>
        <v>1640.5283062490485</v>
      </c>
      <c r="C73" s="19">
        <f>(SNB_D5_1a_M33!B99/0.968/SNB_FX!L92)/(1-0.06)</f>
        <v>1198.607309440149</v>
      </c>
      <c r="D73" s="19">
        <f t="shared" si="4"/>
        <v>51.14755080783835</v>
      </c>
      <c r="E73" s="19">
        <f t="shared" si="5"/>
        <v>59.320441012542652</v>
      </c>
      <c r="F73" s="19">
        <f>(SNB_D4_1a!I224/1000+SNB_2E!H225/1000)/SNB_FX!L92</f>
        <v>331.4530049885185</v>
      </c>
      <c r="G73" s="32">
        <f t="shared" si="7"/>
        <v>1347.0016240569034</v>
      </c>
      <c r="H73" s="19">
        <f>C73*SNB_FX!$L92/SNB_FX!$B92</f>
        <v>984.15003646834691</v>
      </c>
      <c r="I73" s="19">
        <f>D73*SNB_FX!$L92/SNB_FX!$B92</f>
        <v>41.996126334581014</v>
      </c>
      <c r="J73" s="19">
        <f>E73*SNB_FX!$L92/SNB_FX!$B92</f>
        <v>48.706706296560768</v>
      </c>
      <c r="K73" s="22">
        <f>F73*SNB_FX!$L92/SNB_FX!$B92</f>
        <v>272.14875495741501</v>
      </c>
    </row>
    <row r="74" spans="1:11" x14ac:dyDescent="0.2">
      <c r="A74" s="17">
        <v>38231</v>
      </c>
      <c r="B74" s="24">
        <f t="shared" si="6"/>
        <v>1648.5485639289157</v>
      </c>
      <c r="C74" s="19">
        <f>(SNB_D5_1a_M33!B100/0.968/SNB_FX!L93)/(1-0.06)</f>
        <v>1207.0752888139193</v>
      </c>
      <c r="D74" s="19">
        <f t="shared" si="4"/>
        <v>51.50890051916452</v>
      </c>
      <c r="E74" s="19">
        <f t="shared" si="5"/>
        <v>59.739530957164959</v>
      </c>
      <c r="F74" s="19">
        <f>(SNB_D4_1a!I225/1000+SNB_2E!H226/1000)/SNB_FX!L93</f>
        <v>330.2248436386667</v>
      </c>
      <c r="G74" s="32">
        <f t="shared" si="7"/>
        <v>1349.4146141524293</v>
      </c>
      <c r="H74" s="19">
        <f>C74*SNB_FX!$L93/SNB_FX!$B93</f>
        <v>988.04795366525934</v>
      </c>
      <c r="I74" s="19">
        <f>D74*SNB_FX!$L93/SNB_FX!$B93</f>
        <v>42.162460142412485</v>
      </c>
      <c r="J74" s="19">
        <f>E74*SNB_FX!$L93/SNB_FX!$B93</f>
        <v>48.899618658541293</v>
      </c>
      <c r="K74" s="22">
        <f>F74*SNB_FX!$L93/SNB_FX!$B93</f>
        <v>270.30458168621607</v>
      </c>
    </row>
    <row r="75" spans="1:11" x14ac:dyDescent="0.2">
      <c r="A75" s="17">
        <v>38261</v>
      </c>
      <c r="B75" s="24">
        <f t="shared" si="6"/>
        <v>1666.838391797945</v>
      </c>
      <c r="C75" s="19">
        <f>(SNB_D5_1a_M33!B101/0.968/SNB_FX!L94)/(1-0.06)</f>
        <v>1220.9055928038163</v>
      </c>
      <c r="D75" s="19">
        <f t="shared" si="4"/>
        <v>52.099073939966956</v>
      </c>
      <c r="E75" s="19">
        <f t="shared" si="5"/>
        <v>60.424008454971492</v>
      </c>
      <c r="F75" s="19">
        <f>(SNB_D4_1a!I226/1000+SNB_2E!H227/1000)/SNB_FX!L94</f>
        <v>333.40971659919035</v>
      </c>
      <c r="G75" s="32">
        <f t="shared" si="7"/>
        <v>1334.3783067806196</v>
      </c>
      <c r="H75" s="19">
        <f>C75*SNB_FX!$L94/SNB_FX!$B94</f>
        <v>977.38925721962335</v>
      </c>
      <c r="I75" s="19">
        <f>D75*SNB_FX!$L94/SNB_FX!$B94</f>
        <v>41.707627092668176</v>
      </c>
      <c r="J75" s="19">
        <f>E75*SNB_FX!$L94/SNB_FX!$B94</f>
        <v>48.372107630705763</v>
      </c>
      <c r="K75" s="22">
        <f>F75*SNB_FX!$L94/SNB_FX!$B94</f>
        <v>266.90931483762239</v>
      </c>
    </row>
    <row r="76" spans="1:11" x14ac:dyDescent="0.2">
      <c r="A76" s="17">
        <v>38292</v>
      </c>
      <c r="B76" s="24">
        <f t="shared" si="6"/>
        <v>1739.1476929986065</v>
      </c>
      <c r="C76" s="19">
        <f>(SNB_D5_1a_M33!B102/0.968/SNB_FX!L95)/(1-0.06)</f>
        <v>1276.3290616257668</v>
      </c>
      <c r="D76" s="19">
        <f t="shared" si="4"/>
        <v>54.464131006773464</v>
      </c>
      <c r="E76" s="19">
        <f t="shared" si="5"/>
        <v>63.166979056826634</v>
      </c>
      <c r="F76" s="19">
        <f>(SNB_D4_1a!I227/1000+SNB_2E!H228/1000)/SNB_FX!L95</f>
        <v>345.18752130923968</v>
      </c>
      <c r="G76" s="32">
        <f t="shared" si="7"/>
        <v>1340.4954164811545</v>
      </c>
      <c r="H76" s="19">
        <f>C76*SNB_FX!$L95/SNB_FX!$B95</f>
        <v>983.76536042267242</v>
      </c>
      <c r="I76" s="19">
        <f>D76*SNB_FX!$L95/SNB_FX!$B95</f>
        <v>41.979711252313663</v>
      </c>
      <c r="J76" s="19">
        <f>E76*SNB_FX!$L95/SNB_FX!$B95</f>
        <v>48.687668240896791</v>
      </c>
      <c r="K76" s="22">
        <f>F76*SNB_FX!$L95/SNB_FX!$B95</f>
        <v>266.06267656527166</v>
      </c>
    </row>
    <row r="77" spans="1:11" x14ac:dyDescent="0.2">
      <c r="A77" s="42">
        <v>38322</v>
      </c>
      <c r="B77" s="43">
        <f t="shared" si="6"/>
        <v>1819.918975951736</v>
      </c>
      <c r="C77" s="44">
        <f>(SNB_D5_1a_M33!B103/0.968/SNB_FX!L96)/(1-0.06)</f>
        <v>1335.8960127883147</v>
      </c>
      <c r="D77" s="44">
        <f t="shared" si="4"/>
        <v>57.006000755988921</v>
      </c>
      <c r="E77" s="44">
        <f t="shared" si="5"/>
        <v>66.115015319333153</v>
      </c>
      <c r="F77" s="44">
        <f>(SNB_D4_1a!I228/1000+SNB_2E!H229/1000)/SNB_FX!L96</f>
        <v>360.90194708809918</v>
      </c>
      <c r="G77" s="45">
        <f t="shared" si="7"/>
        <v>1357.0891354629357</v>
      </c>
      <c r="H77" s="44">
        <f>C77*SNB_FX!$L96/SNB_FX!$B96</f>
        <v>996.15971316261266</v>
      </c>
      <c r="I77" s="44">
        <f>D77*SNB_FX!$L96/SNB_FX!$B96</f>
        <v>42.508609066888539</v>
      </c>
      <c r="J77" s="44">
        <f>E77*SNB_FX!$L96/SNB_FX!$B96</f>
        <v>49.301078875729061</v>
      </c>
      <c r="K77" s="46">
        <f>F77*SNB_FX!$L96/SNB_FX!$B96</f>
        <v>269.11973435770557</v>
      </c>
    </row>
    <row r="78" spans="1:11" x14ac:dyDescent="0.2">
      <c r="A78" s="17">
        <v>38353</v>
      </c>
      <c r="B78" s="24">
        <f t="shared" si="6"/>
        <v>1826.1102428129673</v>
      </c>
      <c r="C78" s="19">
        <f>(SNB_D5_1a_M33!B104/0.968/SNB_FX!L97)/(1-0.06)</f>
        <v>1340.2005541957028</v>
      </c>
      <c r="D78" s="19">
        <f t="shared" si="4"/>
        <v>57.189686228791238</v>
      </c>
      <c r="E78" s="19">
        <f t="shared" si="5"/>
        <v>66.328051976653626</v>
      </c>
      <c r="F78" s="19">
        <f>(SNB_D4_1a!I229/1000+SNB_2E!H230/1000)/SNB_FX!L97</f>
        <v>362.39195041181966</v>
      </c>
      <c r="G78" s="32">
        <f t="shared" si="7"/>
        <v>1390.4506581501464</v>
      </c>
      <c r="H78" s="19">
        <f>C78*SNB_FX!$L97/SNB_FX!$B97</f>
        <v>1020.4656317813921</v>
      </c>
      <c r="I78" s="19">
        <f>D78*SNB_FX!$L97/SNB_FX!$B97</f>
        <v>43.545802981604346</v>
      </c>
      <c r="J78" s="19">
        <f>E78*SNB_FX!$L97/SNB_FX!$B97</f>
        <v>50.504006473721461</v>
      </c>
      <c r="K78" s="22">
        <f>F78*SNB_FX!$L97/SNB_FX!$B97</f>
        <v>275.93521691342858</v>
      </c>
    </row>
    <row r="79" spans="1:11" x14ac:dyDescent="0.2">
      <c r="A79" s="17">
        <v>38384</v>
      </c>
      <c r="B79" s="24">
        <f t="shared" si="6"/>
        <v>1803.8374714831889</v>
      </c>
      <c r="C79" s="19">
        <f>(SNB_D5_1a_M33!B105/0.968/SNB_FX!L98)/(1-0.06)</f>
        <v>1327.4132642243846</v>
      </c>
      <c r="D79" s="19">
        <f t="shared" si="4"/>
        <v>56.644020806637215</v>
      </c>
      <c r="E79" s="19">
        <f t="shared" si="5"/>
        <v>65.695194430667058</v>
      </c>
      <c r="F79" s="19">
        <f>(SNB_D4_1a!I230/1000+SNB_2E!H231/1000)/SNB_FX!L98</f>
        <v>354.08499202149994</v>
      </c>
      <c r="G79" s="32">
        <f t="shared" si="7"/>
        <v>1385.7857134621802</v>
      </c>
      <c r="H79" s="19">
        <f>C79*SNB_FX!$L98/SNB_FX!$B98</f>
        <v>1019.7760976269274</v>
      </c>
      <c r="I79" s="19">
        <f>D79*SNB_FX!$L98/SNB_FX!$B98</f>
        <v>43.516378846675877</v>
      </c>
      <c r="J79" s="19">
        <f>E79*SNB_FX!$L98/SNB_FX!$B98</f>
        <v>50.469880643006171</v>
      </c>
      <c r="K79" s="22">
        <f>F79*SNB_FX!$L98/SNB_FX!$B98</f>
        <v>272.02335634557068</v>
      </c>
    </row>
    <row r="80" spans="1:11" x14ac:dyDescent="0.2">
      <c r="A80" s="17">
        <v>38412</v>
      </c>
      <c r="B80" s="24">
        <f t="shared" si="6"/>
        <v>1925.8068630547111</v>
      </c>
      <c r="C80" s="19">
        <f>(SNB_D5_1a_M33!B106/0.968/SNB_FX!L99)/(1-0.06)</f>
        <v>1426.3107703657779</v>
      </c>
      <c r="D80" s="19">
        <f t="shared" si="4"/>
        <v>60.864223019902632</v>
      </c>
      <c r="E80" s="19">
        <f t="shared" si="5"/>
        <v>70.589744658371174</v>
      </c>
      <c r="F80" s="19">
        <f>(SNB_D4_1a!I231/1000+SNB_2E!H232/1000)/SNB_FX!L99</f>
        <v>368.04212501065916</v>
      </c>
      <c r="G80" s="32">
        <f t="shared" si="7"/>
        <v>1458.0629532599003</v>
      </c>
      <c r="H80" s="19">
        <f>C80*SNB_FX!$L99/SNB_FX!$B99</f>
        <v>1079.8854931938458</v>
      </c>
      <c r="I80" s="19">
        <f>D80*SNB_FX!$L99/SNB_FX!$B99</f>
        <v>46.081396045864686</v>
      </c>
      <c r="J80" s="19">
        <f>E80*SNB_FX!$L99/SNB_FX!$B99</f>
        <v>53.444763096953885</v>
      </c>
      <c r="K80" s="22">
        <f>F80*SNB_FX!$L99/SNB_FX!$B99</f>
        <v>278.65130092323579</v>
      </c>
    </row>
    <row r="81" spans="1:11" x14ac:dyDescent="0.2">
      <c r="A81" s="17">
        <v>38443</v>
      </c>
      <c r="B81" s="24">
        <f t="shared" si="6"/>
        <v>1894.5793714526988</v>
      </c>
      <c r="C81" s="19">
        <f>(SNB_D5_1a_M33!B107/0.968/SNB_FX!L100)/(1-0.06)</f>
        <v>1399.7709265315402</v>
      </c>
      <c r="D81" s="19">
        <f t="shared" si="4"/>
        <v>59.731701967967936</v>
      </c>
      <c r="E81" s="19">
        <f t="shared" si="5"/>
        <v>69.276257556923113</v>
      </c>
      <c r="F81" s="19">
        <f>(SNB_D4_1a!I232/1000+SNB_2E!H233/1000)/SNB_FX!L100</f>
        <v>365.80048539626745</v>
      </c>
      <c r="G81" s="32">
        <f t="shared" si="7"/>
        <v>1463.2750894892572</v>
      </c>
      <c r="H81" s="19">
        <f>C81*SNB_FX!$L100/SNB_FX!$B100</f>
        <v>1081.1106457969993</v>
      </c>
      <c r="I81" s="19">
        <f>D81*SNB_FX!$L100/SNB_FX!$B100</f>
        <v>46.133676350284333</v>
      </c>
      <c r="J81" s="19">
        <f>E81*SNB_FX!$L100/SNB_FX!$B100</f>
        <v>53.505397294788594</v>
      </c>
      <c r="K81" s="22">
        <f>F81*SNB_FX!$L100/SNB_FX!$B100</f>
        <v>282.52537004718511</v>
      </c>
    </row>
    <row r="82" spans="1:11" x14ac:dyDescent="0.2">
      <c r="A82" s="17">
        <v>38473</v>
      </c>
      <c r="B82" s="24">
        <f t="shared" si="6"/>
        <v>1928.7249454087466</v>
      </c>
      <c r="C82" s="19">
        <f>(SNB_D5_1a_M33!B108/0.968/SNB_FX!L101)/(1-0.06)</f>
        <v>1423.3764592447048</v>
      </c>
      <c r="D82" s="19">
        <f t="shared" si="4"/>
        <v>60.739008676581804</v>
      </c>
      <c r="E82" s="19">
        <f t="shared" si="5"/>
        <v>70.444522258675164</v>
      </c>
      <c r="F82" s="19">
        <f>(SNB_D4_1a!I233/1000+SNB_2E!H234/1000)/SNB_FX!L101</f>
        <v>374.164955228785</v>
      </c>
      <c r="G82" s="32">
        <f t="shared" si="7"/>
        <v>1519.8322605166154</v>
      </c>
      <c r="H82" s="19">
        <f>C82*SNB_FX!$L101/SNB_FX!$B101</f>
        <v>1121.6184385283398</v>
      </c>
      <c r="I82" s="19">
        <f>D82*SNB_FX!$L101/SNB_FX!$B101</f>
        <v>47.862244473072913</v>
      </c>
      <c r="J82" s="19">
        <f>E82*SNB_FX!$L101/SNB_FX!$B101</f>
        <v>55.510174097284626</v>
      </c>
      <c r="K82" s="22">
        <f>F82*SNB_FX!$L101/SNB_FX!$B101</f>
        <v>294.84140341791817</v>
      </c>
    </row>
    <row r="83" spans="1:11" x14ac:dyDescent="0.2">
      <c r="A83" s="17">
        <v>38504</v>
      </c>
      <c r="B83" s="24">
        <f t="shared" si="6"/>
        <v>1900.2406425254087</v>
      </c>
      <c r="C83" s="19">
        <f>(SNB_D5_1a_M33!B109/0.968/SNB_FX!L102)/(1-0.06)</f>
        <v>1410.6695750187055</v>
      </c>
      <c r="D83" s="19">
        <f t="shared" si="4"/>
        <v>60.196774367279794</v>
      </c>
      <c r="E83" s="19">
        <f t="shared" si="5"/>
        <v>69.815644084610227</v>
      </c>
      <c r="F83" s="19">
        <f>(SNB_D4_1a!I234/1000+SNB_2E!H235/1000)/SNB_FX!L102</f>
        <v>359.55864905481297</v>
      </c>
      <c r="G83" s="32">
        <f t="shared" si="7"/>
        <v>1561.8737773663202</v>
      </c>
      <c r="H83" s="19">
        <f>C83*SNB_FX!$L102/SNB_FX!$B102</f>
        <v>1159.4783147159987</v>
      </c>
      <c r="I83" s="19">
        <f>D83*SNB_FX!$L102/SNB_FX!$B102</f>
        <v>49.477819420460179</v>
      </c>
      <c r="J83" s="19">
        <f>E83*SNB_FX!$L102/SNB_FX!$B102</f>
        <v>57.383902493936233</v>
      </c>
      <c r="K83" s="22">
        <f>F83*SNB_FX!$L102/SNB_FX!$B102</f>
        <v>295.53374073592511</v>
      </c>
    </row>
    <row r="84" spans="1:11" x14ac:dyDescent="0.2">
      <c r="A84" s="17">
        <v>38534</v>
      </c>
      <c r="B84" s="24">
        <f t="shared" si="6"/>
        <v>1886.0716622625691</v>
      </c>
      <c r="C84" s="19">
        <f>(SNB_D5_1a_M33!B110/0.968/SNB_FX!L103)/(1-0.06)</f>
        <v>1398.6234294603141</v>
      </c>
      <c r="D84" s="19">
        <f t="shared" si="4"/>
        <v>59.682735417964345</v>
      </c>
      <c r="E84" s="19">
        <f t="shared" si="5"/>
        <v>69.219466619816671</v>
      </c>
      <c r="F84" s="19">
        <f>(SNB_D4_1a!I235/1000+SNB_2E!H236/1000)/SNB_FX!L103</f>
        <v>358.54603076447398</v>
      </c>
      <c r="G84" s="32">
        <f t="shared" si="7"/>
        <v>1566.0168856100927</v>
      </c>
      <c r="H84" s="19">
        <f>C84*SNB_FX!$L103/SNB_FX!$B103</f>
        <v>1161.28562396047</v>
      </c>
      <c r="I84" s="19">
        <f>D84*SNB_FX!$L103/SNB_FX!$B103</f>
        <v>49.554941794634793</v>
      </c>
      <c r="J84" s="19">
        <f>E84*SNB_FX!$L103/SNB_FX!$B103</f>
        <v>57.473348287052708</v>
      </c>
      <c r="K84" s="22">
        <f>F84*SNB_FX!$L103/SNB_FX!$B103</f>
        <v>297.70297156793532</v>
      </c>
    </row>
    <row r="85" spans="1:11" x14ac:dyDescent="0.2">
      <c r="A85" s="17">
        <v>38565</v>
      </c>
      <c r="B85" s="24">
        <f t="shared" si="6"/>
        <v>1936.1285657841759</v>
      </c>
      <c r="C85" s="19">
        <f>(SNB_D5_1a_M33!B111/0.968/SNB_FX!L104)/(1-0.06)</f>
        <v>1437.8704822896839</v>
      </c>
      <c r="D85" s="19">
        <f t="shared" si="4"/>
        <v>61.357504637906551</v>
      </c>
      <c r="E85" s="19">
        <f t="shared" si="5"/>
        <v>71.161847968523958</v>
      </c>
      <c r="F85" s="19">
        <f>(SNB_D4_1a!I236/1000+SNB_2E!H237/1000)/SNB_FX!L104</f>
        <v>365.73873088806153</v>
      </c>
      <c r="G85" s="32">
        <f t="shared" si="7"/>
        <v>1574.1176662304297</v>
      </c>
      <c r="H85" s="19">
        <f>C85*SNB_FX!$L104/SNB_FX!$B104</f>
        <v>1169.0222270992322</v>
      </c>
      <c r="I85" s="19">
        <f>D85*SNB_FX!$L104/SNB_FX!$B104</f>
        <v>49.885081865534872</v>
      </c>
      <c r="J85" s="19">
        <f>E85*SNB_FX!$L104/SNB_FX!$B104</f>
        <v>57.856241588733603</v>
      </c>
      <c r="K85" s="22">
        <f>F85*SNB_FX!$L104/SNB_FX!$B104</f>
        <v>297.3541156769291</v>
      </c>
    </row>
    <row r="86" spans="1:11" x14ac:dyDescent="0.2">
      <c r="A86" s="17">
        <v>38596</v>
      </c>
      <c r="B86" s="24">
        <f t="shared" si="6"/>
        <v>2008.2857591023694</v>
      </c>
      <c r="C86" s="19">
        <f>(SNB_D5_1a_M33!B112/0.968/SNB_FX!L105)/(1-0.06)</f>
        <v>1500.7766291094097</v>
      </c>
      <c r="D86" s="19">
        <f t="shared" si="4"/>
        <v>64.041866159187535</v>
      </c>
      <c r="E86" s="19">
        <f t="shared" si="5"/>
        <v>74.275144827600244</v>
      </c>
      <c r="F86" s="19">
        <f>(SNB_D4_1a!I237/1000+SNB_2E!H238/1000)/SNB_FX!L105</f>
        <v>369.19211900617188</v>
      </c>
      <c r="G86" s="32">
        <f t="shared" si="7"/>
        <v>1638.4168500119904</v>
      </c>
      <c r="H86" s="19">
        <f>C86*SNB_FX!$L105/SNB_FX!$B105</f>
        <v>1224.3764146074959</v>
      </c>
      <c r="I86" s="19">
        <f>D86*SNB_FX!$L105/SNB_FX!$B105</f>
        <v>52.247182526616228</v>
      </c>
      <c r="J86" s="19">
        <f>E86*SNB_FX!$L105/SNB_FX!$B105</f>
        <v>60.595783379459803</v>
      </c>
      <c r="K86" s="22">
        <f>F86*SNB_FX!$L105/SNB_FX!$B105</f>
        <v>301.19746949841846</v>
      </c>
    </row>
    <row r="87" spans="1:11" x14ac:dyDescent="0.2">
      <c r="A87" s="17">
        <v>38626</v>
      </c>
      <c r="B87" s="24">
        <f t="shared" si="6"/>
        <v>1950.4148482070332</v>
      </c>
      <c r="C87" s="19">
        <f>(SNB_D5_1a_M33!B113/0.968/SNB_FX!L106)/(1-0.06)</f>
        <v>1441.2473176947094</v>
      </c>
      <c r="D87" s="19">
        <f t="shared" si="4"/>
        <v>61.501602591496486</v>
      </c>
      <c r="E87" s="19">
        <f t="shared" si="5"/>
        <v>71.32897139908809</v>
      </c>
      <c r="F87" s="19">
        <f>(SNB_D4_1a!I238/1000+SNB_2E!H239/1000)/SNB_FX!L106</f>
        <v>376.33695652173913</v>
      </c>
      <c r="G87" s="32">
        <f t="shared" si="7"/>
        <v>1621.882835877499</v>
      </c>
      <c r="H87" s="19">
        <f>C87*SNB_FX!$L106/SNB_FX!$B106</f>
        <v>1198.4805637489737</v>
      </c>
      <c r="I87" s="19">
        <f>D87*SNB_FX!$L106/SNB_FX!$B106</f>
        <v>51.142142254404718</v>
      </c>
      <c r="J87" s="19">
        <f>E87*SNB_FX!$L106/SNB_FX!$B106</f>
        <v>59.314168223917271</v>
      </c>
      <c r="K87" s="22">
        <f>F87*SNB_FX!$L106/SNB_FX!$B106</f>
        <v>312.94596165020334</v>
      </c>
    </row>
    <row r="88" spans="1:11" x14ac:dyDescent="0.2">
      <c r="A88" s="17">
        <v>38657</v>
      </c>
      <c r="B88" s="24">
        <f t="shared" si="6"/>
        <v>1971.8450523712997</v>
      </c>
      <c r="C88" s="19">
        <f>(SNB_D5_1a_M33!B114/0.968/SNB_FX!L107)/(1-0.06)</f>
        <v>1461.8380897363702</v>
      </c>
      <c r="D88" s="19">
        <f t="shared" si="4"/>
        <v>62.380261974664592</v>
      </c>
      <c r="E88" s="19">
        <f t="shared" si="5"/>
        <v>72.34803216125762</v>
      </c>
      <c r="F88" s="19">
        <f>(SNB_D4_1a!I239/1000+SNB_2E!H240/1000)/SNB_FX!L107</f>
        <v>375.27866849900744</v>
      </c>
      <c r="G88" s="32">
        <f t="shared" si="7"/>
        <v>1671.4487765958638</v>
      </c>
      <c r="H88" s="19">
        <f>C88*SNB_FX!$L107/SNB_FX!$B107</f>
        <v>1239.1376714578682</v>
      </c>
      <c r="I88" s="19">
        <f>D88*SNB_FX!$L107/SNB_FX!$B107</f>
        <v>52.877082018130793</v>
      </c>
      <c r="J88" s="19">
        <f>E88*SNB_FX!$L107/SNB_FX!$B107</f>
        <v>61.326334794729</v>
      </c>
      <c r="K88" s="22">
        <f>F88*SNB_FX!$L107/SNB_FX!$B107</f>
        <v>318.10768832513588</v>
      </c>
    </row>
    <row r="89" spans="1:11" x14ac:dyDescent="0.2">
      <c r="A89" s="42">
        <v>38687</v>
      </c>
      <c r="B89" s="43">
        <f t="shared" si="6"/>
        <v>2019.5015654735771</v>
      </c>
      <c r="C89" s="44">
        <f>(SNB_D5_1a_M33!B115/0.968/SNB_FX!L108)/(1-0.06)</f>
        <v>1489.4886356476495</v>
      </c>
      <c r="D89" s="44">
        <f t="shared" si="4"/>
        <v>63.560179442815361</v>
      </c>
      <c r="E89" s="44">
        <f t="shared" si="5"/>
        <v>73.716489173638749</v>
      </c>
      <c r="F89" s="44">
        <f>(SNB_D4_1a!I240/1000+SNB_2E!H241/1000)/SNB_FX!L108</f>
        <v>392.73626120947347</v>
      </c>
      <c r="G89" s="45">
        <f t="shared" si="7"/>
        <v>1702.3153459577309</v>
      </c>
      <c r="H89" s="44">
        <f>C89*SNB_FX!$L108/SNB_FX!$B108</f>
        <v>1255.5471139226568</v>
      </c>
      <c r="I89" s="44">
        <f>D89*SNB_FX!$L108/SNB_FX!$B108</f>
        <v>53.577313683319026</v>
      </c>
      <c r="J89" s="44">
        <f>E89*SNB_FX!$L108/SNB_FX!$B108</f>
        <v>62.138456793414186</v>
      </c>
      <c r="K89" s="46">
        <f>F89*SNB_FX!$L108/SNB_FX!$B108</f>
        <v>331.05246155834089</v>
      </c>
    </row>
    <row r="90" spans="1:11" x14ac:dyDescent="0.2">
      <c r="A90" s="17">
        <v>38718</v>
      </c>
      <c r="B90" s="24">
        <f t="shared" si="6"/>
        <v>2065.6660103149129</v>
      </c>
      <c r="C90" s="19">
        <f>(SNB_D5_1a_M33!B116/0.968/SNB_FX!L109)/(1-0.06)</f>
        <v>1534.1753802963815</v>
      </c>
      <c r="D90" s="19">
        <f t="shared" si="4"/>
        <v>65.467073822948493</v>
      </c>
      <c r="E90" s="19">
        <f t="shared" si="5"/>
        <v>75.928087066543156</v>
      </c>
      <c r="F90" s="19">
        <f>(SNB_D4_1a!I241/1000+SNB_2E!H242/1000)/SNB_FX!L109</f>
        <v>390.09546912903983</v>
      </c>
      <c r="G90" s="32">
        <f t="shared" si="7"/>
        <v>1704.0311113429907</v>
      </c>
      <c r="H90" s="19">
        <f>C90*SNB_FX!$L109/SNB_FX!$B109</f>
        <v>1265.5882244404788</v>
      </c>
      <c r="I90" s="19">
        <f>D90*SNB_FX!$L109/SNB_FX!$B109</f>
        <v>54.005792807659851</v>
      </c>
      <c r="J90" s="19">
        <f>E90*SNB_FX!$L109/SNB_FX!$B109</f>
        <v>62.635402790223672</v>
      </c>
      <c r="K90" s="22">
        <f>F90*SNB_FX!$L109/SNB_FX!$B109</f>
        <v>321.80169130462843</v>
      </c>
    </row>
    <row r="91" spans="1:11" x14ac:dyDescent="0.2">
      <c r="A91" s="17">
        <v>38749</v>
      </c>
      <c r="B91" s="24">
        <f t="shared" si="6"/>
        <v>2073.6785721784522</v>
      </c>
      <c r="C91" s="19">
        <f>(SNB_D5_1a_M33!B117/0.968/SNB_FX!L110)/(1-0.06)</f>
        <v>1543.3909739389373</v>
      </c>
      <c r="D91" s="19">
        <f t="shared" si="4"/>
        <v>65.860326091931555</v>
      </c>
      <c r="E91" s="19">
        <f t="shared" si="5"/>
        <v>76.384177292894393</v>
      </c>
      <c r="F91" s="19">
        <f>(SNB_D4_1a!I242/1000+SNB_2E!H243/1000)/SNB_FX!L110</f>
        <v>388.04309485468906</v>
      </c>
      <c r="G91" s="32">
        <f t="shared" si="7"/>
        <v>1735.9636833854922</v>
      </c>
      <c r="H91" s="19">
        <f>C91*SNB_FX!$L110/SNB_FX!$B110</f>
        <v>1292.037597325567</v>
      </c>
      <c r="I91" s="19">
        <f>D91*SNB_FX!$L110/SNB_FX!$B110</f>
        <v>55.134453239496693</v>
      </c>
      <c r="J91" s="19">
        <f>E91*SNB_FX!$L110/SNB_FX!$B110</f>
        <v>63.944412381347796</v>
      </c>
      <c r="K91" s="22">
        <f>F91*SNB_FX!$L110/SNB_FX!$B110</f>
        <v>324.84722043908079</v>
      </c>
    </row>
    <row r="92" spans="1:11" x14ac:dyDescent="0.2">
      <c r="A92" s="17">
        <v>38777</v>
      </c>
      <c r="B92" s="24">
        <f t="shared" si="6"/>
        <v>2088.6726228881689</v>
      </c>
      <c r="C92" s="19">
        <f>(SNB_D5_1a_M33!B118/0.968/SNB_FX!L111)/(1-0.06)</f>
        <v>1552.6534757762408</v>
      </c>
      <c r="D92" s="19">
        <f t="shared" si="4"/>
        <v>66.255580050087758</v>
      </c>
      <c r="E92" s="19">
        <f t="shared" si="5"/>
        <v>76.842589059234257</v>
      </c>
      <c r="F92" s="19">
        <f>(SNB_D4_1a!I243/1000+SNB_2E!H244/1000)/SNB_FX!L111</f>
        <v>392.92097800260598</v>
      </c>
      <c r="G92" s="32">
        <f t="shared" si="7"/>
        <v>1737.0545455648864</v>
      </c>
      <c r="H92" s="19">
        <f>C92*SNB_FX!$L111/SNB_FX!$B111</f>
        <v>1291.2716661430784</v>
      </c>
      <c r="I92" s="19">
        <f>D92*SNB_FX!$L111/SNB_FX!$B111</f>
        <v>55.101769053639408</v>
      </c>
      <c r="J92" s="19">
        <f>E92*SNB_FX!$L111/SNB_FX!$B111</f>
        <v>63.906505574695906</v>
      </c>
      <c r="K92" s="22">
        <f>F92*SNB_FX!$L111/SNB_FX!$B111</f>
        <v>326.77460479347275</v>
      </c>
    </row>
    <row r="93" spans="1:11" x14ac:dyDescent="0.2">
      <c r="A93" s="17">
        <v>38808</v>
      </c>
      <c r="B93" s="24">
        <f t="shared" si="6"/>
        <v>2108.3305452942986</v>
      </c>
      <c r="C93" s="19">
        <f>(SNB_D5_1a_M33!B119/0.968/SNB_FX!L112)/(1-0.06)</f>
        <v>1566.3475589707411</v>
      </c>
      <c r="D93" s="19">
        <f t="shared" si="4"/>
        <v>66.83994059122665</v>
      </c>
      <c r="E93" s="19">
        <f t="shared" si="5"/>
        <v>77.520324834714913</v>
      </c>
      <c r="F93" s="19">
        <f>(SNB_D4_1a!I244/1000+SNB_2E!H245/1000)/SNB_FX!L112</f>
        <v>397.62272089761575</v>
      </c>
      <c r="G93" s="32">
        <f t="shared" si="7"/>
        <v>1718.0972898791686</v>
      </c>
      <c r="H93" s="19">
        <f>C93*SNB_FX!$L112/SNB_FX!$B112</f>
        <v>1276.4305398330364</v>
      </c>
      <c r="I93" s="19">
        <f>D93*SNB_FX!$L112/SNB_FX!$B112</f>
        <v>54.468461333913446</v>
      </c>
      <c r="J93" s="19">
        <f>E93*SNB_FX!$L112/SNB_FX!$B112</f>
        <v>63.172001328892698</v>
      </c>
      <c r="K93" s="22">
        <f>F93*SNB_FX!$L112/SNB_FX!$B112</f>
        <v>324.02628738332595</v>
      </c>
    </row>
    <row r="94" spans="1:11" x14ac:dyDescent="0.2">
      <c r="A94" s="17">
        <v>38838</v>
      </c>
      <c r="B94" s="24">
        <f t="shared" si="6"/>
        <v>2177.0585874364865</v>
      </c>
      <c r="C94" s="19">
        <f>(SNB_D5_1a_M33!B120/0.968/SNB_FX!L113)/(1-0.06)</f>
        <v>1602.9129926287012</v>
      </c>
      <c r="D94" s="19">
        <f t="shared" si="4"/>
        <v>68.400278460937059</v>
      </c>
      <c r="E94" s="19">
        <f t="shared" si="5"/>
        <v>79.329989796142698</v>
      </c>
      <c r="F94" s="19">
        <f>(SNB_D4_1a!I245/1000+SNB_2E!H246/1000)/SNB_FX!L113</f>
        <v>426.41532655070569</v>
      </c>
      <c r="G94" s="32">
        <f t="shared" si="7"/>
        <v>1704.7214946145775</v>
      </c>
      <c r="H94" s="19">
        <f>C94*SNB_FX!$L113/SNB_FX!$B113</f>
        <v>1255.1431772668557</v>
      </c>
      <c r="I94" s="19">
        <f>D94*SNB_FX!$L113/SNB_FX!$B113</f>
        <v>53.560076702981092</v>
      </c>
      <c r="J94" s="19">
        <f>E94*SNB_FX!$L113/SNB_FX!$B113</f>
        <v>62.118465508216325</v>
      </c>
      <c r="K94" s="22">
        <f>F94*SNB_FX!$L113/SNB_FX!$B113</f>
        <v>333.89977513652428</v>
      </c>
    </row>
    <row r="95" spans="1:11" x14ac:dyDescent="0.2">
      <c r="A95" s="17">
        <v>38869</v>
      </c>
      <c r="B95" s="24">
        <f t="shared" si="6"/>
        <v>2157.1235500347989</v>
      </c>
      <c r="C95" s="19">
        <f>(SNB_D5_1a_M33!B121/0.968/SNB_FX!L114)/(1-0.06)</f>
        <v>1582.5585729398044</v>
      </c>
      <c r="D95" s="19">
        <f t="shared" si="4"/>
        <v>67.531704819676534</v>
      </c>
      <c r="E95" s="19">
        <f t="shared" si="5"/>
        <v>78.322626381127563</v>
      </c>
      <c r="F95" s="19">
        <f>(SNB_D4_1a!I246/1000+SNB_2E!H247/1000)/SNB_FX!L114</f>
        <v>428.71064589419029</v>
      </c>
      <c r="G95" s="32">
        <f t="shared" si="7"/>
        <v>1704.127604527491</v>
      </c>
      <c r="H95" s="19">
        <f>C95*SNB_FX!$L114/SNB_FX!$B114</f>
        <v>1250.2212726224454</v>
      </c>
      <c r="I95" s="19">
        <f>D95*SNB_FX!$L114/SNB_FX!$B114</f>
        <v>53.350046807544459</v>
      </c>
      <c r="J95" s="19">
        <f>E95*SNB_FX!$L114/SNB_FX!$B114</f>
        <v>61.874874841090765</v>
      </c>
      <c r="K95" s="22">
        <f>F95*SNB_FX!$L114/SNB_FX!$B114</f>
        <v>338.68141025641029</v>
      </c>
    </row>
    <row r="96" spans="1:11" x14ac:dyDescent="0.2">
      <c r="A96" s="17">
        <v>38899</v>
      </c>
      <c r="B96" s="24">
        <f t="shared" si="6"/>
        <v>2196.8571968338451</v>
      </c>
      <c r="C96" s="19">
        <f>(SNB_D5_1a_M33!B122/0.968/SNB_FX!L115)/(1-0.06)</f>
        <v>1603.8271169976169</v>
      </c>
      <c r="D96" s="19">
        <f t="shared" si="4"/>
        <v>68.439286418118328</v>
      </c>
      <c r="E96" s="19">
        <f t="shared" si="5"/>
        <v>79.375230852389663</v>
      </c>
      <c r="F96" s="19">
        <f>(SNB_D4_1a!I247/1000+SNB_2E!H248/1000)/SNB_FX!L115</f>
        <v>445.21556256572029</v>
      </c>
      <c r="G96" s="32">
        <f t="shared" si="7"/>
        <v>1731.4640778054843</v>
      </c>
      <c r="H96" s="19">
        <f>C96*SNB_FX!$L115/SNB_FX!$B115</f>
        <v>1264.0644299019214</v>
      </c>
      <c r="I96" s="19">
        <f>D96*SNB_FX!$L115/SNB_FX!$B115</f>
        <v>53.940768710136226</v>
      </c>
      <c r="J96" s="19">
        <f>E96*SNB_FX!$L115/SNB_FX!$B115</f>
        <v>62.559988462839051</v>
      </c>
      <c r="K96" s="22">
        <f>F96*SNB_FX!$L115/SNB_FX!$B115</f>
        <v>350.89889073058777</v>
      </c>
    </row>
    <row r="97" spans="1:11" x14ac:dyDescent="0.2">
      <c r="A97" s="17">
        <v>38930</v>
      </c>
      <c r="B97" s="24">
        <f t="shared" si="6"/>
        <v>2244.6544382231723</v>
      </c>
      <c r="C97" s="19">
        <f>(SNB_D5_1a_M33!B123/0.968/SNB_FX!L116)/(1-0.06)</f>
        <v>1639.3252900693051</v>
      </c>
      <c r="D97" s="19">
        <f t="shared" si="4"/>
        <v>69.954081627916992</v>
      </c>
      <c r="E97" s="19">
        <f t="shared" si="5"/>
        <v>81.132075871744391</v>
      </c>
      <c r="F97" s="19">
        <f>(SNB_D4_1a!I248/1000+SNB_2E!H249/1000)/SNB_FX!L116</f>
        <v>454.24299065420564</v>
      </c>
      <c r="G97" s="32">
        <f t="shared" si="7"/>
        <v>1750.9016077550637</v>
      </c>
      <c r="H97" s="19">
        <f>C97*SNB_FX!$L116/SNB_FX!$B116</f>
        <v>1278.7256858512073</v>
      </c>
      <c r="I97" s="19">
        <f>D97*SNB_FX!$L116/SNB_FX!$B116</f>
        <v>54.566400914834766</v>
      </c>
      <c r="J97" s="19">
        <f>E97*SNB_FX!$L116/SNB_FX!$B116</f>
        <v>63.285590719607896</v>
      </c>
      <c r="K97" s="22">
        <f>F97*SNB_FX!$L116/SNB_FX!$B116</f>
        <v>354.32393026941361</v>
      </c>
    </row>
    <row r="98" spans="1:11" x14ac:dyDescent="0.2">
      <c r="A98" s="17">
        <v>38961</v>
      </c>
      <c r="B98" s="24">
        <f t="shared" si="6"/>
        <v>2265.9908120665041</v>
      </c>
      <c r="C98" s="19">
        <f>(SNB_D5_1a_M33!B124/0.968/SNB_FX!L117)/(1-0.06)</f>
        <v>1654.6946274196036</v>
      </c>
      <c r="D98" s="19">
        <f t="shared" si="4"/>
        <v>70.609929424618969</v>
      </c>
      <c r="E98" s="19">
        <f t="shared" si="5"/>
        <v>81.892721883586347</v>
      </c>
      <c r="F98" s="19">
        <f>(SNB_D4_1a!I249/1000+SNB_2E!H250/1000)/SNB_FX!L117</f>
        <v>458.7935333386954</v>
      </c>
      <c r="G98" s="32">
        <f t="shared" si="7"/>
        <v>1778.9394308532455</v>
      </c>
      <c r="H98" s="19">
        <f>C98*SNB_FX!$L117/SNB_FX!$B117</f>
        <v>1299.0350636299763</v>
      </c>
      <c r="I98" s="19">
        <f>D98*SNB_FX!$L117/SNB_FX!$B117</f>
        <v>55.43305250592207</v>
      </c>
      <c r="J98" s="19">
        <f>E98*SNB_FX!$L117/SNB_FX!$B117</f>
        <v>64.290724959186036</v>
      </c>
      <c r="K98" s="22">
        <f>F98*SNB_FX!$L117/SNB_FX!$B117</f>
        <v>360.18058975816132</v>
      </c>
    </row>
    <row r="99" spans="1:11" x14ac:dyDescent="0.2">
      <c r="A99" s="17">
        <v>38991</v>
      </c>
      <c r="B99" s="24">
        <f t="shared" si="6"/>
        <v>2273.2374608464715</v>
      </c>
      <c r="C99" s="19">
        <f>(SNB_D5_1a_M33!B125/0.968/SNB_FX!L118)/(1-0.06)</f>
        <v>1659.928616609589</v>
      </c>
      <c r="D99" s="19">
        <f t="shared" si="4"/>
        <v>70.833276742722248</v>
      </c>
      <c r="E99" s="19">
        <f t="shared" si="5"/>
        <v>82.151757970350943</v>
      </c>
      <c r="F99" s="19">
        <f>(SNB_D4_1a!I250/1000+SNB_2E!H251/1000)/SNB_FX!L118</f>
        <v>460.32380952380953</v>
      </c>
      <c r="G99" s="32">
        <f t="shared" si="7"/>
        <v>1801.7734167871636</v>
      </c>
      <c r="H99" s="19">
        <f>C99*SNB_FX!$L118/SNB_FX!$B118</f>
        <v>1315.6633685148656</v>
      </c>
      <c r="I99" s="19">
        <f>D99*SNB_FX!$L118/SNB_FX!$B118</f>
        <v>56.142623574152374</v>
      </c>
      <c r="J99" s="19">
        <f>E99*SNB_FX!$L118/SNB_FX!$B118</f>
        <v>65.11367870833628</v>
      </c>
      <c r="K99" s="22">
        <f>F99*SNB_FX!$L118/SNB_FX!$B118</f>
        <v>364.8537459898094</v>
      </c>
    </row>
    <row r="100" spans="1:11" x14ac:dyDescent="0.2">
      <c r="A100" s="17">
        <v>39022</v>
      </c>
      <c r="B100" s="24">
        <f t="shared" si="6"/>
        <v>2313.1364468132356</v>
      </c>
      <c r="C100" s="19">
        <f>(SNB_D5_1a_M33!B126/0.968/SNB_FX!L119)/(1-0.06)</f>
        <v>1690.3505313236867</v>
      </c>
      <c r="D100" s="19">
        <f t="shared" si="4"/>
        <v>72.131455400783182</v>
      </c>
      <c r="E100" s="19">
        <f t="shared" si="5"/>
        <v>83.657373181498912</v>
      </c>
      <c r="F100" s="19">
        <f>(SNB_D4_1a!I251/1000+SNB_2E!H252/1000)/SNB_FX!L119</f>
        <v>466.99708690726658</v>
      </c>
      <c r="G100" s="32">
        <f t="shared" si="7"/>
        <v>1795.361148707321</v>
      </c>
      <c r="H100" s="19">
        <f>C100*SNB_FX!$L119/SNB_FX!$B119</f>
        <v>1311.9803960619345</v>
      </c>
      <c r="I100" s="19">
        <f>D100*SNB_FX!$L119/SNB_FX!$B119</f>
        <v>55.985461992392821</v>
      </c>
      <c r="J100" s="19">
        <f>E100*SNB_FX!$L119/SNB_FX!$B119</f>
        <v>64.931404206567237</v>
      </c>
      <c r="K100" s="22">
        <f>F100*SNB_FX!$L119/SNB_FX!$B119</f>
        <v>362.46388644642633</v>
      </c>
    </row>
    <row r="101" spans="1:11" x14ac:dyDescent="0.2">
      <c r="A101" s="42">
        <v>39052</v>
      </c>
      <c r="B101" s="43">
        <f t="shared" si="6"/>
        <v>2422.1621746176393</v>
      </c>
      <c r="C101" s="44">
        <f>(SNB_D5_1a_M33!B127/0.968/SNB_FX!L120)/(1-0.06)</f>
        <v>1758.8330671935394</v>
      </c>
      <c r="D101" s="44">
        <f t="shared" si="4"/>
        <v>75.053775292599099</v>
      </c>
      <c r="E101" s="44">
        <f t="shared" si="5"/>
        <v>87.046651886427227</v>
      </c>
      <c r="F101" s="44">
        <f>(SNB_D4_1a!I252/1000+SNB_2E!H253/1000)/SNB_FX!L120</f>
        <v>501.22868024507369</v>
      </c>
      <c r="G101" s="45">
        <f t="shared" si="7"/>
        <v>1832.3233587017319</v>
      </c>
      <c r="H101" s="44">
        <f>C101*SNB_FX!$L120/SNB_FX!$B120</f>
        <v>1330.5264803685061</v>
      </c>
      <c r="I101" s="44">
        <f>D101*SNB_FX!$L120/SNB_FX!$B120</f>
        <v>56.776869471627954</v>
      </c>
      <c r="J101" s="44">
        <f>E101*SNB_FX!$L120/SNB_FX!$B120</f>
        <v>65.849271043734689</v>
      </c>
      <c r="K101" s="46">
        <f>F101*SNB_FX!$L120/SNB_FX!$B120</f>
        <v>379.17073781786297</v>
      </c>
    </row>
    <row r="102" spans="1:11" x14ac:dyDescent="0.2">
      <c r="A102" s="17">
        <v>39083</v>
      </c>
      <c r="B102" s="24">
        <f t="shared" si="6"/>
        <v>2419.8157823213674</v>
      </c>
      <c r="C102" s="19">
        <f>(SNB_D5_1a_M33!B128/0.968/SNB_FX!L121)/(1-0.06)</f>
        <v>1756.3492859043463</v>
      </c>
      <c r="D102" s="19">
        <f t="shared" si="4"/>
        <v>74.947786176160378</v>
      </c>
      <c r="E102" s="19">
        <f t="shared" si="5"/>
        <v>86.923726721284979</v>
      </c>
      <c r="F102" s="19">
        <f>(SNB_D4_1a!I253/1000+SNB_2E!H254/1000)/SNB_FX!L121</f>
        <v>501.59498351957552</v>
      </c>
      <c r="G102" s="32">
        <f t="shared" si="7"/>
        <v>1862.9750892056375</v>
      </c>
      <c r="H102" s="19">
        <f>C102*SNB_FX!$L121/SNB_FX!$B121</f>
        <v>1352.1834973921002</v>
      </c>
      <c r="I102" s="19">
        <f>D102*SNB_FX!$L121/SNB_FX!$B121</f>
        <v>57.701028176348274</v>
      </c>
      <c r="J102" s="19">
        <f>E102*SNB_FX!$L121/SNB_FX!$B121</f>
        <v>66.921101484561731</v>
      </c>
      <c r="K102" s="22">
        <f>F102*SNB_FX!$L121/SNB_FX!$B121</f>
        <v>386.16946215262732</v>
      </c>
    </row>
    <row r="103" spans="1:11" x14ac:dyDescent="0.2">
      <c r="A103" s="17">
        <v>39114</v>
      </c>
      <c r="B103" s="24">
        <f t="shared" si="6"/>
        <v>2451.1429539790934</v>
      </c>
      <c r="C103" s="19">
        <f>(SNB_D5_1a_M33!B129/0.968/SNB_FX!L122)/(1-0.06)</f>
        <v>1782.6010556134459</v>
      </c>
      <c r="D103" s="19">
        <f t="shared" si="4"/>
        <v>76.068014389701801</v>
      </c>
      <c r="E103" s="19">
        <f t="shared" si="5"/>
        <v>88.222956706150399</v>
      </c>
      <c r="F103" s="19">
        <f>(SNB_D4_1a!I254/1000+SNB_2E!H255/1000)/SNB_FX!L122</f>
        <v>504.25092726979517</v>
      </c>
      <c r="G103" s="32">
        <f t="shared" si="7"/>
        <v>1874.9814911027393</v>
      </c>
      <c r="H103" s="19">
        <f>C103*SNB_FX!$L122/SNB_FX!$B122</f>
        <v>1363.5859058606029</v>
      </c>
      <c r="I103" s="19">
        <f>D103*SNB_FX!$L122/SNB_FX!$B122</f>
        <v>58.187597265224312</v>
      </c>
      <c r="J103" s="19">
        <f>E103*SNB_FX!$L122/SNB_FX!$B122</f>
        <v>67.48541966753082</v>
      </c>
      <c r="K103" s="22">
        <f>F103*SNB_FX!$L122/SNB_FX!$B122</f>
        <v>385.72256830938136</v>
      </c>
    </row>
    <row r="104" spans="1:11" x14ac:dyDescent="0.2">
      <c r="A104" s="17">
        <v>39142</v>
      </c>
      <c r="B104" s="24">
        <f t="shared" si="6"/>
        <v>2538.3359074273098</v>
      </c>
      <c r="C104" s="19">
        <f>(SNB_D5_1a_M33!B130/0.968/SNB_FX!L123)/(1-0.06)</f>
        <v>1849.3037759251579</v>
      </c>
      <c r="D104" s="19">
        <f t="shared" si="4"/>
        <v>78.914385131223369</v>
      </c>
      <c r="E104" s="19">
        <f t="shared" si="5"/>
        <v>91.524150311815319</v>
      </c>
      <c r="F104" s="19">
        <f>(SNB_D4_1a!I255/1000+SNB_2E!H256/1000)/SNB_FX!L123</f>
        <v>518.59359605911334</v>
      </c>
      <c r="G104" s="32">
        <f t="shared" si="7"/>
        <v>1917.2101793665281</v>
      </c>
      <c r="H104" s="19">
        <f>C104*SNB_FX!$L123/SNB_FX!$B123</f>
        <v>1396.7828346005469</v>
      </c>
      <c r="I104" s="19">
        <f>D104*SNB_FX!$L123/SNB_FX!$B123</f>
        <v>59.604192663915448</v>
      </c>
      <c r="J104" s="19">
        <f>E104*SNB_FX!$L123/SNB_FX!$B123</f>
        <v>69.12837348368538</v>
      </c>
      <c r="K104" s="22">
        <f>F104*SNB_FX!$L123/SNB_FX!$B123</f>
        <v>391.69477861838027</v>
      </c>
    </row>
    <row r="105" spans="1:11" x14ac:dyDescent="0.2">
      <c r="A105" s="17">
        <v>39173</v>
      </c>
      <c r="B105" s="24">
        <f t="shared" si="6"/>
        <v>2618.966719083684</v>
      </c>
      <c r="C105" s="19">
        <f>(SNB_D5_1a_M33!B131/0.968/SNB_FX!L124)/(1-0.06)</f>
        <v>1913.8156187262073</v>
      </c>
      <c r="D105" s="19">
        <f t="shared" si="4"/>
        <v>81.667265688004861</v>
      </c>
      <c r="E105" s="19">
        <f t="shared" si="5"/>
        <v>94.716914893968195</v>
      </c>
      <c r="F105" s="19">
        <f>(SNB_D4_1a!I256/1000+SNB_2E!H257/1000)/SNB_FX!L124</f>
        <v>528.76691977550342</v>
      </c>
      <c r="G105" s="32">
        <f t="shared" si="7"/>
        <v>1937.9138126553021</v>
      </c>
      <c r="H105" s="19">
        <f>C105*SNB_FX!$L124/SNB_FX!$B124</f>
        <v>1416.134728013114</v>
      </c>
      <c r="I105" s="19">
        <f>D105*SNB_FX!$L124/SNB_FX!$B124</f>
        <v>60.429986019046467</v>
      </c>
      <c r="J105" s="19">
        <f>E105*SNB_FX!$L124/SNB_FX!$B124</f>
        <v>70.086120731361831</v>
      </c>
      <c r="K105" s="22">
        <f>F105*SNB_FX!$L124/SNB_FX!$B124</f>
        <v>391.26297789177966</v>
      </c>
    </row>
    <row r="106" spans="1:11" x14ac:dyDescent="0.2">
      <c r="A106" s="17">
        <v>39203</v>
      </c>
      <c r="B106" s="24">
        <f t="shared" si="6"/>
        <v>2674.6691785772123</v>
      </c>
      <c r="C106" s="19">
        <f>(SNB_D5_1a_M33!B132/0.968/SNB_FX!L125)/(1-0.06)</f>
        <v>1954.1274528800902</v>
      </c>
      <c r="D106" s="19">
        <f t="shared" si="4"/>
        <v>83.387471771601952</v>
      </c>
      <c r="E106" s="19">
        <f t="shared" si="5"/>
        <v>96.711993483260088</v>
      </c>
      <c r="F106" s="19">
        <f>(SNB_D4_1a!I257/1000+SNB_2E!H258/1000)/SNB_FX!L125</f>
        <v>540.44226044226036</v>
      </c>
      <c r="G106" s="32">
        <f t="shared" si="7"/>
        <v>1979.2551921471377</v>
      </c>
      <c r="H106" s="19">
        <f>C106*SNB_FX!$L125/SNB_FX!$B125</f>
        <v>1446.054315131267</v>
      </c>
      <c r="I106" s="19">
        <f>D106*SNB_FX!$L125/SNB_FX!$B125</f>
        <v>61.706729110985449</v>
      </c>
      <c r="J106" s="19">
        <f>E106*SNB_FX!$L125/SNB_FX!$B125</f>
        <v>71.566875177612474</v>
      </c>
      <c r="K106" s="22">
        <f>F106*SNB_FX!$L125/SNB_FX!$B125</f>
        <v>399.92727272727274</v>
      </c>
    </row>
    <row r="107" spans="1:11" x14ac:dyDescent="0.2">
      <c r="A107" s="17">
        <v>39234</v>
      </c>
      <c r="B107" s="24">
        <f t="shared" si="6"/>
        <v>2669.033044052263</v>
      </c>
      <c r="C107" s="19">
        <f>(SNB_D5_1a_M33!B133/0.968/SNB_FX!L126)/(1-0.06)</f>
        <v>1945.0440141989793</v>
      </c>
      <c r="D107" s="19">
        <f t="shared" si="4"/>
        <v>82.99985888304964</v>
      </c>
      <c r="E107" s="19">
        <f t="shared" si="5"/>
        <v>96.262443756481289</v>
      </c>
      <c r="F107" s="19">
        <f>(SNB_D4_1a!I258/1000+SNB_2E!H259/1000)/SNB_FX!L126</f>
        <v>544.72672721375284</v>
      </c>
      <c r="G107" s="32">
        <f t="shared" si="7"/>
        <v>1989.7542920597577</v>
      </c>
      <c r="H107" s="19">
        <f>C107*SNB_FX!$L126/SNB_FX!$B126</f>
        <v>1450.0231400738614</v>
      </c>
      <c r="I107" s="19">
        <f>D107*SNB_FX!$L126/SNB_FX!$B126</f>
        <v>61.876088728434787</v>
      </c>
      <c r="J107" s="19">
        <f>E107*SNB_FX!$L126/SNB_FX!$B126</f>
        <v>71.763296844693954</v>
      </c>
      <c r="K107" s="22">
        <f>F107*SNB_FX!$L126/SNB_FX!$B126</f>
        <v>406.09176641276758</v>
      </c>
    </row>
    <row r="108" spans="1:11" x14ac:dyDescent="0.2">
      <c r="A108" s="17">
        <v>39264</v>
      </c>
      <c r="B108" s="24">
        <f t="shared" si="6"/>
        <v>2735.5357031776211</v>
      </c>
      <c r="C108" s="19">
        <f>(SNB_D5_1a_M33!B134/0.968/SNB_FX!L127)/(1-0.06)</f>
        <v>1985.9506320034077</v>
      </c>
      <c r="D108" s="19">
        <f t="shared" si="4"/>
        <v>84.745445862246427</v>
      </c>
      <c r="E108" s="19">
        <f t="shared" si="5"/>
        <v>98.286958866124365</v>
      </c>
      <c r="F108" s="19">
        <f>(SNB_D4_1a!I259/1000+SNB_2E!H260/1000)/SNB_FX!L127</f>
        <v>566.55266644584299</v>
      </c>
      <c r="G108" s="32">
        <f t="shared" si="7"/>
        <v>1993.9837720512444</v>
      </c>
      <c r="H108" s="19">
        <f>C108*SNB_FX!$L127/SNB_FX!$B127</f>
        <v>1447.597020104615</v>
      </c>
      <c r="I108" s="19">
        <f>D108*SNB_FX!$L127/SNB_FX!$B127</f>
        <v>61.772560163728379</v>
      </c>
      <c r="J108" s="19">
        <f>E108*SNB_FX!$L127/SNB_FX!$B127</f>
        <v>71.64322540395473</v>
      </c>
      <c r="K108" s="22">
        <f>F108*SNB_FX!$L127/SNB_FX!$B127</f>
        <v>412.97096637894612</v>
      </c>
    </row>
    <row r="109" spans="1:11" x14ac:dyDescent="0.2">
      <c r="A109" s="17">
        <v>39295</v>
      </c>
      <c r="B109" s="24">
        <f t="shared" si="6"/>
        <v>2761.9090558821435</v>
      </c>
      <c r="C109" s="19">
        <f>(SNB_D5_1a_M33!B135/0.968/SNB_FX!L128)/(1-0.06)</f>
        <v>1993.9595861834171</v>
      </c>
      <c r="D109" s="19">
        <f t="shared" si="4"/>
        <v>85.087207828499587</v>
      </c>
      <c r="E109" s="19">
        <f t="shared" si="5"/>
        <v>98.683331131056832</v>
      </c>
      <c r="F109" s="19">
        <f>(SNB_D4_1a!I260/1000+SNB_2E!H261/1000)/SNB_FX!L128</f>
        <v>584.17893073917014</v>
      </c>
      <c r="G109" s="32">
        <f t="shared" si="7"/>
        <v>2028.3006787015047</v>
      </c>
      <c r="H109" s="19">
        <f>C109*SNB_FX!$L128/SNB_FX!$B128</f>
        <v>1464.3311927109944</v>
      </c>
      <c r="I109" s="19">
        <f>D109*SNB_FX!$L128/SNB_FX!$B128</f>
        <v>62.486648870572424</v>
      </c>
      <c r="J109" s="19">
        <f>E109*SNB_FX!$L128/SNB_FX!$B128</f>
        <v>72.471418667229685</v>
      </c>
      <c r="K109" s="22">
        <f>F109*SNB_FX!$L128/SNB_FX!$B128</f>
        <v>429.01141845270803</v>
      </c>
    </row>
    <row r="110" spans="1:11" x14ac:dyDescent="0.2">
      <c r="A110" s="17">
        <v>39326</v>
      </c>
      <c r="B110" s="24">
        <f t="shared" si="6"/>
        <v>2841.2101057168347</v>
      </c>
      <c r="C110" s="19">
        <f>(SNB_D5_1a_M33!B136/0.968/SNB_FX!L129)/(1-0.06)</f>
        <v>2059.9543345463121</v>
      </c>
      <c r="D110" s="19">
        <f t="shared" si="4"/>
        <v>87.903367648614747</v>
      </c>
      <c r="E110" s="19">
        <f t="shared" si="5"/>
        <v>101.94948639856248</v>
      </c>
      <c r="F110" s="19">
        <f>(SNB_D4_1a!I261/1000+SNB_2E!H262/1000)/SNB_FX!L129</f>
        <v>591.40291712334556</v>
      </c>
      <c r="G110" s="32">
        <f t="shared" si="7"/>
        <v>2045.498820267519</v>
      </c>
      <c r="H110" s="19">
        <f>C110*SNB_FX!$L129/SNB_FX!$B129</f>
        <v>1483.0420857088804</v>
      </c>
      <c r="I110" s="19">
        <f>D110*SNB_FX!$L129/SNB_FX!$B129</f>
        <v>63.285089145992082</v>
      </c>
      <c r="J110" s="19">
        <f>E110*SNB_FX!$L129/SNB_FX!$B129</f>
        <v>73.397442074254897</v>
      </c>
      <c r="K110" s="22">
        <f>F110*SNB_FX!$L129/SNB_FX!$B129</f>
        <v>425.77420333839154</v>
      </c>
    </row>
    <row r="111" spans="1:11" x14ac:dyDescent="0.2">
      <c r="A111" s="17">
        <v>39356</v>
      </c>
      <c r="B111" s="24">
        <f t="shared" si="6"/>
        <v>2925.3487082438269</v>
      </c>
      <c r="C111" s="19">
        <f>(SNB_D5_1a_M33!B137/0.968/SNB_FX!L130)/(1-0.06)</f>
        <v>2123.5145925556672</v>
      </c>
      <c r="D111" s="19">
        <f t="shared" si="4"/>
        <v>90.615641718936644</v>
      </c>
      <c r="E111" s="19">
        <f t="shared" si="5"/>
        <v>105.09515596547597</v>
      </c>
      <c r="F111" s="19">
        <f>(SNB_D4_1a!I262/1000+SNB_2E!H263/1000)/SNB_FX!L130</f>
        <v>606.12331800374716</v>
      </c>
      <c r="G111" s="32">
        <f t="shared" si="7"/>
        <v>2056.3604245808797</v>
      </c>
      <c r="H111" s="19">
        <f>C111*SNB_FX!$L130/SNB_FX!$B130</f>
        <v>1492.7148195515231</v>
      </c>
      <c r="I111" s="19">
        <f>D111*SNB_FX!$L130/SNB_FX!$B130</f>
        <v>63.69784872268643</v>
      </c>
      <c r="J111" s="19">
        <f>E111*SNB_FX!$L130/SNB_FX!$B130</f>
        <v>73.87615668981195</v>
      </c>
      <c r="K111" s="22">
        <f>F111*SNB_FX!$L130/SNB_FX!$B130</f>
        <v>426.07159961685818</v>
      </c>
    </row>
    <row r="112" spans="1:11" x14ac:dyDescent="0.2">
      <c r="A112" s="17">
        <v>39387</v>
      </c>
      <c r="B112" s="24">
        <f t="shared" si="6"/>
        <v>2982.5894662232699</v>
      </c>
      <c r="C112" s="19">
        <f>(SNB_D5_1a_M33!B138/0.968/SNB_FX!L131)/(1-0.06)</f>
        <v>2158.4546232628795</v>
      </c>
      <c r="D112" s="19">
        <f t="shared" si="4"/>
        <v>92.106619607816114</v>
      </c>
      <c r="E112" s="19">
        <f t="shared" si="5"/>
        <v>106.82437788346321</v>
      </c>
      <c r="F112" s="19">
        <f>(SNB_D4_1a!I263/1000+SNB_2E!H264/1000)/SNB_FX!L131</f>
        <v>625.20384546911157</v>
      </c>
      <c r="G112" s="32">
        <f t="shared" si="7"/>
        <v>2032.5392819867893</v>
      </c>
      <c r="H112" s="19">
        <f>C112*SNB_FX!$L131/SNB_FX!$B131</f>
        <v>1470.9177578243973</v>
      </c>
      <c r="I112" s="19">
        <f>D112*SNB_FX!$L131/SNB_FX!$B131</f>
        <v>62.76771396264521</v>
      </c>
      <c r="J112" s="19">
        <f>E112*SNB_FX!$L131/SNB_FX!$B131</f>
        <v>72.797395277089834</v>
      </c>
      <c r="K112" s="22">
        <f>F112*SNB_FX!$L131/SNB_FX!$B131</f>
        <v>426.05641492265693</v>
      </c>
    </row>
    <row r="113" spans="1:11" x14ac:dyDescent="0.2">
      <c r="A113" s="42">
        <v>39417</v>
      </c>
      <c r="B113" s="43">
        <f t="shared" si="6"/>
        <v>2911.7417314555923</v>
      </c>
      <c r="C113" s="44">
        <f>(SNB_D5_1a_M33!B139/0.968/SNB_FX!L132)/(1-0.06)</f>
        <v>2096.4017552889318</v>
      </c>
      <c r="D113" s="44">
        <f t="shared" si="4"/>
        <v>89.458669614125483</v>
      </c>
      <c r="E113" s="44">
        <f t="shared" si="5"/>
        <v>103.75331076638798</v>
      </c>
      <c r="F113" s="44">
        <f>(SNB_D4_1a!I264/1000+SNB_2E!H265/1000)/SNB_FX!L132</f>
        <v>622.12799578614693</v>
      </c>
      <c r="G113" s="45">
        <f t="shared" si="7"/>
        <v>1999.7377344152087</v>
      </c>
      <c r="H113" s="44">
        <f>C113*SNB_FX!$L132/SNB_FX!$B132</f>
        <v>1439.7752559083699</v>
      </c>
      <c r="I113" s="44">
        <f>D113*SNB_FX!$L132/SNB_FX!$B132</f>
        <v>61.438786058995746</v>
      </c>
      <c r="J113" s="44">
        <f>E113*SNB_FX!$L132/SNB_FX!$B132</f>
        <v>71.256117384536694</v>
      </c>
      <c r="K113" s="46">
        <f>F113*SNB_FX!$L132/SNB_FX!$B132</f>
        <v>427.26757506330642</v>
      </c>
    </row>
    <row r="114" spans="1:11" x14ac:dyDescent="0.2">
      <c r="A114" s="17">
        <v>39448</v>
      </c>
      <c r="B114" s="24">
        <f t="shared" si="6"/>
        <v>2844.2704466117425</v>
      </c>
      <c r="C114" s="19">
        <f>(SNB_D5_1a_M33!B140/0.968/SNB_FX!L133)/(1-0.06)</f>
        <v>2020.3613227338412</v>
      </c>
      <c r="D114" s="19">
        <f t="shared" si="4"/>
        <v>86.213835499624608</v>
      </c>
      <c r="E114" s="19">
        <f t="shared" si="5"/>
        <v>99.989983145718483</v>
      </c>
      <c r="F114" s="19">
        <f>(SNB_D4_1a!I265/1000+SNB_2E!H266/1000)/SNB_FX!L133</f>
        <v>637.70530523255809</v>
      </c>
      <c r="G114" s="32">
        <f t="shared" si="7"/>
        <v>1934.0125440917946</v>
      </c>
      <c r="H114" s="19">
        <f>C114*SNB_FX!$L133/SNB_FX!$B133</f>
        <v>1373.7808042902047</v>
      </c>
      <c r="I114" s="19">
        <f>D114*SNB_FX!$L133/SNB_FX!$B133</f>
        <v>58.62263890171522</v>
      </c>
      <c r="J114" s="19">
        <f>E114*SNB_FX!$L133/SNB_FX!$B133</f>
        <v>67.989976803265733</v>
      </c>
      <c r="K114" s="22">
        <f>F114*SNB_FX!$L133/SNB_FX!$B133</f>
        <v>433.6191240966088</v>
      </c>
    </row>
    <row r="115" spans="1:11" x14ac:dyDescent="0.2">
      <c r="A115" s="17">
        <v>39479</v>
      </c>
      <c r="B115" s="24">
        <f t="shared" si="6"/>
        <v>2814.7211293696005</v>
      </c>
      <c r="C115" s="19">
        <f>(SNB_D5_1a_M33!B141/0.968/SNB_FX!L134)/(1-0.06)</f>
        <v>1992.4132393494026</v>
      </c>
      <c r="D115" s="19">
        <f t="shared" si="4"/>
        <v>85.021221368516919</v>
      </c>
      <c r="E115" s="19">
        <f t="shared" si="5"/>
        <v>98.606800664881959</v>
      </c>
      <c r="F115" s="19">
        <f>(SNB_D4_1a!I266/1000+SNB_2E!H267/1000)/SNB_FX!L134</f>
        <v>638.67986798679874</v>
      </c>
      <c r="G115" s="32">
        <f t="shared" si="7"/>
        <v>1908.5583439524833</v>
      </c>
      <c r="H115" s="19">
        <f>C115*SNB_FX!$L134/SNB_FX!$B134</f>
        <v>1350.9817625923592</v>
      </c>
      <c r="I115" s="19">
        <f>D115*SNB_FX!$L134/SNB_FX!$B134</f>
        <v>57.64974716776171</v>
      </c>
      <c r="J115" s="19">
        <f>E115*SNB_FX!$L134/SNB_FX!$B134</f>
        <v>66.861626260491846</v>
      </c>
      <c r="K115" s="22">
        <f>F115*SNB_FX!$L134/SNB_FX!$B134</f>
        <v>433.06520793187048</v>
      </c>
    </row>
    <row r="116" spans="1:11" x14ac:dyDescent="0.2">
      <c r="A116" s="17">
        <v>39508</v>
      </c>
      <c r="B116" s="24">
        <f t="shared" si="6"/>
        <v>2951.437338780856</v>
      </c>
      <c r="C116" s="19">
        <f>(SNB_D5_1a_M33!B142/0.968/SNB_FX!L135)/(1-0.06)</f>
        <v>2105.7483314347751</v>
      </c>
      <c r="D116" s="19">
        <f t="shared" si="4"/>
        <v>89.857511231837734</v>
      </c>
      <c r="E116" s="19">
        <f t="shared" si="5"/>
        <v>104.21588346602195</v>
      </c>
      <c r="F116" s="19">
        <f>(SNB_D4_1a!I267/1000+SNB_2E!H268/1000)/SNB_FX!L135</f>
        <v>651.61561264822137</v>
      </c>
      <c r="G116" s="32">
        <f t="shared" si="7"/>
        <v>1901.1231537433816</v>
      </c>
      <c r="H116" s="19">
        <f>C116*SNB_FX!$L135/SNB_FX!$B135</f>
        <v>1356.3855333282368</v>
      </c>
      <c r="I116" s="19">
        <f>D116*SNB_FX!$L135/SNB_FX!$B135</f>
        <v>57.880339486105143</v>
      </c>
      <c r="J116" s="19">
        <f>E116*SNB_FX!$L135/SNB_FX!$B135</f>
        <v>67.129065029351551</v>
      </c>
      <c r="K116" s="22">
        <f>F116*SNB_FX!$L135/SNB_FX!$B135</f>
        <v>419.72821589968817</v>
      </c>
    </row>
    <row r="117" spans="1:11" x14ac:dyDescent="0.2">
      <c r="A117" s="17">
        <v>39539</v>
      </c>
      <c r="B117" s="24">
        <f t="shared" si="6"/>
        <v>3100.558110670273</v>
      </c>
      <c r="C117" s="19">
        <f>(SNB_D5_1a_M33!B143/0.968/SNB_FX!L136)/(1-0.06)</f>
        <v>2217.4365566257898</v>
      </c>
      <c r="D117" s="19">
        <f t="shared" si="4"/>
        <v>94.623525194544982</v>
      </c>
      <c r="E117" s="19">
        <f t="shared" si="5"/>
        <v>109.74346094870374</v>
      </c>
      <c r="F117" s="19">
        <f>(SNB_D4_1a!I268/1000+SNB_2E!H269/1000)/SNB_FX!L136</f>
        <v>678.75456790123462</v>
      </c>
      <c r="G117" s="32">
        <f t="shared" si="7"/>
        <v>1967.7291507168432</v>
      </c>
      <c r="H117" s="19">
        <f>C117*SNB_FX!$L136/SNB_FX!$B136</f>
        <v>1407.2674649514931</v>
      </c>
      <c r="I117" s="19">
        <f>D117*SNB_FX!$L136/SNB_FX!$B136</f>
        <v>60.051597881081101</v>
      </c>
      <c r="J117" s="19">
        <f>E117*SNB_FX!$L136/SNB_FX!$B136</f>
        <v>69.647269782225479</v>
      </c>
      <c r="K117" s="22">
        <f>F117*SNB_FX!$L136/SNB_FX!$B136</f>
        <v>430.76281810204335</v>
      </c>
    </row>
    <row r="118" spans="1:11" x14ac:dyDescent="0.2">
      <c r="A118" s="17">
        <v>39569</v>
      </c>
      <c r="B118" s="24">
        <f t="shared" si="6"/>
        <v>3043.1095880053499</v>
      </c>
      <c r="C118" s="19">
        <f>(SNB_D5_1a_M33!B144/0.968/SNB_FX!L137)/(1-0.06)</f>
        <v>2181.1619838165188</v>
      </c>
      <c r="D118" s="19">
        <f t="shared" si="4"/>
        <v>93.075599079642998</v>
      </c>
      <c r="E118" s="19">
        <f t="shared" si="5"/>
        <v>107.94819102198134</v>
      </c>
      <c r="F118" s="19">
        <f>(SNB_D4_1a!I269/1000+SNB_2E!H270/1000)/SNB_FX!L137</f>
        <v>660.92381408720655</v>
      </c>
      <c r="G118" s="32">
        <f t="shared" si="7"/>
        <v>1954.7459865088229</v>
      </c>
      <c r="H118" s="19">
        <f>C118*SNB_FX!$L137/SNB_FX!$B137</f>
        <v>1401.0726562711834</v>
      </c>
      <c r="I118" s="19">
        <f>D118*SNB_FX!$L137/SNB_FX!$B137</f>
        <v>59.787250008991982</v>
      </c>
      <c r="J118" s="19">
        <f>E118*SNB_FX!$L137/SNB_FX!$B137</f>
        <v>69.340681644467551</v>
      </c>
      <c r="K118" s="22">
        <f>F118*SNB_FX!$L137/SNB_FX!$B137</f>
        <v>424.54539858417979</v>
      </c>
    </row>
    <row r="119" spans="1:11" x14ac:dyDescent="0.2">
      <c r="A119" s="17">
        <v>39600</v>
      </c>
      <c r="B119" s="24">
        <f t="shared" si="6"/>
        <v>2941.9706159297498</v>
      </c>
      <c r="C119" s="19">
        <f>(SNB_D5_1a_M33!B145/0.968/SNB_FX!L138)/(1-0.06)</f>
        <v>2093.9415162173796</v>
      </c>
      <c r="D119" s="19">
        <f t="shared" si="4"/>
        <v>89.353685102583981</v>
      </c>
      <c r="E119" s="19">
        <f t="shared" si="5"/>
        <v>103.63155073241244</v>
      </c>
      <c r="F119" s="19">
        <f>(SNB_D4_1a!I270/1000+SNB_2E!H271/1000)/SNB_FX!L138</f>
        <v>655.04386387737384</v>
      </c>
      <c r="G119" s="32">
        <f t="shared" si="7"/>
        <v>1891.0063947849364</v>
      </c>
      <c r="H119" s="19">
        <f>C119*SNB_FX!$L138/SNB_FX!$B138</f>
        <v>1345.9199000943663</v>
      </c>
      <c r="I119" s="19">
        <f>D119*SNB_FX!$L138/SNB_FX!$B138</f>
        <v>57.433744923107191</v>
      </c>
      <c r="J119" s="19">
        <f>E119*SNB_FX!$L138/SNB_FX!$B138</f>
        <v>66.611108919774097</v>
      </c>
      <c r="K119" s="22">
        <f>F119*SNB_FX!$L138/SNB_FX!$B138</f>
        <v>421.04164084768871</v>
      </c>
    </row>
    <row r="120" spans="1:11" x14ac:dyDescent="0.2">
      <c r="A120" s="17">
        <v>39630</v>
      </c>
      <c r="B120" s="24">
        <f t="shared" si="6"/>
        <v>3010.3262746890687</v>
      </c>
      <c r="C120" s="19">
        <f>(SNB_D5_1a_M33!B146/0.968/SNB_FX!L139)/(1-0.06)</f>
        <v>2129.0725378676852</v>
      </c>
      <c r="D120" s="19">
        <f t="shared" si="4"/>
        <v>90.852813049358772</v>
      </c>
      <c r="E120" s="19">
        <f t="shared" si="5"/>
        <v>105.37022500972074</v>
      </c>
      <c r="F120" s="19">
        <f>(SNB_D4_1a!I271/1000+SNB_2E!H272/1000)/SNB_FX!L139</f>
        <v>685.03069876230381</v>
      </c>
      <c r="G120" s="32">
        <f t="shared" si="7"/>
        <v>1908.3750095505088</v>
      </c>
      <c r="H120" s="19">
        <f>C120*SNB_FX!$L139/SNB_FX!$B139</f>
        <v>1349.7104479834622</v>
      </c>
      <c r="I120" s="19">
        <f>D120*SNB_FX!$L139/SNB_FX!$B139</f>
        <v>57.595497015906979</v>
      </c>
      <c r="J120" s="19">
        <f>E120*SNB_FX!$L139/SNB_FX!$B139</f>
        <v>66.798707452412245</v>
      </c>
      <c r="K120" s="22">
        <f>F120*SNB_FX!$L139/SNB_FX!$B139</f>
        <v>434.27035709872729</v>
      </c>
    </row>
    <row r="121" spans="1:11" x14ac:dyDescent="0.2">
      <c r="A121" s="17">
        <v>39661</v>
      </c>
      <c r="B121" s="24">
        <f t="shared" si="6"/>
        <v>2898.1106840716388</v>
      </c>
      <c r="C121" s="19">
        <f>(SNB_D5_1a_M33!B147/0.968/SNB_FX!L140)/(1-0.06)</f>
        <v>2041.6438836805648</v>
      </c>
      <c r="D121" s="19">
        <f t="shared" si="4"/>
        <v>87.122015233529197</v>
      </c>
      <c r="E121" s="19">
        <f t="shared" si="5"/>
        <v>101.04328132877865</v>
      </c>
      <c r="F121" s="19">
        <f>(SNB_D4_1a!I272/1000+SNB_2E!H273/1000)/SNB_FX!L140</f>
        <v>668.30150382876639</v>
      </c>
      <c r="G121" s="32">
        <f t="shared" si="7"/>
        <v>1938.572062740835</v>
      </c>
      <c r="H121" s="19">
        <f>C121*SNB_FX!$L140/SNB_FX!$B140</f>
        <v>1365.6737876582104</v>
      </c>
      <c r="I121" s="19">
        <f>D121*SNB_FX!$L140/SNB_FX!$B140</f>
        <v>58.276692367083619</v>
      </c>
      <c r="J121" s="19">
        <f>E121*SNB_FX!$L140/SNB_FX!$B140</f>
        <v>67.588751315886924</v>
      </c>
      <c r="K121" s="22">
        <f>F121*SNB_FX!$L140/SNB_FX!$B140</f>
        <v>447.03283139965436</v>
      </c>
    </row>
    <row r="122" spans="1:11" x14ac:dyDescent="0.2">
      <c r="A122" s="17">
        <v>39692</v>
      </c>
      <c r="B122" s="24">
        <f t="shared" si="6"/>
        <v>2669.6607240798294</v>
      </c>
      <c r="C122" s="19">
        <f>(SNB_D5_1a_M33!B148/0.968/SNB_FX!L141)/(1-0.06)</f>
        <v>1875.6380564632368</v>
      </c>
      <c r="D122" s="19">
        <f t="shared" si="4"/>
        <v>80.038134286764873</v>
      </c>
      <c r="E122" s="19">
        <f t="shared" si="5"/>
        <v>92.827463851590494</v>
      </c>
      <c r="F122" s="19">
        <f>(SNB_D4_1a!I273/1000+SNB_2E!H274/1000)/SNB_FX!L141</f>
        <v>621.15706947823742</v>
      </c>
      <c r="G122" s="32">
        <f t="shared" si="7"/>
        <v>1857.9633148393773</v>
      </c>
      <c r="H122" s="19">
        <f>C122*SNB_FX!$L141/SNB_FX!$B141</f>
        <v>1305.3593924473214</v>
      </c>
      <c r="I122" s="19">
        <f>D122*SNB_FX!$L141/SNB_FX!$B141</f>
        <v>55.702927323940401</v>
      </c>
      <c r="J122" s="19">
        <f>E122*SNB_FX!$L141/SNB_FX!$B141</f>
        <v>64.603723196055171</v>
      </c>
      <c r="K122" s="22">
        <f>F122*SNB_FX!$L141/SNB_FX!$B141</f>
        <v>432.29727187206021</v>
      </c>
    </row>
    <row r="123" spans="1:11" x14ac:dyDescent="0.2">
      <c r="A123" s="17">
        <v>39722</v>
      </c>
      <c r="B123" s="24">
        <f t="shared" si="6"/>
        <v>2371.2838074781798</v>
      </c>
      <c r="C123" s="19">
        <f>(SNB_D5_1a_M33!B149/0.968/SNB_FX!L142)/(1-0.06)</f>
        <v>1651.1569356110856</v>
      </c>
      <c r="D123" s="19">
        <f t="shared" si="4"/>
        <v>70.458967328781938</v>
      </c>
      <c r="E123" s="19">
        <f t="shared" si="5"/>
        <v>81.717637486390586</v>
      </c>
      <c r="F123" s="19">
        <f>(SNB_D4_1a!I274/1000+SNB_2E!H275/1000)/SNB_FX!L142</f>
        <v>567.95026705192174</v>
      </c>
      <c r="G123" s="32">
        <f t="shared" si="7"/>
        <v>1781.504562900164</v>
      </c>
      <c r="H123" s="19">
        <f>C123*SNB_FX!$L142/SNB_FX!$B142</f>
        <v>1240.4856835688863</v>
      </c>
      <c r="I123" s="19">
        <f>D123*SNB_FX!$L142/SNB_FX!$B142</f>
        <v>52.934605042890311</v>
      </c>
      <c r="J123" s="19">
        <f>E123*SNB_FX!$L142/SNB_FX!$B142</f>
        <v>61.393049449550517</v>
      </c>
      <c r="K123" s="22">
        <f>F123*SNB_FX!$L142/SNB_FX!$B142</f>
        <v>426.69122483883689</v>
      </c>
    </row>
    <row r="124" spans="1:11" x14ac:dyDescent="0.2">
      <c r="A124" s="17">
        <v>39753</v>
      </c>
      <c r="B124" s="24">
        <f t="shared" si="6"/>
        <v>2294.2050712849295</v>
      </c>
      <c r="C124" s="19">
        <f>(SNB_D5_1a_M33!B150/0.968/SNB_FX!L143)/(1-0.06)</f>
        <v>1594.7078937625836</v>
      </c>
      <c r="D124" s="19">
        <f t="shared" si="4"/>
        <v>68.050146513774038</v>
      </c>
      <c r="E124" s="19">
        <f t="shared" si="5"/>
        <v>78.92391010727701</v>
      </c>
      <c r="F124" s="19">
        <f>(SNB_D4_1a!I275/1000+SNB_2E!H276/1000)/SNB_FX!L143</f>
        <v>552.52312090129476</v>
      </c>
      <c r="G124" s="32">
        <f t="shared" si="7"/>
        <v>1800.9025288980299</v>
      </c>
      <c r="H124" s="19">
        <f>C124*SNB_FX!$L143/SNB_FX!$B143</f>
        <v>1251.8120174506446</v>
      </c>
      <c r="I124" s="19">
        <f>D124*SNB_FX!$L143/SNB_FX!$B143</f>
        <v>53.417927840207781</v>
      </c>
      <c r="J124" s="19">
        <f>E124*SNB_FX!$L143/SNB_FX!$B143</f>
        <v>61.953602614569213</v>
      </c>
      <c r="K124" s="22">
        <f>F124*SNB_FX!$L143/SNB_FX!$B143</f>
        <v>433.71898099260824</v>
      </c>
    </row>
    <row r="125" spans="1:11" x14ac:dyDescent="0.2">
      <c r="A125" s="42">
        <v>39783</v>
      </c>
      <c r="B125" s="43">
        <f t="shared" si="6"/>
        <v>2135.3863994553162</v>
      </c>
      <c r="C125" s="44">
        <f>(SNB_D5_1a_M33!B151/0.968/SNB_FX!L144)/(1-0.06)</f>
        <v>1510.5329434626717</v>
      </c>
      <c r="D125" s="44">
        <f t="shared" si="4"/>
        <v>64.458192323854263</v>
      </c>
      <c r="E125" s="44">
        <f t="shared" si="5"/>
        <v>74.757995937829861</v>
      </c>
      <c r="F125" s="44">
        <f>(SNB_D4_1a!I276/1000+SNB_2E!H277/1000)/SNB_FX!L144</f>
        <v>485.63726773096045</v>
      </c>
      <c r="G125" s="45">
        <f t="shared" si="7"/>
        <v>1589.7859516111123</v>
      </c>
      <c r="H125" s="44">
        <f>C125*SNB_FX!$L144/SNB_FX!$B144</f>
        <v>1124.5852523811527</v>
      </c>
      <c r="I125" s="44">
        <f>D125*SNB_FX!$L144/SNB_FX!$B144</f>
        <v>47.988845788682312</v>
      </c>
      <c r="J125" s="44">
        <f>E125*SNB_FX!$L144/SNB_FX!$B144</f>
        <v>55.657005094196521</v>
      </c>
      <c r="K125" s="46">
        <f>F125*SNB_FX!$L144/SNB_FX!$B144</f>
        <v>361.55484834708068</v>
      </c>
    </row>
    <row r="126" spans="1:11" x14ac:dyDescent="0.2">
      <c r="A126" s="17">
        <v>39814</v>
      </c>
      <c r="B126" s="24">
        <f t="shared" si="6"/>
        <v>2194.6427270756822</v>
      </c>
      <c r="C126" s="19">
        <f>(SNB_D5_1a_M33!B152/0.968/SNB_FX!L145)/(1-0.06)</f>
        <v>1560.8875618875827</v>
      </c>
      <c r="D126" s="19">
        <f t="shared" si="4"/>
        <v>66.606948954998472</v>
      </c>
      <c r="E126" s="19">
        <f t="shared" si="5"/>
        <v>77.250103359883909</v>
      </c>
      <c r="F126" s="19">
        <f>(SNB_D4_1a!I277/1000+SNB_2E!H278/1000)/SNB_FX!L145</f>
        <v>489.89811287321692</v>
      </c>
      <c r="G126" s="32">
        <f t="shared" si="7"/>
        <v>1658.0276077980739</v>
      </c>
      <c r="H126" s="19">
        <f>C126*SNB_FX!$L145/SNB_FX!$B145</f>
        <v>1179.2327919026202</v>
      </c>
      <c r="I126" s="19">
        <f>D126*SNB_FX!$L145/SNB_FX!$B145</f>
        <v>50.320792025104936</v>
      </c>
      <c r="J126" s="19">
        <f>E126*SNB_FX!$L145/SNB_FX!$B145</f>
        <v>58.361574071151921</v>
      </c>
      <c r="K126" s="22">
        <f>F126*SNB_FX!$L145/SNB_FX!$B145</f>
        <v>370.11244979919678</v>
      </c>
    </row>
    <row r="127" spans="1:11" x14ac:dyDescent="0.2">
      <c r="A127" s="17">
        <v>39845</v>
      </c>
      <c r="B127" s="24">
        <f t="shared" si="6"/>
        <v>2063.0438063604479</v>
      </c>
      <c r="C127" s="19">
        <f>(SNB_D5_1a_M33!B153/0.968/SNB_FX!L146)/(1-0.06)</f>
        <v>1471.9960856174666</v>
      </c>
      <c r="D127" s="19">
        <f t="shared" si="4"/>
        <v>62.813728887757975</v>
      </c>
      <c r="E127" s="19">
        <f t="shared" si="5"/>
        <v>72.850762947833331</v>
      </c>
      <c r="F127" s="19">
        <f>(SNB_D4_1a!I278/1000+SNB_2E!H279/1000)/SNB_FX!L146</f>
        <v>455.38322890738993</v>
      </c>
      <c r="G127" s="32">
        <f t="shared" si="7"/>
        <v>1612.6483319628028</v>
      </c>
      <c r="H127" s="19">
        <f>C127*SNB_FX!$L146/SNB_FX!$B146</f>
        <v>1150.6357862146328</v>
      </c>
      <c r="I127" s="19">
        <f>D127*SNB_FX!$L146/SNB_FX!$B146</f>
        <v>49.100486767612757</v>
      </c>
      <c r="J127" s="19">
        <f>E127*SNB_FX!$L146/SNB_FX!$B146</f>
        <v>56.946275686360693</v>
      </c>
      <c r="K127" s="22">
        <f>F127*SNB_FX!$L146/SNB_FX!$B146</f>
        <v>355.96578329419663</v>
      </c>
    </row>
    <row r="128" spans="1:11" x14ac:dyDescent="0.2">
      <c r="A128" s="17">
        <v>39873</v>
      </c>
      <c r="B128" s="24">
        <f t="shared" si="6"/>
        <v>2056.2103153355424</v>
      </c>
      <c r="C128" s="19">
        <f>(SNB_D5_1a_M33!B154/0.968/SNB_FX!L147)/(1-0.06)</f>
        <v>1480.5954778469081</v>
      </c>
      <c r="D128" s="19">
        <f t="shared" si="4"/>
        <v>63.180686312018409</v>
      </c>
      <c r="E128" s="19">
        <f t="shared" si="5"/>
        <v>73.276356664368038</v>
      </c>
      <c r="F128" s="19">
        <f>(SNB_D4_1a!I279/1000+SNB_2E!H280/1000)/SNB_FX!L147</f>
        <v>439.1577945122479</v>
      </c>
      <c r="G128" s="32">
        <f t="shared" si="7"/>
        <v>1576.5461755423094</v>
      </c>
      <c r="H128" s="19">
        <f>C128*SNB_FX!$L147/SNB_FX!$B147</f>
        <v>1135.2083591429073</v>
      </c>
      <c r="I128" s="19">
        <f>D128*SNB_FX!$L147/SNB_FX!$B147</f>
        <v>48.442160138223294</v>
      </c>
      <c r="J128" s="19">
        <f>E128*SNB_FX!$L147/SNB_FX!$B147</f>
        <v>56.182754748038484</v>
      </c>
      <c r="K128" s="22">
        <f>F128*SNB_FX!$L147/SNB_FX!$B147</f>
        <v>336.71290151314037</v>
      </c>
    </row>
    <row r="129" spans="1:11" x14ac:dyDescent="0.2">
      <c r="A129" s="17">
        <v>39904</v>
      </c>
      <c r="B129" s="24">
        <f t="shared" si="6"/>
        <v>2102.5916385459154</v>
      </c>
      <c r="C129" s="19">
        <f>(SNB_D5_1a_M33!B155/0.968/SNB_FX!L148)/(1-0.06)</f>
        <v>1526.4758551523082</v>
      </c>
      <c r="D129" s="19">
        <f t="shared" si="4"/>
        <v>65.138515962170331</v>
      </c>
      <c r="E129" s="19">
        <f t="shared" si="5"/>
        <v>75.547028797052945</v>
      </c>
      <c r="F129" s="19">
        <f>(SNB_D4_1a!I280/1000+SNB_2E!H281/1000)/SNB_FX!L148</f>
        <v>435.43023863438424</v>
      </c>
      <c r="G129" s="32">
        <f t="shared" si="7"/>
        <v>1593.4233511836978</v>
      </c>
      <c r="H129" s="19">
        <f>C129*SNB_FX!$L148/SNB_FX!$B148</f>
        <v>1156.8210526604717</v>
      </c>
      <c r="I129" s="19">
        <f>D129*SNB_FX!$L148/SNB_FX!$B148</f>
        <v>49.364427448857491</v>
      </c>
      <c r="J129" s="19">
        <f>E129*SNB_FX!$L148/SNB_FX!$B148</f>
        <v>57.252391568065605</v>
      </c>
      <c r="K129" s="22">
        <f>F129*SNB_FX!$L148/SNB_FX!$B148</f>
        <v>329.98547950630325</v>
      </c>
    </row>
    <row r="130" spans="1:11" x14ac:dyDescent="0.2">
      <c r="A130" s="17">
        <v>39934</v>
      </c>
      <c r="B130" s="24">
        <f t="shared" si="6"/>
        <v>2159.2744326265138</v>
      </c>
      <c r="C130" s="19">
        <f>(SNB_D5_1a_M33!B156/0.968/SNB_FX!L149)/(1-0.06)</f>
        <v>1592.2425470864314</v>
      </c>
      <c r="D130" s="19">
        <f t="shared" si="4"/>
        <v>67.944944048058787</v>
      </c>
      <c r="E130" s="19">
        <f t="shared" si="5"/>
        <v>78.801897292131997</v>
      </c>
      <c r="F130" s="19">
        <f>(SNB_D4_1a!I281/1000+SNB_2E!H282/1000)/SNB_FX!L149</f>
        <v>420.28504419989173</v>
      </c>
      <c r="G130" s="32">
        <f t="shared" si="7"/>
        <v>1583.3917423004057</v>
      </c>
      <c r="H130" s="19">
        <f>C130*SNB_FX!$L149/SNB_FX!$B149</f>
        <v>1167.5883633417236</v>
      </c>
      <c r="I130" s="19">
        <f>D130*SNB_FX!$L149/SNB_FX!$B149</f>
        <v>49.823895337794667</v>
      </c>
      <c r="J130" s="19">
        <f>E130*SNB_FX!$L149/SNB_FX!$B149</f>
        <v>57.785278038138337</v>
      </c>
      <c r="K130" s="22">
        <f>F130*SNB_FX!$L149/SNB_FX!$B149</f>
        <v>308.19420558274902</v>
      </c>
    </row>
    <row r="131" spans="1:11" x14ac:dyDescent="0.2">
      <c r="A131" s="17">
        <v>39965</v>
      </c>
      <c r="B131" s="24">
        <f t="shared" si="6"/>
        <v>2248.1276469149134</v>
      </c>
      <c r="C131" s="19">
        <f>(SNB_D5_1a_M33!B157/0.968/SNB_FX!L150)/(1-0.06)</f>
        <v>1672.7424055496358</v>
      </c>
      <c r="D131" s="19">
        <f t="shared" si="4"/>
        <v>71.380072941685938</v>
      </c>
      <c r="E131" s="19">
        <f t="shared" si="5"/>
        <v>82.785926980483396</v>
      </c>
      <c r="F131" s="19">
        <f>(SNB_D4_1a!I282/1000+SNB_2E!H283/1000)/SNB_FX!L150</f>
        <v>421.21924144310822</v>
      </c>
      <c r="G131" s="32">
        <f t="shared" si="7"/>
        <v>1604.6391458006085</v>
      </c>
      <c r="H131" s="19">
        <f>C131*SNB_FX!$L150/SNB_FX!$B150</f>
        <v>1193.9481943870296</v>
      </c>
      <c r="I131" s="19">
        <f>D131*SNB_FX!$L150/SNB_FX!$B150</f>
        <v>50.948734796937934</v>
      </c>
      <c r="J131" s="19">
        <f>E131*SNB_FX!$L150/SNB_FX!$B150</f>
        <v>59.089856101619382</v>
      </c>
      <c r="K131" s="22">
        <f>F131*SNB_FX!$L150/SNB_FX!$B150</f>
        <v>300.65236051502143</v>
      </c>
    </row>
    <row r="132" spans="1:11" x14ac:dyDescent="0.2">
      <c r="A132" s="17">
        <v>39995</v>
      </c>
      <c r="B132" s="24">
        <f t="shared" si="6"/>
        <v>2289.2034411984241</v>
      </c>
      <c r="C132" s="19">
        <f>(SNB_D5_1a_M33!B158/0.968/SNB_FX!L151)/(1-0.06)</f>
        <v>1724.8386896122947</v>
      </c>
      <c r="D132" s="19">
        <f t="shared" si="4"/>
        <v>73.603150771270521</v>
      </c>
      <c r="E132" s="19">
        <f t="shared" si="5"/>
        <v>85.364231418786119</v>
      </c>
      <c r="F132" s="19">
        <f>(SNB_D4_1a!I283/1000+SNB_2E!H284/1000)/SNB_FX!L151</f>
        <v>405.39736939607258</v>
      </c>
      <c r="G132" s="32">
        <f t="shared" si="7"/>
        <v>1625.7229542940524</v>
      </c>
      <c r="H132" s="19">
        <f>C132*SNB_FX!$L151/SNB_FX!$B151</f>
        <v>1224.9281997799194</v>
      </c>
      <c r="I132" s="19">
        <f>D132*SNB_FX!$L151/SNB_FX!$B151</f>
        <v>52.270728570361577</v>
      </c>
      <c r="J132" s="19">
        <f>E132*SNB_FX!$L151/SNB_FX!$B151</f>
        <v>60.623091856151497</v>
      </c>
      <c r="K132" s="22">
        <f>F132*SNB_FX!$L151/SNB_FX!$B151</f>
        <v>287.90093408762004</v>
      </c>
    </row>
    <row r="133" spans="1:11" x14ac:dyDescent="0.2">
      <c r="A133" s="17">
        <v>40026</v>
      </c>
      <c r="B133" s="24">
        <f t="shared" si="6"/>
        <v>2320.030294542089</v>
      </c>
      <c r="C133" s="19">
        <f>(SNB_D5_1a_M33!B159/0.968/SNB_FX!L152)/(1-0.06)</f>
        <v>1761.2028952245007</v>
      </c>
      <c r="D133" s="19">
        <f t="shared" si="4"/>
        <v>75.154901740489734</v>
      </c>
      <c r="E133" s="19">
        <f t="shared" si="5"/>
        <v>87.163937375021618</v>
      </c>
      <c r="F133" s="19">
        <f>(SNB_D4_1a!I284/1000+SNB_2E!H285/1000)/SNB_FX!L152</f>
        <v>396.50856020207692</v>
      </c>
      <c r="G133" s="32">
        <f t="shared" si="7"/>
        <v>1627.2180983176108</v>
      </c>
      <c r="H133" s="19">
        <f>C133*SNB_FX!$L152/SNB_FX!$B152</f>
        <v>1235.2688810403338</v>
      </c>
      <c r="I133" s="19">
        <f>D133*SNB_FX!$L152/SNB_FX!$B152</f>
        <v>52.711991122315922</v>
      </c>
      <c r="J133" s="19">
        <f>E133*SNB_FX!$L152/SNB_FX!$B152</f>
        <v>61.134863950236614</v>
      </c>
      <c r="K133" s="22">
        <f>F133*SNB_FX!$L152/SNB_FX!$B152</f>
        <v>278.10236220472444</v>
      </c>
    </row>
    <row r="134" spans="1:11" x14ac:dyDescent="0.2">
      <c r="A134" s="17">
        <v>40057</v>
      </c>
      <c r="B134" s="24">
        <f t="shared" si="6"/>
        <v>2406.3791290549184</v>
      </c>
      <c r="C134" s="19">
        <f>(SNB_D5_1a_M33!B160/0.968/SNB_FX!L153)/(1-0.06)</f>
        <v>1850.1786265217877</v>
      </c>
      <c r="D134" s="19">
        <f t="shared" ref="D134:D159" si="8">D135*C134/C135</f>
        <v>78.951717178999118</v>
      </c>
      <c r="E134" s="19">
        <f t="shared" ref="E134:E177" si="9">E135*C134/C135</f>
        <v>91.567447664337195</v>
      </c>
      <c r="F134" s="19">
        <f>(SNB_D4_1a!I285/1000+SNB_2E!H286/1000)/SNB_FX!L153</f>
        <v>385.68133768979442</v>
      </c>
      <c r="G134" s="32">
        <f t="shared" si="7"/>
        <v>1653.0750737355083</v>
      </c>
      <c r="H134" s="19">
        <f>C134*SNB_FX!$L153/SNB_FX!$B153</f>
        <v>1270.9901496953869</v>
      </c>
      <c r="I134" s="19">
        <f>D134*SNB_FX!$L153/SNB_FX!$B153</f>
        <v>54.23630637474681</v>
      </c>
      <c r="J134" s="19">
        <f>E134*SNB_FX!$L153/SNB_FX!$B153</f>
        <v>62.90275022412812</v>
      </c>
      <c r="K134" s="22">
        <f>F134*SNB_FX!$L153/SNB_FX!$B153</f>
        <v>264.94586744124638</v>
      </c>
    </row>
    <row r="135" spans="1:11" x14ac:dyDescent="0.2">
      <c r="A135" s="17">
        <v>40087</v>
      </c>
      <c r="B135" s="24">
        <f t="shared" ref="B135:B187" si="10">C135+D135+E135+F135</f>
        <v>2427.5163243378065</v>
      </c>
      <c r="C135" s="19">
        <f>(SNB_D5_1a_M33!B161/0.968/SNB_FX!L154)/(1-0.06)</f>
        <v>1877.2820952170246</v>
      </c>
      <c r="D135" s="19">
        <f t="shared" si="8"/>
        <v>80.108289503596239</v>
      </c>
      <c r="E135" s="19">
        <f t="shared" si="9"/>
        <v>92.9088292021505</v>
      </c>
      <c r="F135" s="19">
        <f>(SNB_D4_1a!I286/1000+SNB_2E!H287/1000)/SNB_FX!L154</f>
        <v>377.21711041503522</v>
      </c>
      <c r="G135" s="32">
        <f t="shared" ref="G135:G187" si="11">H135+I135+J135+K135</f>
        <v>1638.0123361581927</v>
      </c>
      <c r="H135" s="19">
        <f>C135*SNB_FX!$L154/SNB_FX!$B154</f>
        <v>1266.731432281184</v>
      </c>
      <c r="I135" s="19">
        <f>D135*SNB_FX!$L154/SNB_FX!$B154</f>
        <v>54.054576325544204</v>
      </c>
      <c r="J135" s="19">
        <f>E135*SNB_FX!$L154/SNB_FX!$B154</f>
        <v>62.691981448425992</v>
      </c>
      <c r="K135" s="22">
        <f>F135*SNB_FX!$L154/SNB_FX!$B154</f>
        <v>254.5343461030383</v>
      </c>
    </row>
    <row r="136" spans="1:11" x14ac:dyDescent="0.2">
      <c r="A136" s="17">
        <v>40118</v>
      </c>
      <c r="B136" s="24">
        <f t="shared" si="10"/>
        <v>2387.8948254890593</v>
      </c>
      <c r="C136" s="19">
        <f>(SNB_D5_1a_M33!B162/0.968/SNB_FX!L155)/(1-0.06)</f>
        <v>1852.444874630753</v>
      </c>
      <c r="D136" s="19">
        <f t="shared" si="8"/>
        <v>79.048423614362534</v>
      </c>
      <c r="E136" s="19">
        <f t="shared" si="9"/>
        <v>91.679606864609767</v>
      </c>
      <c r="F136" s="19">
        <f>(SNB_D4_1a!I287/1000+SNB_2E!H288/1000)/SNB_FX!L155</f>
        <v>364.72192037933416</v>
      </c>
      <c r="G136" s="32">
        <f t="shared" si="11"/>
        <v>1600.4144146203489</v>
      </c>
      <c r="H136" s="19">
        <f>C136*SNB_FX!$L155/SNB_FX!$B155</f>
        <v>1241.5452506546023</v>
      </c>
      <c r="I136" s="19">
        <f>D136*SNB_FX!$L155/SNB_FX!$B155</f>
        <v>52.97981940202542</v>
      </c>
      <c r="J136" s="19">
        <f>E136*SNB_FX!$L155/SNB_FX!$B155</f>
        <v>61.44548863151779</v>
      </c>
      <c r="K136" s="22">
        <f>F136*SNB_FX!$L155/SNB_FX!$B155</f>
        <v>244.44385593220338</v>
      </c>
    </row>
    <row r="137" spans="1:11" x14ac:dyDescent="0.2">
      <c r="A137" s="42">
        <v>40148</v>
      </c>
      <c r="B137" s="43">
        <f t="shared" si="10"/>
        <v>2358.6085905985369</v>
      </c>
      <c r="C137" s="44">
        <f>(SNB_D5_1a_M33!B163/0.968/SNB_FX!L156)/(1-0.06)</f>
        <v>1836.9423183499032</v>
      </c>
      <c r="D137" s="44">
        <f t="shared" si="8"/>
        <v>78.386891035025528</v>
      </c>
      <c r="E137" s="44">
        <f t="shared" si="9"/>
        <v>90.912367696152401</v>
      </c>
      <c r="F137" s="44">
        <f>(SNB_D4_1a!I288/1000+SNB_2E!H289/1000)/SNB_FX!L156</f>
        <v>352.36701351745597</v>
      </c>
      <c r="G137" s="45">
        <f t="shared" si="11"/>
        <v>1614.2144517221136</v>
      </c>
      <c r="H137" s="44">
        <f>C137*SNB_FX!$L156/SNB_FX!$B156</f>
        <v>1257.1898741824996</v>
      </c>
      <c r="I137" s="44">
        <f>D137*SNB_FX!$L156/SNB_FX!$B156</f>
        <v>53.647414343638438</v>
      </c>
      <c r="J137" s="44">
        <f>E137*SNB_FX!$L156/SNB_FX!$B156</f>
        <v>62.219758869852583</v>
      </c>
      <c r="K137" s="46">
        <f>F137*SNB_FX!$L156/SNB_FX!$B156</f>
        <v>241.15740432612313</v>
      </c>
    </row>
    <row r="138" spans="1:11" x14ac:dyDescent="0.2">
      <c r="A138" s="17">
        <v>40179</v>
      </c>
      <c r="B138" s="24">
        <f t="shared" si="10"/>
        <v>2341.7268471662701</v>
      </c>
      <c r="C138" s="19">
        <f>(SNB_D5_1a_M33!B164/0.968/SNB_FX!L157)/(1-0.06)</f>
        <v>1829.3904083689663</v>
      </c>
      <c r="D138" s="19">
        <f t="shared" si="8"/>
        <v>78.064632279881934</v>
      </c>
      <c r="E138" s="19">
        <f t="shared" si="9"/>
        <v>90.538615069226196</v>
      </c>
      <c r="F138" s="19">
        <f>(SNB_D4_1a!I289/1000+SNB_2E!H290/1000)/SNB_FX!L157</f>
        <v>343.73319144819573</v>
      </c>
      <c r="G138" s="32">
        <f t="shared" si="11"/>
        <v>1639.2246508537778</v>
      </c>
      <c r="H138" s="19">
        <f>C138*SNB_FX!$L157/SNB_FX!$B157</f>
        <v>1280.585674226993</v>
      </c>
      <c r="I138" s="19">
        <f>D138*SNB_FX!$L157/SNB_FX!$B157</f>
        <v>54.645771238378785</v>
      </c>
      <c r="J138" s="19">
        <f>E138*SNB_FX!$L157/SNB_FX!$B157</f>
        <v>63.377643662937032</v>
      </c>
      <c r="K138" s="22">
        <f>F138*SNB_FX!$L157/SNB_FX!$B157</f>
        <v>240.61556172546889</v>
      </c>
    </row>
    <row r="139" spans="1:11" x14ac:dyDescent="0.2">
      <c r="A139" s="17">
        <v>40210</v>
      </c>
      <c r="B139" s="24">
        <f t="shared" si="10"/>
        <v>2270.2951776134933</v>
      </c>
      <c r="C139" s="19">
        <f>(SNB_D5_1a_M33!B165/0.968/SNB_FX!L158)/(1-0.06)</f>
        <v>1781.2274010582055</v>
      </c>
      <c r="D139" s="19">
        <f t="shared" si="8"/>
        <v>76.009397138160622</v>
      </c>
      <c r="E139" s="19">
        <f t="shared" si="9"/>
        <v>88.154972977556369</v>
      </c>
      <c r="F139" s="19">
        <f>(SNB_D4_1a!I290/1000+SNB_2E!H291/1000)/SNB_FX!L158</f>
        <v>324.90340643957074</v>
      </c>
      <c r="G139" s="32">
        <f t="shared" si="11"/>
        <v>1657.8895132644025</v>
      </c>
      <c r="H139" s="19">
        <f>C139*SNB_FX!$L158/SNB_FX!$B158</f>
        <v>1300.7463778599245</v>
      </c>
      <c r="I139" s="19">
        <f>D139*SNB_FX!$L158/SNB_FX!$B158</f>
        <v>55.506078534409525</v>
      </c>
      <c r="J139" s="19">
        <f>E139*SNB_FX!$L158/SNB_FX!$B158</f>
        <v>64.375419849691013</v>
      </c>
      <c r="K139" s="22">
        <f>F139*SNB_FX!$L158/SNB_FX!$B158</f>
        <v>237.26163702037758</v>
      </c>
    </row>
    <row r="140" spans="1:11" x14ac:dyDescent="0.2">
      <c r="A140" s="17">
        <v>40238</v>
      </c>
      <c r="B140" s="24">
        <f t="shared" si="10"/>
        <v>2282.7581498845148</v>
      </c>
      <c r="C140" s="19">
        <f>(SNB_D5_1a_M33!B166/0.968/SNB_FX!L159)/(1-0.06)</f>
        <v>1803.3362391459245</v>
      </c>
      <c r="D140" s="19">
        <f t="shared" si="8"/>
        <v>76.952836169849874</v>
      </c>
      <c r="E140" s="19">
        <f t="shared" si="9"/>
        <v>89.249164557491724</v>
      </c>
      <c r="F140" s="19">
        <f>(SNB_D4_1a!I291/1000+SNB_2E!H292/1000)/SNB_FX!L159</f>
        <v>313.21991001124866</v>
      </c>
      <c r="G140" s="32">
        <f t="shared" si="11"/>
        <v>1681.3355387301854</v>
      </c>
      <c r="H140" s="19">
        <f>C140*SNB_FX!$L159/SNB_FX!$B159</f>
        <v>1328.2236260155153</v>
      </c>
      <c r="I140" s="19">
        <f>D140*SNB_FX!$L159/SNB_FX!$B159</f>
        <v>56.678600956915112</v>
      </c>
      <c r="J140" s="19">
        <f>E140*SNB_FX!$L159/SNB_FX!$B159</f>
        <v>65.735300158749084</v>
      </c>
      <c r="K140" s="22">
        <f>F140*SNB_FX!$L159/SNB_FX!$B159</f>
        <v>230.69801159900587</v>
      </c>
    </row>
    <row r="141" spans="1:11" x14ac:dyDescent="0.2">
      <c r="A141" s="17">
        <v>40269</v>
      </c>
      <c r="B141" s="24">
        <f t="shared" si="10"/>
        <v>2319.6420970284721</v>
      </c>
      <c r="C141" s="19">
        <f>(SNB_D5_1a_M33!B167/0.968/SNB_FX!L160)/(1-0.06)</f>
        <v>1836.2233983303599</v>
      </c>
      <c r="D141" s="19">
        <f t="shared" si="8"/>
        <v>78.356212932250102</v>
      </c>
      <c r="E141" s="19">
        <f t="shared" si="9"/>
        <v>90.876787525502507</v>
      </c>
      <c r="F141" s="19">
        <f>(SNB_D4_1a!I292/1000+SNB_2E!H293/1000)/SNB_FX!L160</f>
        <v>314.18569824035939</v>
      </c>
      <c r="G141" s="32">
        <f t="shared" si="11"/>
        <v>1728.3671221599968</v>
      </c>
      <c r="H141" s="19">
        <f>C141*SNB_FX!$L160/SNB_FX!$B160</f>
        <v>1368.1714755395471</v>
      </c>
      <c r="I141" s="19">
        <f>D141*SNB_FX!$L160/SNB_FX!$B160</f>
        <v>58.383274912348149</v>
      </c>
      <c r="J141" s="19">
        <f>E141*SNB_FX!$L160/SNB_FX!$B160</f>
        <v>67.712364734114573</v>
      </c>
      <c r="K141" s="22">
        <f>F141*SNB_FX!$L160/SNB_FX!$B160</f>
        <v>234.10000697398704</v>
      </c>
    </row>
    <row r="142" spans="1:11" x14ac:dyDescent="0.2">
      <c r="A142" s="17">
        <v>40299</v>
      </c>
      <c r="B142" s="24">
        <f t="shared" si="10"/>
        <v>2190.7592492673612</v>
      </c>
      <c r="C142" s="19">
        <f>(SNB_D5_1a_M33!B168/0.968/SNB_FX!L161)/(1-0.06)</f>
        <v>1728.65480065732</v>
      </c>
      <c r="D142" s="19">
        <f t="shared" si="8"/>
        <v>73.765993707423604</v>
      </c>
      <c r="E142" s="19">
        <f t="shared" si="9"/>
        <v>85.553095101128775</v>
      </c>
      <c r="F142" s="19">
        <f>(SNB_D4_1a!I293/1000+SNB_2E!H294/1000)/SNB_FX!L161</f>
        <v>302.78535980148882</v>
      </c>
      <c r="G142" s="32">
        <f t="shared" si="11"/>
        <v>1741.0048150385876</v>
      </c>
      <c r="H142" s="19">
        <f>C142*SNB_FX!$L161/SNB_FX!$B161</f>
        <v>1373.7686295244173</v>
      </c>
      <c r="I142" s="19">
        <f>D142*SNB_FX!$L161/SNB_FX!$B161</f>
        <v>58.622119374221278</v>
      </c>
      <c r="J142" s="19">
        <f>E142*SNB_FX!$L161/SNB_FX!$B161</f>
        <v>67.989374260239259</v>
      </c>
      <c r="K142" s="22">
        <f>F142*SNB_FX!$L161/SNB_FX!$B161</f>
        <v>240.62469187970984</v>
      </c>
    </row>
    <row r="143" spans="1:11" x14ac:dyDescent="0.2">
      <c r="A143" s="17">
        <v>40330</v>
      </c>
      <c r="B143" s="24">
        <f t="shared" si="10"/>
        <v>2044.2083417074705</v>
      </c>
      <c r="C143" s="19">
        <f>(SNB_D5_1a_M33!B169/0.968/SNB_FX!L162)/(1-0.06)</f>
        <v>1614.820454282833</v>
      </c>
      <c r="D143" s="19">
        <f t="shared" si="8"/>
        <v>68.908399423616274</v>
      </c>
      <c r="E143" s="19">
        <f t="shared" si="9"/>
        <v>79.919303636547113</v>
      </c>
      <c r="F143" s="19">
        <f>(SNB_D4_1a!I294/1000+SNB_2E!H295/1000)/SNB_FX!L162</f>
        <v>280.56018436447437</v>
      </c>
      <c r="G143" s="32">
        <f t="shared" si="11"/>
        <v>1674.3689931133795</v>
      </c>
      <c r="H143" s="19">
        <f>C143*SNB_FX!$L162/SNB_FX!$B162</f>
        <v>1322.6662091780836</v>
      </c>
      <c r="I143" s="19">
        <f>D143*SNB_FX!$L162/SNB_FX!$B162</f>
        <v>56.441452177816096</v>
      </c>
      <c r="J143" s="19">
        <f>E143*SNB_FX!$L162/SNB_FX!$B162</f>
        <v>65.46025726931353</v>
      </c>
      <c r="K143" s="22">
        <f>F143*SNB_FX!$L162/SNB_FX!$B162</f>
        <v>229.80107448816614</v>
      </c>
    </row>
    <row r="144" spans="1:11" x14ac:dyDescent="0.2">
      <c r="A144" s="17">
        <v>40360</v>
      </c>
      <c r="B144" s="24">
        <f t="shared" si="10"/>
        <v>2198.125446141712</v>
      </c>
      <c r="C144" s="19">
        <f>(SNB_D5_1a_M33!B170/0.968/SNB_FX!L163)/(1-0.06)</f>
        <v>1737.044420285363</v>
      </c>
      <c r="D144" s="19">
        <f t="shared" si="8"/>
        <v>74.123999613781876</v>
      </c>
      <c r="E144" s="19">
        <f t="shared" si="9"/>
        <v>85.968306932679724</v>
      </c>
      <c r="F144" s="19">
        <f>(SNB_D4_1a!I295/1000+SNB_2E!H296/1000)/SNB_FX!L163</f>
        <v>300.98871930988719</v>
      </c>
      <c r="G144" s="32">
        <f t="shared" si="11"/>
        <v>1721.3291761078551</v>
      </c>
      <c r="H144" s="19">
        <f>C144*SNB_FX!$L163/SNB_FX!$B163</f>
        <v>1360.2614200571816</v>
      </c>
      <c r="I144" s="19">
        <f>D144*SNB_FX!$L163/SNB_FX!$B163</f>
        <v>58.045733199152622</v>
      </c>
      <c r="J144" s="19">
        <f>E144*SNB_FX!$L163/SNB_FX!$B163</f>
        <v>67.320887078378618</v>
      </c>
      <c r="K144" s="22">
        <f>F144*SNB_FX!$L163/SNB_FX!$B163</f>
        <v>235.70113577314228</v>
      </c>
    </row>
    <row r="145" spans="1:11" x14ac:dyDescent="0.2">
      <c r="A145" s="17">
        <v>40391</v>
      </c>
      <c r="B145" s="24">
        <f t="shared" si="10"/>
        <v>2143.1707113012712</v>
      </c>
      <c r="C145" s="19">
        <f>(SNB_D5_1a_M33!B171/0.968/SNB_FX!L164)/(1-0.06)</f>
        <v>1691.8881769593393</v>
      </c>
      <c r="D145" s="19">
        <f t="shared" si="8"/>
        <v>72.197070559021057</v>
      </c>
      <c r="E145" s="19">
        <f t="shared" si="9"/>
        <v>83.733473015455743</v>
      </c>
      <c r="F145" s="19">
        <f>(SNB_D4_1a!I296/1000+SNB_2E!H297/1000)/SNB_FX!L164</f>
        <v>295.35199076745528</v>
      </c>
      <c r="G145" s="32">
        <f t="shared" si="11"/>
        <v>1659.5687411461586</v>
      </c>
      <c r="H145" s="19">
        <f>C145*SNB_FX!$L164/SNB_FX!$B164</f>
        <v>1310.1171629448324</v>
      </c>
      <c r="I145" s="19">
        <f>D145*SNB_FX!$L164/SNB_FX!$B164</f>
        <v>55.90595320767806</v>
      </c>
      <c r="J145" s="19">
        <f>E145*SNB_FX!$L164/SNB_FX!$B164</f>
        <v>64.839190677294368</v>
      </c>
      <c r="K145" s="22">
        <f>F145*SNB_FX!$L164/SNB_FX!$B164</f>
        <v>228.70643431635392</v>
      </c>
    </row>
    <row r="146" spans="1:11" x14ac:dyDescent="0.2">
      <c r="A146" s="17">
        <v>40422</v>
      </c>
      <c r="B146" s="24">
        <f t="shared" si="10"/>
        <v>2248.8176628619804</v>
      </c>
      <c r="C146" s="19">
        <f>(SNB_D5_1a_M33!B172/0.968/SNB_FX!L165)/(1-0.06)</f>
        <v>1781.8730455208868</v>
      </c>
      <c r="D146" s="19">
        <f t="shared" si="8"/>
        <v>76.036948390934299</v>
      </c>
      <c r="E146" s="19">
        <f t="shared" si="9"/>
        <v>88.186926657432892</v>
      </c>
      <c r="F146" s="19">
        <f>(SNB_D4_1a!I297/1000+SNB_2E!H298/1000)/SNB_FX!L165</f>
        <v>302.72074229272675</v>
      </c>
      <c r="G146" s="32">
        <f t="shared" si="11"/>
        <v>1722.575424903755</v>
      </c>
      <c r="H146" s="19">
        <f>C146*SNB_FX!$L165/SNB_FX!$B165</f>
        <v>1364.8997734242146</v>
      </c>
      <c r="I146" s="19">
        <f>D146*SNB_FX!$L165/SNB_FX!$B165</f>
        <v>58.243663257343094</v>
      </c>
      <c r="J146" s="19">
        <f>E146*SNB_FX!$L165/SNB_FX!$B165</f>
        <v>67.550444469808937</v>
      </c>
      <c r="K146" s="22">
        <f>F146*SNB_FX!$L165/SNB_FX!$B165</f>
        <v>231.88154375238827</v>
      </c>
    </row>
    <row r="147" spans="1:11" x14ac:dyDescent="0.2">
      <c r="A147" s="17">
        <v>40452</v>
      </c>
      <c r="B147" s="24">
        <f t="shared" si="10"/>
        <v>2401.964547331806</v>
      </c>
      <c r="C147" s="19">
        <f>(SNB_D5_1a_M33!B173/0.968/SNB_FX!L166)/(1-0.06)</f>
        <v>1907.9023314320198</v>
      </c>
      <c r="D147" s="19">
        <f t="shared" si="8"/>
        <v>81.41493103266049</v>
      </c>
      <c r="E147" s="19">
        <f t="shared" si="9"/>
        <v>94.424259570275041</v>
      </c>
      <c r="F147" s="19">
        <f>(SNB_D4_1a!I298/1000+SNB_2E!H299/1000)/SNB_FX!L166</f>
        <v>318.22302529685078</v>
      </c>
      <c r="G147" s="32">
        <f t="shared" si="11"/>
        <v>1728.179677654598</v>
      </c>
      <c r="H147" s="19">
        <f>C147*SNB_FX!$L166/SNB_FX!$B166</f>
        <v>1372.7088685773056</v>
      </c>
      <c r="I147" s="19">
        <f>D147*SNB_FX!$L166/SNB_FX!$B166</f>
        <v>58.576896742538956</v>
      </c>
      <c r="J147" s="19">
        <f>E147*SNB_FX!$L166/SNB_FX!$B166</f>
        <v>67.936925483850658</v>
      </c>
      <c r="K147" s="22">
        <f>F147*SNB_FX!$L166/SNB_FX!$B166</f>
        <v>228.95698685090261</v>
      </c>
    </row>
    <row r="148" spans="1:11" x14ac:dyDescent="0.2">
      <c r="A148" s="17">
        <v>40483</v>
      </c>
      <c r="B148" s="24">
        <f t="shared" si="10"/>
        <v>2356.5521673661133</v>
      </c>
      <c r="C148" s="19">
        <f>(SNB_D5_1a_M33!B174/0.968/SNB_FX!L167)/(1-0.06)</f>
        <v>1877.179905731283</v>
      </c>
      <c r="D148" s="19">
        <f t="shared" si="8"/>
        <v>80.103928824437318</v>
      </c>
      <c r="E148" s="19">
        <f t="shared" si="9"/>
        <v>92.903771728102583</v>
      </c>
      <c r="F148" s="19">
        <f>(SNB_D4_1a!I299/1000+SNB_2E!H300/1000)/SNB_FX!L167</f>
        <v>306.36456108229072</v>
      </c>
      <c r="G148" s="32">
        <f t="shared" si="11"/>
        <v>1723.1137491540542</v>
      </c>
      <c r="H148" s="19">
        <f>C148*SNB_FX!$L167/SNB_FX!$B167</f>
        <v>1372.5961809776304</v>
      </c>
      <c r="I148" s="19">
        <f>D148*SNB_FX!$L167/SNB_FX!$B167</f>
        <v>58.572088082784916</v>
      </c>
      <c r="J148" s="19">
        <f>E148*SNB_FX!$L167/SNB_FX!$B167</f>
        <v>67.931348446186419</v>
      </c>
      <c r="K148" s="22">
        <f>F148*SNB_FX!$L167/SNB_FX!$B167</f>
        <v>224.01413164745259</v>
      </c>
    </row>
    <row r="149" spans="1:11" x14ac:dyDescent="0.2">
      <c r="A149" s="42">
        <v>40513</v>
      </c>
      <c r="B149" s="43">
        <f t="shared" si="10"/>
        <v>2301.2503586082425</v>
      </c>
      <c r="C149" s="44">
        <f>(SNB_D5_1a_M33!B175/0.968/SNB_FX!L168)/(1-0.06)</f>
        <v>1835.3036157844247</v>
      </c>
      <c r="D149" s="44">
        <f t="shared" si="8"/>
        <v>78.316963526602493</v>
      </c>
      <c r="E149" s="44">
        <f t="shared" si="9"/>
        <v>90.831266439629886</v>
      </c>
      <c r="F149" s="44">
        <f>(SNB_D4_1a!I300/1000+SNB_2E!H301/1000)/SNB_FX!L168</f>
        <v>296.79851285758542</v>
      </c>
      <c r="G149" s="45">
        <f t="shared" si="11"/>
        <v>1740.0442934877101</v>
      </c>
      <c r="H149" s="44">
        <f>C149*SNB_FX!$L168/SNB_FX!$B168</f>
        <v>1387.7280112166629</v>
      </c>
      <c r="I149" s="44">
        <f>D149*SNB_FX!$L168/SNB_FX!$B168</f>
        <v>59.217800861166019</v>
      </c>
      <c r="J149" s="44">
        <f>E149*SNB_FX!$L168/SNB_FX!$B168</f>
        <v>68.680239960560385</v>
      </c>
      <c r="K149" s="46">
        <f>F149*SNB_FX!$L168/SNB_FX!$B168</f>
        <v>224.41824144932062</v>
      </c>
    </row>
    <row r="150" spans="1:11" x14ac:dyDescent="0.2">
      <c r="A150" s="17">
        <v>40544</v>
      </c>
      <c r="B150" s="24">
        <f t="shared" si="10"/>
        <v>2371.491989919914</v>
      </c>
      <c r="C150" s="19">
        <f>(SNB_D5_1a_M33!B176/0.968/SNB_FX!L169)/(1-0.06)</f>
        <v>1895.0914158909086</v>
      </c>
      <c r="D150" s="19">
        <f t="shared" si="8"/>
        <v>80.868257448765888</v>
      </c>
      <c r="E150" s="19">
        <f t="shared" si="9"/>
        <v>93.790232767928799</v>
      </c>
      <c r="F150" s="19">
        <f>(SNB_D4_1a!I301/1000+SNB_2E!H302/1000)/SNB_FX!L169</f>
        <v>301.74208381231063</v>
      </c>
      <c r="G150" s="32">
        <f t="shared" si="11"/>
        <v>1775.7889390049029</v>
      </c>
      <c r="H150" s="19">
        <f>C150*SNB_FX!$L169/SNB_FX!$B169</f>
        <v>1419.0570278316068</v>
      </c>
      <c r="I150" s="19">
        <f>D150*SNB_FX!$L169/SNB_FX!$B169</f>
        <v>60.554687810254379</v>
      </c>
      <c r="J150" s="19">
        <f>E150*SNB_FX!$L169/SNB_FX!$B169</f>
        <v>70.230748678011622</v>
      </c>
      <c r="K150" s="22">
        <f>F150*SNB_FX!$L169/SNB_FX!$B169</f>
        <v>225.94647468503013</v>
      </c>
    </row>
    <row r="151" spans="1:11" x14ac:dyDescent="0.2">
      <c r="A151" s="17">
        <v>40575</v>
      </c>
      <c r="B151" s="24">
        <f t="shared" si="10"/>
        <v>2386.9515578493456</v>
      </c>
      <c r="C151" s="19">
        <f>(SNB_D5_1a_M33!B177/0.968/SNB_FX!L170)/(1-0.06)</f>
        <v>1908.1194154741806</v>
      </c>
      <c r="D151" s="19">
        <f t="shared" si="8"/>
        <v>81.424194547899006</v>
      </c>
      <c r="E151" s="19">
        <f t="shared" si="9"/>
        <v>94.435003306790193</v>
      </c>
      <c r="F151" s="19">
        <f>(SNB_D4_1a!I302/1000+SNB_2E!H303/1000)/SNB_FX!L170</f>
        <v>302.97294452047583</v>
      </c>
      <c r="G151" s="32">
        <f t="shared" si="11"/>
        <v>1748.700666976009</v>
      </c>
      <c r="H151" s="19">
        <f>C151*SNB_FX!$L170/SNB_FX!$B170</f>
        <v>1397.9042362786704</v>
      </c>
      <c r="I151" s="19">
        <f>D151*SNB_FX!$L170/SNB_FX!$B170</f>
        <v>59.652045658683683</v>
      </c>
      <c r="J151" s="19">
        <f>E151*SNB_FX!$L170/SNB_FX!$B170</f>
        <v>69.183872930063245</v>
      </c>
      <c r="K151" s="22">
        <f>F151*SNB_FX!$L170/SNB_FX!$B170</f>
        <v>221.9605121085917</v>
      </c>
    </row>
    <row r="152" spans="1:11" x14ac:dyDescent="0.2">
      <c r="A152" s="17">
        <v>40603</v>
      </c>
      <c r="B152" s="24">
        <f t="shared" si="10"/>
        <v>2477.3835472369042</v>
      </c>
      <c r="C152" s="19">
        <f>(SNB_D5_1a_M33!B178/0.968/SNB_FX!L171)/(1-0.06)</f>
        <v>1983.0116976375068</v>
      </c>
      <c r="D152" s="19">
        <f t="shared" si="8"/>
        <v>84.620034233586296</v>
      </c>
      <c r="E152" s="19">
        <f t="shared" si="9"/>
        <v>98.141507656775659</v>
      </c>
      <c r="F152" s="19">
        <f>(SNB_D4_1a!I303/1000+SNB_2E!H304/1000)/SNB_FX!L171</f>
        <v>311.61030770903551</v>
      </c>
      <c r="G152" s="32">
        <f t="shared" si="11"/>
        <v>1769.1200003057543</v>
      </c>
      <c r="H152" s="19">
        <f>C152*SNB_FX!$L171/SNB_FX!$B171</f>
        <v>1416.0849897641237</v>
      </c>
      <c r="I152" s="19">
        <f>D152*SNB_FX!$L171/SNB_FX!$B171</f>
        <v>60.427863564429934</v>
      </c>
      <c r="J152" s="19">
        <f>E152*SNB_FX!$L171/SNB_FX!$B171</f>
        <v>70.083659128765092</v>
      </c>
      <c r="K152" s="22">
        <f>F152*SNB_FX!$L171/SNB_FX!$B171</f>
        <v>222.52348784843539</v>
      </c>
    </row>
    <row r="153" spans="1:11" x14ac:dyDescent="0.2">
      <c r="A153" s="17">
        <v>40634</v>
      </c>
      <c r="B153" s="24">
        <f t="shared" si="10"/>
        <v>2494.7540824028069</v>
      </c>
      <c r="C153" s="19">
        <f>(SNB_D5_1a_M33!B179/0.968/SNB_FX!L172)/(1-0.06)</f>
        <v>1998.0526254547897</v>
      </c>
      <c r="D153" s="19">
        <f t="shared" si="8"/>
        <v>85.261867979862089</v>
      </c>
      <c r="E153" s="19">
        <f t="shared" si="9"/>
        <v>98.885900306755232</v>
      </c>
      <c r="F153" s="19">
        <f>(SNB_D4_1a!I304/1000+SNB_2E!H305/1000)/SNB_FX!L172</f>
        <v>312.5536886613998</v>
      </c>
      <c r="G153" s="32">
        <f t="shared" si="11"/>
        <v>1727.56626125397</v>
      </c>
      <c r="H153" s="19">
        <f>C153*SNB_FX!$L172/SNB_FX!$B172</f>
        <v>1383.6106445494063</v>
      </c>
      <c r="I153" s="19">
        <f>D153*SNB_FX!$L172/SNB_FX!$B172</f>
        <v>59.042102599400572</v>
      </c>
      <c r="J153" s="19">
        <f>E153*SNB_FX!$L172/SNB_FX!$B172</f>
        <v>68.476466794329582</v>
      </c>
      <c r="K153" s="22">
        <f>F153*SNB_FX!$L172/SNB_FX!$B172</f>
        <v>216.43704731083369</v>
      </c>
    </row>
    <row r="154" spans="1:11" x14ac:dyDescent="0.2">
      <c r="A154" s="17">
        <v>40664</v>
      </c>
      <c r="B154" s="24">
        <f t="shared" si="10"/>
        <v>2487.1321631389405</v>
      </c>
      <c r="C154" s="19">
        <f>(SNB_D5_1a_M33!B180/0.968/SNB_FX!L173)/(1-0.06)</f>
        <v>1992.6081048885933</v>
      </c>
      <c r="D154" s="19">
        <f t="shared" si="8"/>
        <v>85.02953676505085</v>
      </c>
      <c r="E154" s="19">
        <f t="shared" si="9"/>
        <v>98.616444782377116</v>
      </c>
      <c r="F154" s="19">
        <f>(SNB_D4_1a!I305/1000+SNB_2E!H306/1000)/SNB_FX!L173</f>
        <v>310.87807670291932</v>
      </c>
      <c r="G154" s="32">
        <f t="shared" si="11"/>
        <v>1732.4640705756497</v>
      </c>
      <c r="H154" s="19">
        <f>C154*SNB_FX!$L173/SNB_FX!$B173</f>
        <v>1387.9929662042953</v>
      </c>
      <c r="I154" s="19">
        <f>D154*SNB_FX!$L173/SNB_FX!$B173</f>
        <v>59.229107148542198</v>
      </c>
      <c r="J154" s="19">
        <f>E154*SNB_FX!$L173/SNB_FX!$B173</f>
        <v>68.693352884694107</v>
      </c>
      <c r="K154" s="22">
        <f>F154*SNB_FX!$L173/SNB_FX!$B173</f>
        <v>216.54864433811804</v>
      </c>
    </row>
    <row r="155" spans="1:11" x14ac:dyDescent="0.2">
      <c r="A155" s="17">
        <v>40695</v>
      </c>
      <c r="B155" s="24">
        <f t="shared" si="10"/>
        <v>2547.63751138105</v>
      </c>
      <c r="C155" s="19">
        <f>(SNB_D5_1a_M33!B181/0.968/SNB_FX!L174)/(1-0.06)</f>
        <v>2041.1591593835931</v>
      </c>
      <c r="D155" s="19">
        <f t="shared" si="8"/>
        <v>87.101330843894758</v>
      </c>
      <c r="E155" s="19">
        <f t="shared" si="9"/>
        <v>101.01929177119834</v>
      </c>
      <c r="F155" s="19">
        <f>(SNB_D4_1a!I306/1000+SNB_2E!H307/1000)/SNB_FX!L174</f>
        <v>318.35772938236346</v>
      </c>
      <c r="G155" s="32">
        <f t="shared" si="11"/>
        <v>1770.2636242565916</v>
      </c>
      <c r="H155" s="19">
        <f>C155*SNB_FX!$L174/SNB_FX!$B174</f>
        <v>1418.3296465972326</v>
      </c>
      <c r="I155" s="19">
        <f>D155*SNB_FX!$L174/SNB_FX!$B174</f>
        <v>60.523648646427496</v>
      </c>
      <c r="J155" s="19">
        <f>E155*SNB_FX!$L174/SNB_FX!$B174</f>
        <v>70.194749752202071</v>
      </c>
      <c r="K155" s="22">
        <f>F155*SNB_FX!$L174/SNB_FX!$B174</f>
        <v>221.21557926072936</v>
      </c>
    </row>
    <row r="156" spans="1:11" x14ac:dyDescent="0.2">
      <c r="A156" s="17">
        <v>40725</v>
      </c>
      <c r="B156" s="24">
        <f t="shared" si="10"/>
        <v>2437.9363951335263</v>
      </c>
      <c r="C156" s="19">
        <f>(SNB_D5_1a_M33!B182/0.968/SNB_FX!L175)/(1-0.06)</f>
        <v>1949.8948972123062</v>
      </c>
      <c r="D156" s="19">
        <f t="shared" si="8"/>
        <v>83.206858109095492</v>
      </c>
      <c r="E156" s="19">
        <f t="shared" si="9"/>
        <v>96.502519482187552</v>
      </c>
      <c r="F156" s="19">
        <f>(SNB_D4_1a!I307/1000+SNB_2E!H308/1000)/SNB_FX!L175</f>
        <v>308.33212032993697</v>
      </c>
      <c r="G156" s="32">
        <f t="shared" si="11"/>
        <v>1706.4312821770072</v>
      </c>
      <c r="H156" s="19">
        <f>C156*SNB_FX!$L175/SNB_FX!$B175</f>
        <v>1364.8270956544618</v>
      </c>
      <c r="I156" s="19">
        <f>D156*SNB_FX!$L175/SNB_FX!$B175</f>
        <v>58.240561916402044</v>
      </c>
      <c r="J156" s="19">
        <f>E156*SNB_FX!$L175/SNB_FX!$B175</f>
        <v>67.546847564200561</v>
      </c>
      <c r="K156" s="22">
        <f>F156*SNB_FX!$L175/SNB_FX!$B175</f>
        <v>215.81677704194266</v>
      </c>
    </row>
    <row r="157" spans="1:11" x14ac:dyDescent="0.2">
      <c r="A157" s="17">
        <v>40756</v>
      </c>
      <c r="B157" s="24">
        <f t="shared" si="10"/>
        <v>2530.526950845609</v>
      </c>
      <c r="C157" s="19">
        <f>(SNB_D5_1a_M33!B183/0.968/SNB_FX!L176)/(1-0.06)</f>
        <v>2016.0691965312685</v>
      </c>
      <c r="D157" s="19">
        <f t="shared" si="8"/>
        <v>86.030679814446714</v>
      </c>
      <c r="E157" s="19">
        <f t="shared" si="9"/>
        <v>99.77756093102569</v>
      </c>
      <c r="F157" s="19">
        <f>(SNB_D4_1a!I308/1000+SNB_2E!H309/1000)/SNB_FX!L176</f>
        <v>328.64951356886837</v>
      </c>
      <c r="G157" s="32">
        <f t="shared" si="11"/>
        <v>1764.2549344048105</v>
      </c>
      <c r="H157" s="19">
        <f>C157*SNB_FX!$L176/SNB_FX!$B176</f>
        <v>1405.5807731639688</v>
      </c>
      <c r="I157" s="19">
        <f>D157*SNB_FX!$L176/SNB_FX!$B176</f>
        <v>59.97962255336526</v>
      </c>
      <c r="J157" s="19">
        <f>E157*SNB_FX!$L176/SNB_FX!$B176</f>
        <v>69.563793484442016</v>
      </c>
      <c r="K157" s="22">
        <f>F157*SNB_FX!$L176/SNB_FX!$B176</f>
        <v>229.13074520303434</v>
      </c>
    </row>
    <row r="158" spans="1:11" x14ac:dyDescent="0.2">
      <c r="A158" s="17">
        <v>40787</v>
      </c>
      <c r="B158" s="24">
        <f t="shared" si="10"/>
        <v>2341.2389483726643</v>
      </c>
      <c r="C158" s="19">
        <f>(SNB_D5_1a_M33!B184/0.968/SNB_FX!L177)/(1-0.06)</f>
        <v>1862.8585080973619</v>
      </c>
      <c r="D158" s="19">
        <f t="shared" si="8"/>
        <v>79.492799218142522</v>
      </c>
      <c r="E158" s="19">
        <f t="shared" si="9"/>
        <v>92.194989446475248</v>
      </c>
      <c r="F158" s="19">
        <f>(SNB_D4_1a!I309/1000+SNB_2E!H310/1000)/SNB_FX!L177</f>
        <v>306.69265161068444</v>
      </c>
      <c r="G158" s="32">
        <f t="shared" si="11"/>
        <v>1700.4685550919853</v>
      </c>
      <c r="H158" s="19">
        <f>C158*SNB_FX!$L177/SNB_FX!$B177</f>
        <v>1353.0153843574758</v>
      </c>
      <c r="I158" s="19">
        <f>D158*SNB_FX!$L177/SNB_FX!$B177</f>
        <v>57.73652685927204</v>
      </c>
      <c r="J158" s="19">
        <f>E158*SNB_FX!$L177/SNB_FX!$B177</f>
        <v>66.962272518035263</v>
      </c>
      <c r="K158" s="22">
        <f>F158*SNB_FX!$L177/SNB_FX!$B177</f>
        <v>222.75437135720233</v>
      </c>
    </row>
    <row r="159" spans="1:11" x14ac:dyDescent="0.2">
      <c r="A159" s="17">
        <v>40817</v>
      </c>
      <c r="B159" s="24">
        <f t="shared" si="10"/>
        <v>2294.1120980249416</v>
      </c>
      <c r="C159" s="19">
        <f>(SNB_D5_1a_M33!B185/0.968/SNB_FX!L178)/(1-0.06)</f>
        <v>1833.6254936612017</v>
      </c>
      <c r="D159" s="19">
        <f t="shared" si="8"/>
        <v>78.24535388774639</v>
      </c>
      <c r="E159" s="19">
        <f t="shared" si="9"/>
        <v>90.748214264294006</v>
      </c>
      <c r="F159" s="19">
        <f>(SNB_D4_1a!I310/1000+SNB_2E!H311/1000)/SNB_FX!L178</f>
        <v>291.49303621169918</v>
      </c>
      <c r="G159" s="32">
        <f t="shared" si="11"/>
        <v>1674.2280110403194</v>
      </c>
      <c r="H159" s="19">
        <f>C159*SNB_FX!$L178/SNB_FX!$B178</f>
        <v>1338.1678976751737</v>
      </c>
      <c r="I159" s="19">
        <f>D159*SNB_FX!$L178/SNB_FX!$B178</f>
        <v>57.102947726664802</v>
      </c>
      <c r="J159" s="19">
        <f>E159*SNB_FX!$L178/SNB_FX!$B178</f>
        <v>66.227453490164152</v>
      </c>
      <c r="K159" s="22">
        <f>F159*SNB_FX!$L178/SNB_FX!$B178</f>
        <v>212.72971214831679</v>
      </c>
    </row>
    <row r="160" spans="1:11" x14ac:dyDescent="0.2">
      <c r="A160" s="17">
        <v>40848</v>
      </c>
      <c r="B160" s="24">
        <f t="shared" si="10"/>
        <v>2301.2443429059917</v>
      </c>
      <c r="C160" s="19">
        <f>(SNB_D5_1a_M33!B186/0.968/SNB_FX!L179)/(1-0.06)</f>
        <v>1838.1808587309181</v>
      </c>
      <c r="D160" s="19">
        <f>D161*C160/C161</f>
        <v>78.439742629176976</v>
      </c>
      <c r="E160" s="19">
        <f t="shared" si="9"/>
        <v>90.973664470362692</v>
      </c>
      <c r="F160" s="19">
        <f>(SNB_D4_1a!I311/1000+SNB_2E!H312/1000)/SNB_FX!L179</f>
        <v>293.650077075534</v>
      </c>
      <c r="G160" s="32">
        <f t="shared" si="11"/>
        <v>1697.1093075332697</v>
      </c>
      <c r="H160" s="19">
        <f>C160*SNB_FX!$L179/SNB_FX!$B179</f>
        <v>1355.6117384485747</v>
      </c>
      <c r="I160" s="19">
        <f>D160*SNB_FX!$L179/SNB_FX!$B179</f>
        <v>57.847319736758855</v>
      </c>
      <c r="J160" s="19">
        <f>E160*SNB_FX!$L179/SNB_FX!$B179</f>
        <v>67.090769039369377</v>
      </c>
      <c r="K160" s="22">
        <f>F160*SNB_FX!$L179/SNB_FX!$B179</f>
        <v>216.55948030856678</v>
      </c>
    </row>
    <row r="161" spans="1:11" x14ac:dyDescent="0.2">
      <c r="A161" s="42">
        <v>40878</v>
      </c>
      <c r="B161" s="43">
        <f t="shared" si="10"/>
        <v>2251.6964074010957</v>
      </c>
      <c r="C161" s="44">
        <f>(SNB_D5_1a_M33!B187/0.968/SNB_FX!L180)/(1-0.06)</f>
        <v>1804.4414907301409</v>
      </c>
      <c r="D161" s="44">
        <v>77</v>
      </c>
      <c r="E161" s="44">
        <f t="shared" si="9"/>
        <v>89.303864717326476</v>
      </c>
      <c r="F161" s="44">
        <f>(SNB_D4_1a!I312/1000+SNB_2E!H313/1000)/SNB_FX!L180</f>
        <v>280.95105195362817</v>
      </c>
      <c r="G161" s="45">
        <f t="shared" si="11"/>
        <v>1708.76537401015</v>
      </c>
      <c r="H161" s="44">
        <f>C161*SNB_FX!$L180/SNB_FX!$B180</f>
        <v>1369.3529592409573</v>
      </c>
      <c r="I161" s="44">
        <f>D161*SNB_FX!$L180/SNB_FX!$B180</f>
        <v>58.433691756272395</v>
      </c>
      <c r="J161" s="44">
        <f>E161*SNB_FX!$L180/SNB_FX!$B180</f>
        <v>67.770837708261112</v>
      </c>
      <c r="K161" s="46">
        <f>F161*SNB_FX!$L180/SNB_FX!$B180</f>
        <v>213.20788530465947</v>
      </c>
    </row>
    <row r="162" spans="1:11" x14ac:dyDescent="0.2">
      <c r="A162" s="17">
        <v>40909</v>
      </c>
      <c r="B162" s="24">
        <f t="shared" si="10"/>
        <v>2265.8645051732237</v>
      </c>
      <c r="C162" s="19">
        <f>(SNB_D5_1a_M33!B188/0.968/SNB_FX!L181)/(1-0.06)</f>
        <v>1824.0627848745514</v>
      </c>
      <c r="D162" s="19">
        <f>D161*C162/C161</f>
        <v>77.837289353454324</v>
      </c>
      <c r="E162" s="19">
        <f t="shared" si="9"/>
        <v>90.274944914081573</v>
      </c>
      <c r="F162" s="19">
        <f>(SNB_D4_1a!I313/1000+SNB_2E!H314/1000)/SNB_FX!L181</f>
        <v>273.68948603113671</v>
      </c>
      <c r="G162" s="32">
        <f t="shared" si="11"/>
        <v>1754.543582653331</v>
      </c>
      <c r="H162" s="19">
        <f>C162*SNB_FX!$L181/SNB_FX!$B181</f>
        <v>1412.4399964126449</v>
      </c>
      <c r="I162" s="19">
        <f>D162*SNB_FX!$L181/SNB_FX!$B181</f>
        <v>60.272322645255926</v>
      </c>
      <c r="J162" s="19">
        <f>E162*SNB_FX!$L181/SNB_FX!$B181</f>
        <v>69.903264255986869</v>
      </c>
      <c r="K162" s="22">
        <f>F162*SNB_FX!$L181/SNB_FX!$B181</f>
        <v>211.92799933944346</v>
      </c>
    </row>
    <row r="163" spans="1:11" x14ac:dyDescent="0.2">
      <c r="A163" s="17">
        <v>40940</v>
      </c>
      <c r="B163" s="24">
        <f t="shared" si="10"/>
        <v>2353.5477047609102</v>
      </c>
      <c r="C163" s="19">
        <f>(SNB_D5_1a_M33!B189/0.968/SNB_FX!L182)/(1-0.06)</f>
        <v>1904.1051882757715</v>
      </c>
      <c r="D163" s="19">
        <f t="shared" ref="D163:D187" si="12">D162*C163/C162</f>
        <v>81.252897503431015</v>
      </c>
      <c r="E163" s="19">
        <f t="shared" si="9"/>
        <v>94.236334630353198</v>
      </c>
      <c r="F163" s="19">
        <f>(SNB_D4_1a!I314/1000+SNB_2E!H315/1000)/SNB_FX!L182</f>
        <v>273.95328435135434</v>
      </c>
      <c r="G163" s="32">
        <f t="shared" si="11"/>
        <v>1777.8331278756409</v>
      </c>
      <c r="H163" s="19">
        <f>C163*SNB_FX!$L182/SNB_FX!$B182</f>
        <v>1438.3312799773657</v>
      </c>
      <c r="I163" s="19">
        <f>D163*SNB_FX!$L182/SNB_FX!$B182</f>
        <v>61.377168019697443</v>
      </c>
      <c r="J163" s="19">
        <f>E163*SNB_FX!$L182/SNB_FX!$B182</f>
        <v>71.184653370956823</v>
      </c>
      <c r="K163" s="22">
        <f>F163*SNB_FX!$L182/SNB_FX!$B182</f>
        <v>206.94002650762096</v>
      </c>
    </row>
    <row r="164" spans="1:11" x14ac:dyDescent="0.2">
      <c r="A164" s="17">
        <v>40969</v>
      </c>
      <c r="B164" s="24">
        <f t="shared" si="10"/>
        <v>2346.5837372269229</v>
      </c>
      <c r="C164" s="19">
        <f>(SNB_D5_1a_M33!B190/0.968/SNB_FX!L183)/(1-0.06)</f>
        <v>1901.8478270558956</v>
      </c>
      <c r="D164" s="19">
        <f t="shared" si="12"/>
        <v>81.15657029369693</v>
      </c>
      <c r="E164" s="19">
        <f t="shared" si="9"/>
        <v>94.124615252344228</v>
      </c>
      <c r="F164" s="19">
        <f>(SNB_D4_1a!I315/1000+SNB_2E!H316/1000)/SNB_FX!L183</f>
        <v>269.45472462498634</v>
      </c>
      <c r="G164" s="32">
        <f t="shared" si="11"/>
        <v>1776.6185254160232</v>
      </c>
      <c r="H164" s="19">
        <f>C164*SNB_FX!$L183/SNB_FX!$B183</f>
        <v>1439.9051815055536</v>
      </c>
      <c r="I164" s="19">
        <f>D164*SNB_FX!$L183/SNB_FX!$B183</f>
        <v>61.444330306916534</v>
      </c>
      <c r="J164" s="19">
        <f>E164*SNB_FX!$L183/SNB_FX!$B183</f>
        <v>71.262547550332414</v>
      </c>
      <c r="K164" s="22">
        <f>F164*SNB_FX!$L183/SNB_FX!$B183</f>
        <v>204.00646605322061</v>
      </c>
    </row>
    <row r="165" spans="1:11" x14ac:dyDescent="0.2">
      <c r="A165" s="17">
        <v>41000</v>
      </c>
      <c r="B165" s="24">
        <f t="shared" si="10"/>
        <v>2371.3505134619481</v>
      </c>
      <c r="C165" s="19">
        <f>(SNB_D5_1a_M33!B191/0.968/SNB_FX!L184)/(1-0.06)</f>
        <v>1927.3216151082124</v>
      </c>
      <c r="D165" s="19">
        <f t="shared" si="12"/>
        <v>82.243600097713852</v>
      </c>
      <c r="E165" s="19">
        <f t="shared" si="9"/>
        <v>95.385342038858909</v>
      </c>
      <c r="F165" s="19">
        <f>(SNB_D4_1a!I316/1000+SNB_2E!H317/1000)/SNB_FX!L184</f>
        <v>266.39995621716287</v>
      </c>
      <c r="G165" s="32">
        <f t="shared" si="11"/>
        <v>1802.0843695714821</v>
      </c>
      <c r="H165" s="19">
        <f>C165*SNB_FX!$L184/SNB_FX!$B184</f>
        <v>1464.6489998027473</v>
      </c>
      <c r="I165" s="19">
        <f>D165*SNB_FX!$L184/SNB_FX!$B184</f>
        <v>62.500210488497231</v>
      </c>
      <c r="J165" s="19">
        <f>E165*SNB_FX!$L184/SNB_FX!$B184</f>
        <v>72.487147302197215</v>
      </c>
      <c r="K165" s="22">
        <f>F165*SNB_FX!$L184/SNB_FX!$B184</f>
        <v>202.44801197804026</v>
      </c>
    </row>
    <row r="166" spans="1:11" x14ac:dyDescent="0.2">
      <c r="A166" s="17">
        <v>41030</v>
      </c>
      <c r="B166" s="24">
        <f t="shared" si="10"/>
        <v>2304.2285014660083</v>
      </c>
      <c r="C166" s="19">
        <f>(SNB_D5_1a_M33!B192/0.968/SNB_FX!L185)/(1-0.06)</f>
        <v>1866.7027805652444</v>
      </c>
      <c r="D166" s="19">
        <f t="shared" si="12"/>
        <v>79.656843872151867</v>
      </c>
      <c r="E166" s="19">
        <f t="shared" si="9"/>
        <v>92.385246869712304</v>
      </c>
      <c r="F166" s="19">
        <f>(SNB_D4_1a!I317/1000+SNB_2E!H318/1000)/SNB_FX!L185</f>
        <v>265.48363015889947</v>
      </c>
      <c r="G166" s="32">
        <f t="shared" si="11"/>
        <v>1798.7637910628332</v>
      </c>
      <c r="H166" s="19">
        <f>C166*SNB_FX!$L185/SNB_FX!$B185</f>
        <v>1457.2154489976936</v>
      </c>
      <c r="I166" s="19">
        <f>D166*SNB_FX!$L185/SNB_FX!$B185</f>
        <v>62.18300241335065</v>
      </c>
      <c r="J166" s="19">
        <f>E166*SNB_FX!$L185/SNB_FX!$B185</f>
        <v>72.119252405701985</v>
      </c>
      <c r="K166" s="22">
        <f>F166*SNB_FX!$L185/SNB_FX!$B185</f>
        <v>207.24608724608726</v>
      </c>
    </row>
    <row r="167" spans="1:11" x14ac:dyDescent="0.2">
      <c r="A167" s="17">
        <v>41061</v>
      </c>
      <c r="B167" s="24">
        <f t="shared" si="10"/>
        <v>2219.2034719783319</v>
      </c>
      <c r="C167" s="19">
        <f>(SNB_D5_1a_M33!B193/0.968/SNB_FX!L186)/(1-0.06)</f>
        <v>1804.5898183219176</v>
      </c>
      <c r="D167" s="19">
        <f t="shared" si="12"/>
        <v>77.006329506734048</v>
      </c>
      <c r="E167" s="19">
        <f t="shared" si="9"/>
        <v>89.311205618795398</v>
      </c>
      <c r="F167" s="19">
        <f>(SNB_D4_1a!I318/1000+SNB_2E!H319/1000)/SNB_FX!L186</f>
        <v>248.2961185308848</v>
      </c>
      <c r="G167" s="32">
        <f t="shared" si="11"/>
        <v>1770.9280662315014</v>
      </c>
      <c r="H167" s="19">
        <f>C167*SNB_FX!$L186/SNB_FX!$B186</f>
        <v>1440.0656801662997</v>
      </c>
      <c r="I167" s="19">
        <f>D167*SNB_FX!$L186/SNB_FX!$B186</f>
        <v>61.4511791833921</v>
      </c>
      <c r="J167" s="19">
        <f>E167*SNB_FX!$L186/SNB_FX!$B186</f>
        <v>71.270490811868029</v>
      </c>
      <c r="K167" s="22">
        <f>F167*SNB_FX!$L186/SNB_FX!$B186</f>
        <v>198.1407160699417</v>
      </c>
    </row>
    <row r="168" spans="1:11" x14ac:dyDescent="0.2">
      <c r="A168" s="17">
        <v>41091</v>
      </c>
      <c r="B168" s="24">
        <f t="shared" si="10"/>
        <v>2222.135658400422</v>
      </c>
      <c r="C168" s="19">
        <f>(SNB_D5_1a_M33!B194/0.968/SNB_FX!L187)/(1-0.06)</f>
        <v>1818.227983738057</v>
      </c>
      <c r="D168" s="19">
        <f t="shared" si="12"/>
        <v>77.588303897390418</v>
      </c>
      <c r="E168" s="19">
        <f t="shared" si="9"/>
        <v>89.986173959732085</v>
      </c>
      <c r="F168" s="19">
        <f>(SNB_D4_1a!I319/1000+SNB_2E!H320/1000)/SNB_FX!L187</f>
        <v>236.33319680524266</v>
      </c>
      <c r="G168" s="32">
        <f t="shared" si="11"/>
        <v>1806.9422847575786</v>
      </c>
      <c r="H168" s="19">
        <f>C168*SNB_FX!$L187/SNB_FX!$B187</f>
        <v>1478.5024553860003</v>
      </c>
      <c r="I168" s="19">
        <f>D168*SNB_FX!$L187/SNB_FX!$B187</f>
        <v>63.091371845288492</v>
      </c>
      <c r="J168" s="19">
        <f>E168*SNB_FX!$L187/SNB_FX!$B187</f>
        <v>73.172770598729684</v>
      </c>
      <c r="K168" s="22">
        <f>F168*SNB_FX!$L187/SNB_FX!$B187</f>
        <v>192.17568692756035</v>
      </c>
    </row>
    <row r="169" spans="1:11" x14ac:dyDescent="0.2">
      <c r="A169" s="17">
        <v>41122</v>
      </c>
      <c r="B169" s="24">
        <f t="shared" si="10"/>
        <v>2234.8290387161142</v>
      </c>
      <c r="C169" s="19">
        <f>(SNB_D5_1a_M33!B195/0.968/SNB_FX!L188)/(1-0.06)</f>
        <v>1830.8766318385572</v>
      </c>
      <c r="D169" s="19">
        <f t="shared" si="12"/>
        <v>78.128053126579559</v>
      </c>
      <c r="E169" s="19">
        <f t="shared" si="9"/>
        <v>90.612169961612466</v>
      </c>
      <c r="F169" s="19">
        <f>(SNB_D4_1a!I320/1000+SNB_2E!H321/1000)/SNB_FX!L188</f>
        <v>235.21218378936499</v>
      </c>
      <c r="G169" s="32">
        <f t="shared" si="11"/>
        <v>1802.041398714975</v>
      </c>
      <c r="H169" s="19">
        <f>C169*SNB_FX!$L188/SNB_FX!$B188</f>
        <v>1476.3167246154712</v>
      </c>
      <c r="I169" s="19">
        <f>D169*SNB_FX!$L188/SNB_FX!$B188</f>
        <v>62.998101284732584</v>
      </c>
      <c r="J169" s="19">
        <f>E169*SNB_FX!$L188/SNB_FX!$B188</f>
        <v>73.064596293249252</v>
      </c>
      <c r="K169" s="22">
        <f>F169*SNB_FX!$L188/SNB_FX!$B188</f>
        <v>189.66197652152192</v>
      </c>
    </row>
    <row r="170" spans="1:11" x14ac:dyDescent="0.2">
      <c r="A170" s="17">
        <v>41153</v>
      </c>
      <c r="B170" s="24">
        <f t="shared" si="10"/>
        <v>2312.8434073430676</v>
      </c>
      <c r="C170" s="19">
        <f>(SNB_D5_1a_M33!B196/0.968/SNB_FX!L189)/(1-0.06)</f>
        <v>1903.8605107931041</v>
      </c>
      <c r="D170" s="19">
        <f t="shared" si="12"/>
        <v>81.242456507553783</v>
      </c>
      <c r="E170" s="19">
        <f t="shared" si="9"/>
        <v>94.224225263037226</v>
      </c>
      <c r="F170" s="19">
        <f>(SNB_D4_1a!I321/1000+SNB_2E!H322/1000)/SNB_FX!L189</f>
        <v>233.51621477937266</v>
      </c>
      <c r="G170" s="32">
        <f t="shared" si="11"/>
        <v>1799.345871954798</v>
      </c>
      <c r="H170" s="19">
        <f>C170*SNB_FX!$L189/SNB_FX!$B189</f>
        <v>1481.165365539676</v>
      </c>
      <c r="I170" s="19">
        <f>D170*SNB_FX!$L189/SNB_FX!$B189</f>
        <v>63.205004835267047</v>
      </c>
      <c r="J170" s="19">
        <f>E170*SNB_FX!$L189/SNB_FX!$B189</f>
        <v>73.304561055411128</v>
      </c>
      <c r="K170" s="22">
        <f>F170*SNB_FX!$L189/SNB_FX!$B189</f>
        <v>181.67094052444369</v>
      </c>
    </row>
    <row r="171" spans="1:11" x14ac:dyDescent="0.2">
      <c r="A171" s="17">
        <v>41183</v>
      </c>
      <c r="B171" s="24">
        <f t="shared" si="10"/>
        <v>2322.063236706892</v>
      </c>
      <c r="C171" s="19">
        <f>(SNB_D5_1a_M33!B197/0.968/SNB_FX!L190)/(1-0.06)</f>
        <v>1917.4348984292365</v>
      </c>
      <c r="D171" s="19">
        <f t="shared" si="12"/>
        <v>81.821709341935943</v>
      </c>
      <c r="E171" s="19">
        <f t="shared" si="9"/>
        <v>94.896037168995562</v>
      </c>
      <c r="F171" s="19">
        <f>(SNB_D4_1a!I322/1000+SNB_2E!H323/1000)/SNB_FX!L190</f>
        <v>227.91059176672385</v>
      </c>
      <c r="G171" s="32">
        <f t="shared" si="11"/>
        <v>1790.3955919988334</v>
      </c>
      <c r="H171" s="19">
        <f>C171*SNB_FX!$L190/SNB_FX!$B190</f>
        <v>1478.4123601048038</v>
      </c>
      <c r="I171" s="19">
        <f>D171*SNB_FX!$L190/SNB_FX!$B190</f>
        <v>63.087527255875223</v>
      </c>
      <c r="J171" s="19">
        <f>E171*SNB_FX!$L190/SNB_FX!$B190</f>
        <v>73.168311680640642</v>
      </c>
      <c r="K171" s="22">
        <f>F171*SNB_FX!$L190/SNB_FX!$B190</f>
        <v>175.72739295751364</v>
      </c>
    </row>
    <row r="172" spans="1:11" x14ac:dyDescent="0.2">
      <c r="A172" s="17">
        <v>41214</v>
      </c>
      <c r="B172" s="24">
        <f t="shared" si="10"/>
        <v>2311.8517477152041</v>
      </c>
      <c r="C172" s="345">
        <f>(SNB_D5_1a_M33!B198/0.968/SNB_FX!L191)/(1-0.06)</f>
        <v>1911.7912758921616</v>
      </c>
      <c r="D172" s="19">
        <f t="shared" si="12"/>
        <v>81.58088195152888</v>
      </c>
      <c r="E172" s="19">
        <f t="shared" si="9"/>
        <v>94.616727861292446</v>
      </c>
      <c r="F172" s="19">
        <f>(SNB_D4_1a!I323/1000+SNB_2E!H324/1000)/SNB_FX!L191</f>
        <v>223.86286201022148</v>
      </c>
      <c r="G172" s="32">
        <f t="shared" si="11"/>
        <v>1801.6023576618984</v>
      </c>
      <c r="H172" s="19">
        <f>C172*SNB_FX!$L191/SNB_FX!$B191</f>
        <v>1489.8393348140708</v>
      </c>
      <c r="I172" s="19">
        <f>D172*SNB_FX!$L191/SNB_FX!$B191</f>
        <v>63.575144647258476</v>
      </c>
      <c r="J172" s="19">
        <f>E172*SNB_FX!$L191/SNB_FX!$B191</f>
        <v>73.733845674847217</v>
      </c>
      <c r="K172" s="22">
        <f>F172*SNB_FX!$L191/SNB_FX!$B191</f>
        <v>174.45403252572189</v>
      </c>
    </row>
    <row r="173" spans="1:11" x14ac:dyDescent="0.2">
      <c r="A173" s="42">
        <v>41244</v>
      </c>
      <c r="B173" s="43">
        <f t="shared" si="10"/>
        <v>2369.8748153118918</v>
      </c>
      <c r="C173" s="44">
        <f>SNB_D5_1a_M33!B199/0.968/SNB_FX!L192</f>
        <v>1967.9491884846334</v>
      </c>
      <c r="D173" s="44">
        <f t="shared" si="12"/>
        <v>83.977279558120514</v>
      </c>
      <c r="E173" s="44">
        <f t="shared" si="9"/>
        <v>97.396046921915612</v>
      </c>
      <c r="F173" s="44">
        <f>(SNB_D4_1a!I324/1000+SNB_2E!H325/1000)/SNB_FX!L192</f>
        <v>220.55230034722223</v>
      </c>
      <c r="G173" s="45">
        <f t="shared" si="11"/>
        <v>1806.3655858005452</v>
      </c>
      <c r="H173" s="44">
        <f>C173*SNB_FX!$L192/SNB_FX!$B192</f>
        <v>1500.0099016685451</v>
      </c>
      <c r="I173" s="44">
        <f>D173*SNB_FX!$L192/SNB_FX!$B192</f>
        <v>64.009147995007737</v>
      </c>
      <c r="J173" s="44">
        <f>E173*SNB_FX!$L192/SNB_FX!$B192</f>
        <v>74.237198613214304</v>
      </c>
      <c r="K173" s="46">
        <f>F173*SNB_FX!$L192/SNB_FX!$B192</f>
        <v>168.10933752377801</v>
      </c>
    </row>
    <row r="174" spans="1:11" x14ac:dyDescent="0.2">
      <c r="A174" s="17">
        <v>41275</v>
      </c>
      <c r="B174" s="24">
        <f t="shared" si="10"/>
        <v>2399.8648181739914</v>
      </c>
      <c r="C174" s="19">
        <f>SNB_D5_1a_M33!B200/0.968/SNB_FX!L193</f>
        <v>2002.1384509922989</v>
      </c>
      <c r="D174" s="19">
        <f t="shared" si="12"/>
        <v>85.436220303284273</v>
      </c>
      <c r="E174" s="19">
        <f t="shared" si="9"/>
        <v>99.088112466548083</v>
      </c>
      <c r="F174" s="19">
        <f>(SNB_D4_1a!I325/1000+SNB_2E!H326/1000)/SNB_FX!L193</f>
        <v>213.20203441186015</v>
      </c>
      <c r="G174" s="32">
        <f t="shared" si="11"/>
        <v>1805.9569042952653</v>
      </c>
      <c r="H174" s="19">
        <f>C174*SNB_FX!$L193/SNB_FX!$B193</f>
        <v>1506.6580965488465</v>
      </c>
      <c r="I174" s="19">
        <f>D174*SNB_FX!$L193/SNB_FX!$B193</f>
        <v>64.292842982300485</v>
      </c>
      <c r="J174" s="19">
        <f>E174*SNB_FX!$L193/SNB_FX!$B193</f>
        <v>74.566225350437378</v>
      </c>
      <c r="K174" s="22">
        <f>F174*SNB_FX!$L193/SNB_FX!$B193</f>
        <v>160.43973941368077</v>
      </c>
    </row>
    <row r="175" spans="1:11" x14ac:dyDescent="0.2">
      <c r="A175" s="17">
        <v>41306</v>
      </c>
      <c r="B175" s="24">
        <f t="shared" si="10"/>
        <v>2437.4737532524455</v>
      </c>
      <c r="C175" s="19">
        <f>SNB_D5_1a_M33!B201/0.968/SNB_FX!L194</f>
        <v>2036.175216131599</v>
      </c>
      <c r="D175" s="19">
        <f t="shared" si="12"/>
        <v>86.888653606990687</v>
      </c>
      <c r="E175" s="19">
        <f t="shared" si="9"/>
        <v>100.77263074271869</v>
      </c>
      <c r="F175" s="19">
        <f>(SNB_D4_1a!I326/1000+SNB_2E!H327/1000)/SNB_FX!L194</f>
        <v>213.6372527711367</v>
      </c>
      <c r="G175" s="32">
        <f t="shared" si="11"/>
        <v>1823.8439971888924</v>
      </c>
      <c r="H175" s="19">
        <f>C175*SNB_FX!$L194/SNB_FX!$B194</f>
        <v>1523.5716652173503</v>
      </c>
      <c r="I175" s="19">
        <f>D175*SNB_FX!$L194/SNB_FX!$B194</f>
        <v>65.014586964671352</v>
      </c>
      <c r="J175" s="19">
        <f>E175*SNB_FX!$L194/SNB_FX!$B194</f>
        <v>75.403297129167129</v>
      </c>
      <c r="K175" s="22">
        <f>F175*SNB_FX!$L194/SNB_FX!$B194</f>
        <v>159.85444787770368</v>
      </c>
    </row>
    <row r="176" spans="1:11" x14ac:dyDescent="0.2">
      <c r="A176" s="17">
        <v>41334</v>
      </c>
      <c r="B176" s="24">
        <f t="shared" si="10"/>
        <v>2404.8151074577131</v>
      </c>
      <c r="C176" s="19">
        <f>SNB_D5_1a_M33!B202/0.968/SNB_FX!L195</f>
        <v>2007.9458212482311</v>
      </c>
      <c r="D176" s="19">
        <f t="shared" si="12"/>
        <v>85.684035215546047</v>
      </c>
      <c r="E176" s="19">
        <f t="shared" si="9"/>
        <v>99.375525835373551</v>
      </c>
      <c r="F176" s="19">
        <f>(SNB_D4_1a!I327/1000+SNB_2E!H328/1000)/SNB_FX!L195</f>
        <v>211.8097251585624</v>
      </c>
      <c r="G176" s="32">
        <f t="shared" si="11"/>
        <v>1854.9862130259266</v>
      </c>
      <c r="H176" s="19">
        <f>C176*SNB_FX!$L195/SNB_FX!$B195</f>
        <v>1548.8557949289193</v>
      </c>
      <c r="I176" s="19">
        <f>D176*SNB_FX!$L195/SNB_FX!$B195</f>
        <v>66.093523576244749</v>
      </c>
      <c r="J176" s="19">
        <f>E176*SNB_FX!$L195/SNB_FX!$B195</f>
        <v>76.654637508368708</v>
      </c>
      <c r="K176" s="22">
        <f>F176*SNB_FX!$L195/SNB_FX!$B195</f>
        <v>163.38225701239401</v>
      </c>
    </row>
    <row r="177" spans="1:11" x14ac:dyDescent="0.2">
      <c r="A177" s="17">
        <v>41365</v>
      </c>
      <c r="B177" s="24">
        <f t="shared" si="10"/>
        <v>2399.1319988952091</v>
      </c>
      <c r="C177" s="19">
        <f>SNB_D5_1a_M33!B203/0.968/SNB_FX!L196</f>
        <v>2003.2090101770025</v>
      </c>
      <c r="D177" s="19">
        <f t="shared" si="12"/>
        <v>85.481903722583624</v>
      </c>
      <c r="E177" s="19">
        <f t="shared" si="9"/>
        <v>99.141095660014756</v>
      </c>
      <c r="F177" s="19">
        <f>(SNB_D4_1a!I328/1000+SNB_2E!H329/1000)/SNB_FX!L196</f>
        <v>211.29998933560842</v>
      </c>
      <c r="G177" s="32">
        <f t="shared" si="11"/>
        <v>1844.2909291392341</v>
      </c>
      <c r="H177" s="19">
        <f>C177*SNB_FX!$L196/SNB_FX!$B196</f>
        <v>1539.9320288924212</v>
      </c>
      <c r="I177" s="19">
        <f>D177*SNB_FX!$L196/SNB_FX!$B196</f>
        <v>65.712724316008092</v>
      </c>
      <c r="J177" s="19">
        <f>E177*SNB_FX!$L196/SNB_FX!$B196</f>
        <v>76.212990162646207</v>
      </c>
      <c r="K177" s="22">
        <f>F177*SNB_FX!$L196/SNB_FX!$B196</f>
        <v>162.43318576815872</v>
      </c>
    </row>
    <row r="178" spans="1:11" x14ac:dyDescent="0.2">
      <c r="A178" s="17">
        <v>41395</v>
      </c>
      <c r="B178" s="24">
        <f t="shared" si="10"/>
        <v>2411.8176055489021</v>
      </c>
      <c r="C178" s="19">
        <f>SNB_D5_1a_M33!B204/0.968/SNB_FX!L197</f>
        <v>2020.5637196573061</v>
      </c>
      <c r="D178" s="19">
        <f t="shared" si="12"/>
        <v>86.222472279030782</v>
      </c>
      <c r="E178" s="19">
        <v>100</v>
      </c>
      <c r="F178" s="19">
        <f>(SNB_D4_1a!I329/1000+SNB_2E!H330/1000)/SNB_FX!L197</f>
        <v>205.03141361256547</v>
      </c>
      <c r="G178" s="32">
        <f t="shared" si="11"/>
        <v>1856.5902090111251</v>
      </c>
      <c r="H178" s="19">
        <f>C178*SNB_FX!$L197/SNB_FX!$B197</f>
        <v>1555.4073450529804</v>
      </c>
      <c r="I178" s="19">
        <f>D178*SNB_FX!$L197/SNB_FX!$B197</f>
        <v>66.373094491757541</v>
      </c>
      <c r="J178" s="19">
        <f>E178*SNB_FX!$L197/SNB_FX!$B197</f>
        <v>76.978881186522656</v>
      </c>
      <c r="K178" s="22">
        <f>F178*SNB_FX!$L197/SNB_FX!$B197</f>
        <v>157.83088827986461</v>
      </c>
    </row>
    <row r="179" spans="1:11" x14ac:dyDescent="0.2">
      <c r="A179" s="17">
        <v>41426</v>
      </c>
      <c r="B179" s="24">
        <f t="shared" si="10"/>
        <v>2355.496833100096</v>
      </c>
      <c r="C179" s="19">
        <f>SNB_D5_1a_M33!B205/0.968/SNB_FX!L198</f>
        <v>1968.1497605490651</v>
      </c>
      <c r="D179" s="19">
        <f t="shared" si="12"/>
        <v>83.985838466259437</v>
      </c>
      <c r="E179" s="19">
        <f>E178*C179/C178</f>
        <v>97.405973461845065</v>
      </c>
      <c r="F179" s="19">
        <f>(SNB_D4_1a!I330/1000+SNB_2E!H331/1000)/SNB_FX!L198</f>
        <v>205.95526062292626</v>
      </c>
      <c r="G179" s="32">
        <f t="shared" si="11"/>
        <v>1785.4459607053543</v>
      </c>
      <c r="H179" s="19">
        <f>C179*SNB_FX!$L198/SNB_FX!$B198</f>
        <v>1491.8402736337755</v>
      </c>
      <c r="I179" s="19">
        <f>D179*SNB_FX!$L198/SNB_FX!$B198</f>
        <v>63.660529676315264</v>
      </c>
      <c r="J179" s="19">
        <f>E179*SNB_FX!$L198/SNB_FX!$B198</f>
        <v>73.832874416194912</v>
      </c>
      <c r="K179" s="22">
        <f>F179*SNB_FX!$L198/SNB_FX!$B198</f>
        <v>156.11228297906865</v>
      </c>
    </row>
    <row r="180" spans="1:11" x14ac:dyDescent="0.2">
      <c r="A180" s="17">
        <v>41456</v>
      </c>
      <c r="B180" s="24">
        <f t="shared" si="10"/>
        <v>2334.8746129716437</v>
      </c>
      <c r="C180" s="19">
        <f>SNB_D5_1a_M33!B206/0.968/SNB_FX!L199</f>
        <v>1954.219674090577</v>
      </c>
      <c r="D180" s="19">
        <f t="shared" si="12"/>
        <v>83.39140707969807</v>
      </c>
      <c r="E180" s="19">
        <f t="shared" ref="E180:E187" si="13">E179*C180/C179</f>
        <v>96.716557616011173</v>
      </c>
      <c r="F180" s="19">
        <f>(SNB_D4_1a!I331/1000+SNB_2E!H332/1000)/SNB_FX!L199</f>
        <v>200.54697418535758</v>
      </c>
      <c r="G180" s="32">
        <f t="shared" si="11"/>
        <v>1784.9591428185038</v>
      </c>
      <c r="H180" s="19">
        <f>C180*SNB_FX!$L199/SNB_FX!$B199</f>
        <v>1493.9570009304541</v>
      </c>
      <c r="I180" s="19">
        <f>D180*SNB_FX!$L199/SNB_FX!$B199</f>
        <v>63.750855687261904</v>
      </c>
      <c r="J180" s="19">
        <f>E180*SNB_FX!$L199/SNB_FX!$B199</f>
        <v>73.937633661156397</v>
      </c>
      <c r="K180" s="22">
        <f>F180*SNB_FX!$L199/SNB_FX!$B199</f>
        <v>153.31365253963119</v>
      </c>
    </row>
    <row r="181" spans="1:11" x14ac:dyDescent="0.2">
      <c r="A181" s="17">
        <v>41487</v>
      </c>
      <c r="B181" s="24">
        <f t="shared" si="10"/>
        <v>2350.643002423581</v>
      </c>
      <c r="C181" s="19">
        <f>SNB_D5_1a_M33!B207/0.968/SNB_FX!L200</f>
        <v>1962.9503759777474</v>
      </c>
      <c r="D181" s="19">
        <f t="shared" si="12"/>
        <v>83.763967813180258</v>
      </c>
      <c r="E181" s="19">
        <f t="shared" si="13"/>
        <v>97.148649997074571</v>
      </c>
      <c r="F181" s="19">
        <f>(SNB_D4_1a!I332/1000+SNB_2E!H333/1000)/SNB_FX!L200</f>
        <v>206.78000863557855</v>
      </c>
      <c r="G181" s="32">
        <f t="shared" si="11"/>
        <v>1765.5551138683359</v>
      </c>
      <c r="H181" s="19">
        <f>C181*SNB_FX!$L200/SNB_FX!$B200</f>
        <v>1474.3613007181655</v>
      </c>
      <c r="I181" s="19">
        <f>D181*SNB_FX!$L200/SNB_FX!$B200</f>
        <v>62.91465849045742</v>
      </c>
      <c r="J181" s="19">
        <f>E181*SNB_FX!$L200/SNB_FX!$B200</f>
        <v>72.967820137254634</v>
      </c>
      <c r="K181" s="22">
        <f>F181*SNB_FX!$L200/SNB_FX!$B200</f>
        <v>155.31133452245822</v>
      </c>
    </row>
    <row r="182" spans="1:11" x14ac:dyDescent="0.2">
      <c r="A182" s="17">
        <v>41518</v>
      </c>
      <c r="B182" s="24">
        <f t="shared" si="10"/>
        <v>2340.3781923469128</v>
      </c>
      <c r="C182" s="19">
        <f>SNB_D5_1a_M33!B208/0.968/SNB_FX!L201</f>
        <v>1960.3153117411873</v>
      </c>
      <c r="D182" s="19">
        <f t="shared" si="12"/>
        <v>83.65152307764437</v>
      </c>
      <c r="E182" s="19">
        <f t="shared" si="13"/>
        <v>97.018237666548956</v>
      </c>
      <c r="F182" s="19">
        <f>(SNB_D4_1a!I333/1000+SNB_2E!H334/1000)/SNB_FX!L201</f>
        <v>199.3931198615318</v>
      </c>
      <c r="G182" s="32">
        <f t="shared" si="11"/>
        <v>1753.4816023711182</v>
      </c>
      <c r="H182" s="19">
        <f>C182*SNB_FX!$L201/SNB_FX!$B201</f>
        <v>1468.727082325785</v>
      </c>
      <c r="I182" s="19">
        <f>D182*SNB_FX!$L201/SNB_FX!$B201</f>
        <v>62.674232398261026</v>
      </c>
      <c r="J182" s="19">
        <f>E182*SNB_FX!$L201/SNB_FX!$B201</f>
        <v>72.688976251384233</v>
      </c>
      <c r="K182" s="22">
        <f>F182*SNB_FX!$L201/SNB_FX!$B201</f>
        <v>149.39131139568812</v>
      </c>
    </row>
    <row r="183" spans="1:11" x14ac:dyDescent="0.2">
      <c r="A183" s="17">
        <v>41548</v>
      </c>
      <c r="B183" s="24">
        <f t="shared" si="10"/>
        <v>2431.1847577561912</v>
      </c>
      <c r="C183" s="19">
        <f>SNB_D5_1a_M33!B209/0.968/SNB_FX!L202</f>
        <v>2041.9245763627393</v>
      </c>
      <c r="D183" s="19">
        <f t="shared" si="12"/>
        <v>87.133993087418318</v>
      </c>
      <c r="E183" s="19">
        <f t="shared" si="13"/>
        <v>101.05717312934115</v>
      </c>
      <c r="F183" s="19">
        <f>(SNB_D4_1a!I334/1000+SNB_2E!H335/1000)/SNB_FX!L202</f>
        <v>201.06901517669215</v>
      </c>
      <c r="G183" s="32">
        <f t="shared" si="11"/>
        <v>1782.2238759351255</v>
      </c>
      <c r="H183" s="19">
        <f>C183*SNB_FX!$L202/SNB_FX!$B202</f>
        <v>1496.8696727973402</v>
      </c>
      <c r="I183" s="19">
        <f>D183*SNB_FX!$L202/SNB_FX!$B202</f>
        <v>63.875146629862357</v>
      </c>
      <c r="J183" s="19">
        <f>E183*SNB_FX!$L202/SNB_FX!$B202</f>
        <v>74.08178510951457</v>
      </c>
      <c r="K183" s="22">
        <f>F183*SNB_FX!$L202/SNB_FX!$B202</f>
        <v>147.39727139840829</v>
      </c>
    </row>
    <row r="184" spans="1:11" x14ac:dyDescent="0.2">
      <c r="A184" s="17">
        <v>41579</v>
      </c>
      <c r="B184" s="24">
        <f t="shared" si="10"/>
        <v>2415.3203553614503</v>
      </c>
      <c r="C184" s="19">
        <f>SNB_D5_1a_M33!B210/0.968/SNB_FX!L203</f>
        <v>2034.1514597714056</v>
      </c>
      <c r="D184" s="19">
        <f t="shared" si="12"/>
        <v>86.802294896810594</v>
      </c>
      <c r="E184" s="19">
        <f t="shared" si="13"/>
        <v>100.67247273530201</v>
      </c>
      <c r="F184" s="19">
        <f>(SNB_D4_1a!I335/1000+SNB_2E!H336/1000)/SNB_FX!L203</f>
        <v>193.69412795793164</v>
      </c>
      <c r="G184" s="32">
        <f t="shared" si="11"/>
        <v>1789.6780748225758</v>
      </c>
      <c r="H184" s="19">
        <f>C184*SNB_FX!$L203/SNB_FX!$B203</f>
        <v>1507.2436500359922</v>
      </c>
      <c r="I184" s="19">
        <f>D184*SNB_FX!$L203/SNB_FX!$B203</f>
        <v>64.317830003903481</v>
      </c>
      <c r="J184" s="19">
        <f>E184*SNB_FX!$L203/SNB_FX!$B203</f>
        <v>74.595205059488322</v>
      </c>
      <c r="K184" s="22">
        <f>F184*SNB_FX!$L203/SNB_FX!$B203</f>
        <v>143.52138972319182</v>
      </c>
    </row>
    <row r="185" spans="1:11" x14ac:dyDescent="0.2">
      <c r="A185" s="42">
        <v>41609</v>
      </c>
      <c r="B185" s="43">
        <f t="shared" si="10"/>
        <v>2423.4630394159822</v>
      </c>
      <c r="C185" s="44">
        <f>SNB_D5_1a_M33!B211/0.968/SNB_FX!L204</f>
        <v>2038.3808510677627</v>
      </c>
      <c r="D185" s="44">
        <f t="shared" si="12"/>
        <v>86.98277352772908</v>
      </c>
      <c r="E185" s="44">
        <f t="shared" si="13"/>
        <v>100.88179012802816</v>
      </c>
      <c r="F185" s="44">
        <f>(SNB_D4_1a!I336/1000+SNB_2E!H337/1000)/SNB_FX!L204</f>
        <v>197.21762469246255</v>
      </c>
      <c r="G185" s="45">
        <f t="shared" si="11"/>
        <v>1769.1735242434254</v>
      </c>
      <c r="H185" s="44">
        <f>C185*SNB_FX!$L204/SNB_FX!$B204</f>
        <v>1488.0562960444065</v>
      </c>
      <c r="I185" s="44">
        <f>D185*SNB_FX!$L204/SNB_FX!$B204</f>
        <v>63.499057954523103</v>
      </c>
      <c r="J185" s="44">
        <f>E185*SNB_FX!$L204/SNB_FX!$B204</f>
        <v>73.645601055174126</v>
      </c>
      <c r="K185" s="46">
        <f>F185*SNB_FX!$L204/SNB_FX!$B204</f>
        <v>143.9725691893216</v>
      </c>
    </row>
    <row r="186" spans="1:11" x14ac:dyDescent="0.2">
      <c r="A186" s="17">
        <v>41640</v>
      </c>
      <c r="B186" s="24">
        <f t="shared" si="10"/>
        <v>2394.791665712341</v>
      </c>
      <c r="C186" s="19">
        <f>SNB_D5_1a_M33!B212/0.968/SNB_FX!L205</f>
        <v>2013.2387547050726</v>
      </c>
      <c r="D186" s="19">
        <f t="shared" si="12"/>
        <v>85.909897831912645</v>
      </c>
      <c r="E186" s="19">
        <f t="shared" si="13"/>
        <v>99.637479141045063</v>
      </c>
      <c r="F186" s="19">
        <f>(SNB_D4_1a!I337/1000+SNB_2E!H338/1000)/SNB_FX!L205</f>
        <v>196.00553403431104</v>
      </c>
      <c r="G186" s="32">
        <f t="shared" si="11"/>
        <v>1757.3865090733432</v>
      </c>
      <c r="H186" s="19">
        <f>C186*SNB_FX!$L205/SNB_FX!$B205</f>
        <v>1477.3889009714367</v>
      </c>
      <c r="I186" s="19">
        <f>D186*SNB_FX!$L205/SNB_FX!$B205</f>
        <v>63.043853712746163</v>
      </c>
      <c r="J186" s="19">
        <f>E186*SNB_FX!$L205/SNB_FX!$B205</f>
        <v>73.117659522363724</v>
      </c>
      <c r="K186" s="22">
        <f>F186*SNB_FX!$L205/SNB_FX!$B205</f>
        <v>143.83609486679663</v>
      </c>
    </row>
    <row r="187" spans="1:11" ht="17" thickBot="1" x14ac:dyDescent="0.25">
      <c r="A187" s="18">
        <v>41671</v>
      </c>
      <c r="B187" s="25">
        <f t="shared" si="10"/>
        <v>2413.5972311002724</v>
      </c>
      <c r="C187" s="20">
        <f>SNB_D5_1a_M33!B213/0.968/SNB_FX!L206</f>
        <v>2033.4976402102809</v>
      </c>
      <c r="D187" s="20">
        <f t="shared" si="12"/>
        <v>86.774394792282266</v>
      </c>
      <c r="E187" s="20">
        <f t="shared" si="13"/>
        <v>100.64011446049167</v>
      </c>
      <c r="F187" s="20">
        <f>(SNB_D4_1a!I338/1000+SNB_2E!H339/1000)/SNB_FX!L206</f>
        <v>192.68508163721759</v>
      </c>
      <c r="G187" s="33">
        <f t="shared" si="11"/>
        <v>1767.1650241954176</v>
      </c>
      <c r="H187" s="20">
        <f>C187*SNB_FX!$L206/SNB_FX!$B206</f>
        <v>1488.8672642888996</v>
      </c>
      <c r="I187" s="20">
        <f>D187*SNB_FX!$L206/SNB_FX!$B206</f>
        <v>63.533663983672156</v>
      </c>
      <c r="J187" s="20">
        <f>E187*SNB_FX!$L206/SNB_FX!$B206</f>
        <v>73.685736797323869</v>
      </c>
      <c r="K187" s="23">
        <f>F187*SNB_FX!$L206/SNB_FX!$B206</f>
        <v>141.07835912552196</v>
      </c>
    </row>
    <row r="188" spans="1:11" ht="18" thickTop="1" thickBot="1" x14ac:dyDescent="0.25"/>
    <row r="189" spans="1:11" ht="15" customHeight="1" x14ac:dyDescent="0.2">
      <c r="A189" s="498" t="s">
        <v>1254</v>
      </c>
      <c r="B189" s="499"/>
      <c r="C189" s="499"/>
      <c r="D189" s="499"/>
      <c r="E189" s="499"/>
      <c r="F189" s="499"/>
      <c r="G189" s="499"/>
      <c r="H189" s="499"/>
      <c r="I189" s="499"/>
      <c r="J189" s="499"/>
      <c r="K189" s="500"/>
    </row>
    <row r="190" spans="1:11" x14ac:dyDescent="0.2">
      <c r="A190" s="501"/>
      <c r="B190" s="502"/>
      <c r="C190" s="502"/>
      <c r="D190" s="502"/>
      <c r="E190" s="502"/>
      <c r="F190" s="502"/>
      <c r="G190" s="502"/>
      <c r="H190" s="502"/>
      <c r="I190" s="502"/>
      <c r="J190" s="502"/>
      <c r="K190" s="503"/>
    </row>
    <row r="191" spans="1:11" x14ac:dyDescent="0.2">
      <c r="A191" s="501"/>
      <c r="B191" s="502"/>
      <c r="C191" s="502"/>
      <c r="D191" s="502"/>
      <c r="E191" s="502"/>
      <c r="F191" s="502"/>
      <c r="G191" s="502"/>
      <c r="H191" s="502"/>
      <c r="I191" s="502"/>
      <c r="J191" s="502"/>
      <c r="K191" s="503"/>
    </row>
    <row r="192" spans="1:11" x14ac:dyDescent="0.2">
      <c r="A192" s="501"/>
      <c r="B192" s="502"/>
      <c r="C192" s="502"/>
      <c r="D192" s="502"/>
      <c r="E192" s="502"/>
      <c r="F192" s="502"/>
      <c r="G192" s="502"/>
      <c r="H192" s="502"/>
      <c r="I192" s="502"/>
      <c r="J192" s="502"/>
      <c r="K192" s="503"/>
    </row>
    <row r="193" spans="1:11" x14ac:dyDescent="0.2">
      <c r="A193" s="501"/>
      <c r="B193" s="502"/>
      <c r="C193" s="502"/>
      <c r="D193" s="502"/>
      <c r="E193" s="502"/>
      <c r="F193" s="502"/>
      <c r="G193" s="502"/>
      <c r="H193" s="502"/>
      <c r="I193" s="502"/>
      <c r="J193" s="502"/>
      <c r="K193" s="503"/>
    </row>
    <row r="194" spans="1:11" x14ac:dyDescent="0.2">
      <c r="A194" s="501"/>
      <c r="B194" s="502"/>
      <c r="C194" s="502"/>
      <c r="D194" s="502"/>
      <c r="E194" s="502"/>
      <c r="F194" s="502"/>
      <c r="G194" s="502"/>
      <c r="H194" s="502"/>
      <c r="I194" s="502"/>
      <c r="J194" s="502"/>
      <c r="K194" s="503"/>
    </row>
    <row r="195" spans="1:11" x14ac:dyDescent="0.2">
      <c r="A195" s="501"/>
      <c r="B195" s="502"/>
      <c r="C195" s="502"/>
      <c r="D195" s="502"/>
      <c r="E195" s="502"/>
      <c r="F195" s="502"/>
      <c r="G195" s="502"/>
      <c r="H195" s="502"/>
      <c r="I195" s="502"/>
      <c r="J195" s="502"/>
      <c r="K195" s="503"/>
    </row>
    <row r="196" spans="1:11" x14ac:dyDescent="0.2">
      <c r="A196" s="501"/>
      <c r="B196" s="502"/>
      <c r="C196" s="502"/>
      <c r="D196" s="502"/>
      <c r="E196" s="502"/>
      <c r="F196" s="502"/>
      <c r="G196" s="502"/>
      <c r="H196" s="502"/>
      <c r="I196" s="502"/>
      <c r="J196" s="502"/>
      <c r="K196" s="503"/>
    </row>
    <row r="197" spans="1:11" ht="17" thickBot="1" x14ac:dyDescent="0.25">
      <c r="A197" s="504"/>
      <c r="B197" s="505"/>
      <c r="C197" s="505"/>
      <c r="D197" s="505"/>
      <c r="E197" s="505"/>
      <c r="F197" s="505"/>
      <c r="G197" s="505"/>
      <c r="H197" s="505"/>
      <c r="I197" s="505"/>
      <c r="J197" s="505"/>
      <c r="K197" s="506"/>
    </row>
  </sheetData>
  <mergeCells count="5">
    <mergeCell ref="A2:K2"/>
    <mergeCell ref="B4:F4"/>
    <mergeCell ref="G4:K4"/>
    <mergeCell ref="M7:O7"/>
    <mergeCell ref="A189:K197"/>
  </mergeCells>
  <pageMargins left="0.75" right="0.75" top="1" bottom="1" header="0.5" footer="0.5"/>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pane xSplit="1" ySplit="5" topLeftCell="B6" activePane="bottomRight" state="frozen"/>
      <selection pane="topRight" activeCell="B1" sqref="B1"/>
      <selection pane="bottomLeft" activeCell="A3" sqref="A3"/>
      <selection pane="bottomRight" activeCell="F18" sqref="F18"/>
    </sheetView>
  </sheetViews>
  <sheetFormatPr baseColWidth="10" defaultRowHeight="16" x14ac:dyDescent="0.2"/>
  <cols>
    <col min="1" max="1" width="15.140625" customWidth="1"/>
    <col min="4" max="5" width="0" hidden="1" customWidth="1"/>
    <col min="9" max="10" width="0" hidden="1" customWidth="1"/>
  </cols>
  <sheetData>
    <row r="1" spans="1:11" ht="17" thickBot="1" x14ac:dyDescent="0.25"/>
    <row r="2" spans="1:11" ht="36" customHeight="1" thickTop="1" x14ac:dyDescent="0.2">
      <c r="A2" s="507" t="s">
        <v>1349</v>
      </c>
      <c r="B2" s="508"/>
      <c r="C2" s="508"/>
      <c r="D2" s="508"/>
      <c r="E2" s="508"/>
      <c r="F2" s="508"/>
      <c r="G2" s="508"/>
      <c r="H2" s="508"/>
      <c r="I2" s="508"/>
      <c r="J2" s="508"/>
      <c r="K2" s="509"/>
    </row>
    <row r="3" spans="1:11" ht="14" customHeight="1" x14ac:dyDescent="0.2">
      <c r="A3" s="26"/>
      <c r="B3" s="27" t="s">
        <v>102</v>
      </c>
      <c r="C3" s="27" t="s">
        <v>103</v>
      </c>
      <c r="D3" s="27" t="s">
        <v>104</v>
      </c>
      <c r="E3" s="27" t="s">
        <v>105</v>
      </c>
      <c r="F3" s="27" t="s">
        <v>106</v>
      </c>
      <c r="G3" s="29" t="s">
        <v>112</v>
      </c>
      <c r="H3" s="27" t="s">
        <v>113</v>
      </c>
      <c r="I3" s="27" t="s">
        <v>114</v>
      </c>
      <c r="J3" s="27" t="s">
        <v>115</v>
      </c>
      <c r="K3" s="28" t="s">
        <v>116</v>
      </c>
    </row>
    <row r="4" spans="1:11" ht="20" customHeight="1" x14ac:dyDescent="0.2">
      <c r="A4" s="26"/>
      <c r="B4" s="492" t="s">
        <v>1397</v>
      </c>
      <c r="C4" s="492"/>
      <c r="D4" s="492"/>
      <c r="E4" s="492"/>
      <c r="F4" s="492"/>
      <c r="G4" s="493" t="s">
        <v>1396</v>
      </c>
      <c r="H4" s="492"/>
      <c r="I4" s="492"/>
      <c r="J4" s="492"/>
      <c r="K4" s="494"/>
    </row>
    <row r="5" spans="1:11" s="12" customFormat="1" ht="48" x14ac:dyDescent="0.2">
      <c r="A5" s="13"/>
      <c r="B5" s="14" t="s">
        <v>1395</v>
      </c>
      <c r="C5" s="12" t="s">
        <v>1394</v>
      </c>
      <c r="D5" s="158" t="s">
        <v>1398</v>
      </c>
      <c r="E5" s="15"/>
      <c r="F5" s="15" t="s">
        <v>1352</v>
      </c>
      <c r="G5" s="14" t="s">
        <v>1350</v>
      </c>
      <c r="H5" s="12" t="s">
        <v>1393</v>
      </c>
      <c r="I5" s="158" t="s">
        <v>1398</v>
      </c>
      <c r="J5" s="15"/>
      <c r="K5" s="16" t="s">
        <v>1353</v>
      </c>
    </row>
    <row r="6" spans="1:11" ht="18" customHeight="1" x14ac:dyDescent="0.2">
      <c r="A6" s="17" t="s">
        <v>1061</v>
      </c>
      <c r="B6" s="357">
        <f>'MNE_II.D 1'!K26</f>
        <v>149058</v>
      </c>
      <c r="C6" s="370">
        <f>'MNE_II.G 1'!B27</f>
        <v>222.2</v>
      </c>
      <c r="D6" s="19"/>
      <c r="E6" s="19"/>
      <c r="F6" s="359">
        <f>'MNE_II.D 1'!I26</f>
        <v>5027</v>
      </c>
      <c r="G6" s="358">
        <f>B6/B$18</f>
        <v>0.13366212780839054</v>
      </c>
      <c r="H6" s="58">
        <f>C6/C$18</f>
        <v>1.8854316043139217E-2</v>
      </c>
      <c r="I6" s="19"/>
      <c r="J6" s="19"/>
      <c r="K6" s="372">
        <f t="shared" ref="K6:K12" si="0">F6/B6</f>
        <v>3.3725127131720538E-2</v>
      </c>
    </row>
    <row r="7" spans="1:11" ht="18" customHeight="1" x14ac:dyDescent="0.2">
      <c r="A7" s="17" t="s">
        <v>1351</v>
      </c>
      <c r="B7" s="24">
        <f>'MNE_II.D 1'!K58</f>
        <v>144156</v>
      </c>
      <c r="C7" s="370">
        <f>('MNE_II.G 1'!B59-'MNE_II.G 1'!B62)</f>
        <v>25.2</v>
      </c>
      <c r="D7" s="19"/>
      <c r="E7" s="19"/>
      <c r="F7" s="360">
        <f>'MNE_II.D 1'!I58</f>
        <v>2683</v>
      </c>
      <c r="G7" s="358">
        <f t="shared" ref="G7:G12" si="1">B7/B$18</f>
        <v>0.12926644458094397</v>
      </c>
      <c r="H7" s="58">
        <f t="shared" ref="H7:H12" si="2">C7/C$18</f>
        <v>2.1382932686188493E-3</v>
      </c>
      <c r="I7" s="19"/>
      <c r="J7" s="19"/>
      <c r="K7" s="372">
        <f t="shared" si="0"/>
        <v>1.861178168095674E-2</v>
      </c>
    </row>
    <row r="8" spans="1:11" ht="18" customHeight="1" x14ac:dyDescent="0.2">
      <c r="A8" s="17" t="s">
        <v>1059</v>
      </c>
      <c r="B8" s="24">
        <f>'MNE_II.D 1'!K23</f>
        <v>143871</v>
      </c>
      <c r="C8" s="370">
        <f>'MNE_II.G 1'!B24</f>
        <v>98.4</v>
      </c>
      <c r="D8" s="19"/>
      <c r="E8" s="19"/>
      <c r="F8" s="360">
        <f>'MNE_II.D 1'!I23</f>
        <v>3162</v>
      </c>
      <c r="G8" s="358">
        <f t="shared" si="1"/>
        <v>0.12901088160260404</v>
      </c>
      <c r="H8" s="58">
        <f t="shared" si="2"/>
        <v>8.3495260965116974E-3</v>
      </c>
      <c r="I8" s="19"/>
      <c r="J8" s="19"/>
      <c r="K8" s="372">
        <f t="shared" si="0"/>
        <v>2.197802197802198E-2</v>
      </c>
    </row>
    <row r="9" spans="1:11" ht="18" customHeight="1" x14ac:dyDescent="0.2">
      <c r="A9" s="17" t="s">
        <v>1065</v>
      </c>
      <c r="B9" s="24">
        <f>'MNE_II.D 1'!K25</f>
        <v>76108</v>
      </c>
      <c r="C9" s="370">
        <f>'MNE_II.G 1'!B26</f>
        <v>13.6</v>
      </c>
      <c r="D9" s="19"/>
      <c r="E9" s="19"/>
      <c r="F9" s="360">
        <f>'MNE_II.D 1'!I25</f>
        <v>1824</v>
      </c>
      <c r="G9" s="358">
        <f t="shared" si="1"/>
        <v>6.8246972475418874E-2</v>
      </c>
      <c r="H9" s="58">
        <f t="shared" si="2"/>
        <v>1.1539995417942995E-3</v>
      </c>
      <c r="I9" s="19"/>
      <c r="J9" s="19"/>
      <c r="K9" s="372">
        <f t="shared" si="0"/>
        <v>2.3965943133441952E-2</v>
      </c>
    </row>
    <row r="10" spans="1:11" ht="18" customHeight="1" x14ac:dyDescent="0.2">
      <c r="A10" s="17" t="s">
        <v>1062</v>
      </c>
      <c r="B10" s="24">
        <f>'MNE_II.D 1'!K34</f>
        <v>56318</v>
      </c>
      <c r="C10" s="370">
        <f>'MNE_II.G 1'!B35</f>
        <v>91.8</v>
      </c>
      <c r="D10" s="19"/>
      <c r="E10" s="19"/>
      <c r="F10" s="360">
        <f>'MNE_II.D 1'!I34</f>
        <v>3761</v>
      </c>
      <c r="G10" s="358">
        <f t="shared" si="1"/>
        <v>5.0501037944376943E-2</v>
      </c>
      <c r="H10" s="58">
        <f t="shared" si="2"/>
        <v>7.7894969071115221E-3</v>
      </c>
      <c r="I10" s="19"/>
      <c r="J10" s="19"/>
      <c r="K10" s="372">
        <f t="shared" si="0"/>
        <v>6.6781490819986508E-2</v>
      </c>
    </row>
    <row r="11" spans="1:11" ht="18" customHeight="1" x14ac:dyDescent="0.2">
      <c r="A11" s="17" t="s">
        <v>1064</v>
      </c>
      <c r="B11" s="24">
        <f>'MNE_II.D 1'!K88</f>
        <v>42360</v>
      </c>
      <c r="C11" s="370">
        <f>'MNE_II.G 1'!B89</f>
        <v>168</v>
      </c>
      <c r="D11" s="19"/>
      <c r="E11" s="19"/>
      <c r="F11" s="360">
        <f>'MNE_II.D 1'!I88</f>
        <v>1921</v>
      </c>
      <c r="G11" s="358">
        <f t="shared" si="1"/>
        <v>3.7984728991153932E-2</v>
      </c>
      <c r="H11" s="58">
        <f t="shared" si="2"/>
        <v>1.4255288457458994E-2</v>
      </c>
      <c r="I11" s="19"/>
      <c r="J11" s="19"/>
      <c r="K11" s="372">
        <f t="shared" si="0"/>
        <v>4.5349386213408879E-2</v>
      </c>
    </row>
    <row r="12" spans="1:11" ht="18" customHeight="1" x14ac:dyDescent="0.2">
      <c r="A12" s="362" t="s">
        <v>1074</v>
      </c>
      <c r="B12" s="24">
        <f>B6+B7+B8+B9+B10+B11</f>
        <v>611871</v>
      </c>
      <c r="C12" s="370">
        <f>C6+C7+C8+C9+C10+C11</f>
        <v>619.20000000000005</v>
      </c>
      <c r="D12" s="363"/>
      <c r="E12" s="363"/>
      <c r="F12" s="24">
        <f>F6+F7+F8+F9+F10+F11</f>
        <v>18378</v>
      </c>
      <c r="G12" s="358">
        <f t="shared" si="1"/>
        <v>0.54867219340288831</v>
      </c>
      <c r="H12" s="58">
        <f t="shared" si="2"/>
        <v>5.254092031463458E-2</v>
      </c>
      <c r="I12" s="363"/>
      <c r="J12" s="363"/>
      <c r="K12" s="373">
        <f t="shared" si="0"/>
        <v>3.0035742828145147E-2</v>
      </c>
    </row>
    <row r="13" spans="1:11" ht="18" customHeight="1" x14ac:dyDescent="0.2">
      <c r="A13" s="17"/>
      <c r="B13" s="24"/>
      <c r="C13" s="19"/>
      <c r="D13" s="19"/>
      <c r="E13" s="19"/>
      <c r="F13" s="19"/>
      <c r="G13" s="32"/>
      <c r="H13" s="19"/>
      <c r="I13" s="19"/>
      <c r="J13" s="19"/>
      <c r="K13" s="361"/>
    </row>
    <row r="14" spans="1:11" ht="18" customHeight="1" x14ac:dyDescent="0.2">
      <c r="A14" s="17"/>
      <c r="B14" s="24"/>
      <c r="C14" s="19"/>
      <c r="D14" s="19"/>
      <c r="E14" s="19"/>
      <c r="F14" s="19"/>
      <c r="G14" s="32"/>
      <c r="H14" s="19"/>
      <c r="I14" s="19"/>
      <c r="J14" s="19"/>
      <c r="K14" s="361"/>
    </row>
    <row r="15" spans="1:11" ht="18" customHeight="1" x14ac:dyDescent="0.2">
      <c r="A15" s="17"/>
      <c r="B15" s="24"/>
      <c r="C15" s="19"/>
      <c r="D15" s="19"/>
      <c r="E15" s="19"/>
      <c r="F15" s="19"/>
      <c r="G15" s="32"/>
      <c r="H15" s="19"/>
      <c r="I15" s="19"/>
      <c r="J15" s="19"/>
      <c r="K15" s="361"/>
    </row>
    <row r="16" spans="1:11" ht="18" customHeight="1" x14ac:dyDescent="0.2">
      <c r="A16" s="17"/>
      <c r="B16" s="24"/>
      <c r="C16" s="19"/>
      <c r="D16" s="19"/>
      <c r="E16" s="19"/>
      <c r="F16" s="19"/>
      <c r="G16" s="32"/>
      <c r="H16" s="19"/>
      <c r="I16" s="19"/>
      <c r="J16" s="19"/>
      <c r="K16" s="361"/>
    </row>
    <row r="17" spans="1:11" ht="18" customHeight="1" x14ac:dyDescent="0.2">
      <c r="A17" s="17"/>
      <c r="B17" s="24"/>
      <c r="C17" s="19"/>
      <c r="D17" s="19"/>
      <c r="E17" s="19"/>
      <c r="F17" s="19"/>
      <c r="G17" s="32"/>
      <c r="H17" s="19"/>
      <c r="I17" s="19"/>
      <c r="J17" s="19"/>
      <c r="K17" s="361"/>
    </row>
    <row r="18" spans="1:11" ht="18" customHeight="1" thickBot="1" x14ac:dyDescent="0.25">
      <c r="A18" s="18" t="s">
        <v>15</v>
      </c>
      <c r="B18" s="25">
        <f>'MNE_II.D 1'!K8</f>
        <v>1115185</v>
      </c>
      <c r="C18" s="25">
        <f>'MNE_II.G 1'!B9</f>
        <v>11785.1</v>
      </c>
      <c r="D18" s="20"/>
      <c r="E18" s="20"/>
      <c r="F18" s="371">
        <f>'MNE_II.D 1'!I8</f>
        <v>164986</v>
      </c>
      <c r="G18" s="33"/>
      <c r="H18" s="20"/>
      <c r="I18" s="20"/>
      <c r="J18" s="20"/>
      <c r="K18" s="364">
        <f>F18/B18</f>
        <v>0.14794495980487543</v>
      </c>
    </row>
    <row r="19" spans="1:11" ht="18" thickTop="1" thickBot="1" x14ac:dyDescent="0.25"/>
    <row r="20" spans="1:11" ht="15" customHeight="1" x14ac:dyDescent="0.2">
      <c r="A20" s="498"/>
      <c r="B20" s="499"/>
      <c r="C20" s="499"/>
      <c r="D20" s="499"/>
      <c r="E20" s="499"/>
      <c r="F20" s="499"/>
      <c r="G20" s="499"/>
      <c r="H20" s="499"/>
      <c r="I20" s="499"/>
      <c r="J20" s="499"/>
      <c r="K20" s="500"/>
    </row>
    <row r="21" spans="1:11" ht="17" thickBot="1" x14ac:dyDescent="0.25">
      <c r="A21" s="504"/>
      <c r="B21" s="505"/>
      <c r="C21" s="505"/>
      <c r="D21" s="505"/>
      <c r="E21" s="505"/>
      <c r="F21" s="505"/>
      <c r="G21" s="505"/>
      <c r="H21" s="505"/>
      <c r="I21" s="505"/>
      <c r="J21" s="505"/>
      <c r="K21" s="506"/>
    </row>
  </sheetData>
  <mergeCells count="4">
    <mergeCell ref="A2:K2"/>
    <mergeCell ref="B4:F4"/>
    <mergeCell ref="G4:K4"/>
    <mergeCell ref="A20:K21"/>
  </mergeCells>
  <pageMargins left="0.75" right="0.75" top="1" bottom="1" header="0.5" footer="0.5"/>
  <pageSetup paperSize="9"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10" sqref="A10"/>
    </sheetView>
  </sheetViews>
  <sheetFormatPr baseColWidth="10" defaultRowHeight="16" x14ac:dyDescent="0.2"/>
  <sheetData>
    <row r="1" spans="1:1" x14ac:dyDescent="0.2">
      <c r="A1" s="63" t="s">
        <v>1197</v>
      </c>
    </row>
    <row r="3" spans="1:1" x14ac:dyDescent="0.2">
      <c r="A3" t="s">
        <v>1195</v>
      </c>
    </row>
    <row r="4" spans="1:1" x14ac:dyDescent="0.2">
      <c r="A4" t="s">
        <v>1192</v>
      </c>
    </row>
    <row r="6" spans="1:1" x14ac:dyDescent="0.2">
      <c r="A6" t="s">
        <v>1194</v>
      </c>
    </row>
    <row r="7" spans="1:1" x14ac:dyDescent="0.2">
      <c r="A7" t="s">
        <v>1192</v>
      </c>
    </row>
    <row r="9" spans="1:1" x14ac:dyDescent="0.2">
      <c r="A9" t="s">
        <v>1399</v>
      </c>
    </row>
    <row r="10" spans="1:1" x14ac:dyDescent="0.2">
      <c r="A10" t="s">
        <v>1192</v>
      </c>
    </row>
    <row r="12" spans="1:1" x14ac:dyDescent="0.2">
      <c r="A12" t="s">
        <v>1196</v>
      </c>
    </row>
    <row r="13" spans="1:1" x14ac:dyDescent="0.2">
      <c r="A13" t="s">
        <v>77</v>
      </c>
    </row>
    <row r="14" spans="1:1" x14ac:dyDescent="0.2">
      <c r="A14" t="s">
        <v>92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6"/>
  <sheetViews>
    <sheetView defaultGridColor="0" colorId="22" zoomScale="125" zoomScaleNormal="125" zoomScalePageLayoutView="125" workbookViewId="0">
      <pane xSplit="1" ySplit="4" topLeftCell="B5" activePane="bottomRight" state="frozen"/>
      <selection pane="topRight" activeCell="B1" sqref="B1"/>
      <selection pane="bottomLeft" activeCell="A5" sqref="A5"/>
      <selection pane="bottomRight" activeCell="B85" sqref="B85"/>
    </sheetView>
  </sheetViews>
  <sheetFormatPr baseColWidth="10" defaultColWidth="7.5703125" defaultRowHeight="13" x14ac:dyDescent="0.15"/>
  <cols>
    <col min="1" max="1" width="15.28515625" style="409" customWidth="1"/>
    <col min="2" max="3" width="10.85546875" style="408" customWidth="1"/>
    <col min="4" max="11" width="9.28515625" style="408" customWidth="1"/>
    <col min="12" max="16384" width="7.5703125" style="408"/>
  </cols>
  <sheetData>
    <row r="1" spans="1:11" s="409" customFormat="1" x14ac:dyDescent="0.15">
      <c r="A1" s="511" t="s">
        <v>1441</v>
      </c>
      <c r="B1" s="511"/>
      <c r="C1" s="511"/>
      <c r="D1" s="511"/>
      <c r="E1" s="511"/>
      <c r="F1" s="511"/>
      <c r="G1" s="511"/>
      <c r="H1" s="511"/>
      <c r="I1" s="511"/>
      <c r="J1" s="511"/>
      <c r="K1" s="511"/>
    </row>
    <row r="2" spans="1:11" s="409" customFormat="1" x14ac:dyDescent="0.15">
      <c r="A2" s="512" t="s">
        <v>1440</v>
      </c>
      <c r="B2" s="512"/>
      <c r="C2" s="512"/>
      <c r="D2" s="512"/>
      <c r="E2" s="512"/>
      <c r="F2" s="512"/>
      <c r="G2" s="512"/>
      <c r="H2" s="512"/>
      <c r="I2" s="512"/>
      <c r="J2" s="512"/>
    </row>
    <row r="3" spans="1:11" s="409" customFormat="1" ht="28.75" customHeight="1" x14ac:dyDescent="0.15">
      <c r="A3" s="513" t="s">
        <v>1425</v>
      </c>
      <c r="B3" s="515" t="s">
        <v>1424</v>
      </c>
      <c r="C3" s="515" t="s">
        <v>1439</v>
      </c>
      <c r="D3" s="517" t="s">
        <v>1438</v>
      </c>
      <c r="E3" s="518"/>
      <c r="F3" s="519"/>
      <c r="G3" s="515" t="s">
        <v>1437</v>
      </c>
      <c r="H3" s="515" t="s">
        <v>1436</v>
      </c>
      <c r="I3" s="517" t="s">
        <v>1423</v>
      </c>
      <c r="J3" s="518"/>
      <c r="K3" s="518"/>
    </row>
    <row r="4" spans="1:11" s="409" customFormat="1" x14ac:dyDescent="0.15">
      <c r="A4" s="514"/>
      <c r="B4" s="516"/>
      <c r="C4" s="516"/>
      <c r="D4" s="414" t="s">
        <v>15</v>
      </c>
      <c r="E4" s="414" t="s">
        <v>1422</v>
      </c>
      <c r="F4" s="414" t="s">
        <v>1421</v>
      </c>
      <c r="G4" s="516"/>
      <c r="H4" s="516"/>
      <c r="I4" s="414" t="s">
        <v>15</v>
      </c>
      <c r="J4" s="414" t="s">
        <v>1422</v>
      </c>
      <c r="K4" s="414" t="s">
        <v>1421</v>
      </c>
    </row>
    <row r="5" spans="1:11" s="409" customFormat="1" x14ac:dyDescent="0.15">
      <c r="A5" s="413" t="s">
        <v>301</v>
      </c>
      <c r="B5" s="412">
        <v>420</v>
      </c>
      <c r="C5" s="412">
        <v>364</v>
      </c>
      <c r="D5" s="412">
        <v>30</v>
      </c>
      <c r="E5" s="412">
        <v>30</v>
      </c>
      <c r="F5" s="412" t="s">
        <v>1435</v>
      </c>
      <c r="G5" s="412">
        <v>1354</v>
      </c>
      <c r="H5" s="412">
        <v>788</v>
      </c>
      <c r="I5" s="412">
        <v>2955</v>
      </c>
      <c r="J5" s="412">
        <v>2955</v>
      </c>
      <c r="K5" s="412" t="s">
        <v>1435</v>
      </c>
    </row>
    <row r="6" spans="1:11" s="409" customFormat="1" x14ac:dyDescent="0.15">
      <c r="A6" s="413" t="s">
        <v>300</v>
      </c>
      <c r="B6" s="412">
        <v>527</v>
      </c>
      <c r="C6" s="412">
        <v>529</v>
      </c>
      <c r="D6" s="412">
        <v>31</v>
      </c>
      <c r="E6" s="412">
        <v>31</v>
      </c>
      <c r="F6" s="412" t="s">
        <v>1435</v>
      </c>
      <c r="G6" s="412">
        <v>1439</v>
      </c>
      <c r="H6" s="412">
        <v>1084</v>
      </c>
      <c r="I6" s="412">
        <v>3609</v>
      </c>
      <c r="J6" s="412">
        <v>3609</v>
      </c>
      <c r="K6" s="412" t="s">
        <v>1435</v>
      </c>
    </row>
    <row r="7" spans="1:11" s="409" customFormat="1" x14ac:dyDescent="0.15">
      <c r="A7" s="413" t="s">
        <v>299</v>
      </c>
      <c r="B7" s="412">
        <v>674</v>
      </c>
      <c r="C7" s="412">
        <v>719</v>
      </c>
      <c r="D7" s="412">
        <v>52</v>
      </c>
      <c r="E7" s="412">
        <v>52</v>
      </c>
      <c r="F7" s="412" t="s">
        <v>1435</v>
      </c>
      <c r="G7" s="412">
        <v>1631</v>
      </c>
      <c r="H7" s="412">
        <v>847</v>
      </c>
      <c r="I7" s="412">
        <v>3923</v>
      </c>
      <c r="J7" s="412">
        <v>3923</v>
      </c>
      <c r="K7" s="412" t="s">
        <v>1435</v>
      </c>
    </row>
    <row r="8" spans="1:11" s="409" customFormat="1" x14ac:dyDescent="0.15">
      <c r="A8" s="413" t="s">
        <v>298</v>
      </c>
      <c r="B8" s="412">
        <v>1092</v>
      </c>
      <c r="C8" s="412">
        <v>1038</v>
      </c>
      <c r="D8" s="412">
        <v>580</v>
      </c>
      <c r="E8" s="412">
        <v>315</v>
      </c>
      <c r="F8" s="412">
        <v>265</v>
      </c>
      <c r="G8" s="412">
        <v>1876</v>
      </c>
      <c r="H8" s="412">
        <v>801</v>
      </c>
      <c r="I8" s="412">
        <v>5387</v>
      </c>
      <c r="J8" s="412">
        <v>5122</v>
      </c>
      <c r="K8" s="412">
        <v>265</v>
      </c>
    </row>
    <row r="9" spans="1:11" s="409" customFormat="1" x14ac:dyDescent="0.15">
      <c r="A9" s="413" t="s">
        <v>297</v>
      </c>
      <c r="B9" s="412">
        <v>1286</v>
      </c>
      <c r="C9" s="412">
        <v>1287</v>
      </c>
      <c r="D9" s="412">
        <v>1541</v>
      </c>
      <c r="E9" s="412">
        <v>1154</v>
      </c>
      <c r="F9" s="412">
        <v>387</v>
      </c>
      <c r="G9" s="412">
        <v>1863</v>
      </c>
      <c r="H9" s="412">
        <v>773</v>
      </c>
      <c r="I9" s="412">
        <v>6751</v>
      </c>
      <c r="J9" s="412">
        <v>6364</v>
      </c>
      <c r="K9" s="412">
        <v>387</v>
      </c>
    </row>
    <row r="10" spans="1:11" s="409" customFormat="1" x14ac:dyDescent="0.15">
      <c r="A10" s="413" t="s">
        <v>296</v>
      </c>
      <c r="B10" s="412">
        <v>1029</v>
      </c>
      <c r="C10" s="412">
        <v>1127</v>
      </c>
      <c r="D10" s="412">
        <v>1593</v>
      </c>
      <c r="E10" s="412">
        <v>1090</v>
      </c>
      <c r="F10" s="412">
        <v>503</v>
      </c>
      <c r="G10" s="412">
        <v>1871</v>
      </c>
      <c r="H10" s="412">
        <v>675</v>
      </c>
      <c r="I10" s="412">
        <v>6295</v>
      </c>
      <c r="J10" s="412">
        <v>5792</v>
      </c>
      <c r="K10" s="412">
        <v>503</v>
      </c>
    </row>
    <row r="11" spans="1:11" s="409" customFormat="1" x14ac:dyDescent="0.15">
      <c r="A11" s="413" t="s">
        <v>295</v>
      </c>
      <c r="B11" s="412">
        <v>892</v>
      </c>
      <c r="C11" s="412">
        <v>1197</v>
      </c>
      <c r="D11" s="412">
        <v>1785</v>
      </c>
      <c r="E11" s="412">
        <v>1235</v>
      </c>
      <c r="F11" s="412">
        <v>550</v>
      </c>
      <c r="G11" s="412">
        <v>1977</v>
      </c>
      <c r="H11" s="412">
        <v>698</v>
      </c>
      <c r="I11" s="412">
        <v>6548</v>
      </c>
      <c r="J11" s="412">
        <v>5998</v>
      </c>
      <c r="K11" s="412">
        <v>550</v>
      </c>
    </row>
    <row r="12" spans="1:11" s="409" customFormat="1" x14ac:dyDescent="0.15">
      <c r="A12" s="413" t="s">
        <v>294</v>
      </c>
      <c r="B12" s="412">
        <v>1314</v>
      </c>
      <c r="C12" s="412">
        <v>2124</v>
      </c>
      <c r="D12" s="412">
        <v>1940</v>
      </c>
      <c r="E12" s="412">
        <v>1252</v>
      </c>
      <c r="F12" s="412">
        <v>688</v>
      </c>
      <c r="G12" s="412">
        <v>2552</v>
      </c>
      <c r="H12" s="412">
        <v>781</v>
      </c>
      <c r="I12" s="412">
        <v>8712</v>
      </c>
      <c r="J12" s="412">
        <v>8024</v>
      </c>
      <c r="K12" s="412">
        <v>688</v>
      </c>
    </row>
    <row r="13" spans="1:11" s="409" customFormat="1" x14ac:dyDescent="0.15">
      <c r="A13" s="413" t="s">
        <v>293</v>
      </c>
      <c r="B13" s="412">
        <v>3263</v>
      </c>
      <c r="C13" s="412">
        <v>4719</v>
      </c>
      <c r="D13" s="412">
        <v>2452</v>
      </c>
      <c r="E13" s="412">
        <v>1557</v>
      </c>
      <c r="F13" s="412">
        <v>896</v>
      </c>
      <c r="G13" s="412">
        <v>3399</v>
      </c>
      <c r="H13" s="412">
        <v>801</v>
      </c>
      <c r="I13" s="412">
        <v>14634</v>
      </c>
      <c r="J13" s="412">
        <v>13738</v>
      </c>
      <c r="K13" s="412">
        <v>896</v>
      </c>
    </row>
    <row r="14" spans="1:11" s="409" customFormat="1" x14ac:dyDescent="0.15">
      <c r="A14" s="413" t="s">
        <v>292</v>
      </c>
      <c r="B14" s="412">
        <v>6505</v>
      </c>
      <c r="C14" s="412">
        <v>9557</v>
      </c>
      <c r="D14" s="412">
        <v>3044</v>
      </c>
      <c r="E14" s="412">
        <v>1913</v>
      </c>
      <c r="F14" s="412">
        <v>1130</v>
      </c>
      <c r="G14" s="412">
        <v>4096</v>
      </c>
      <c r="H14" s="412">
        <v>800</v>
      </c>
      <c r="I14" s="412">
        <v>24001</v>
      </c>
      <c r="J14" s="412">
        <v>22871</v>
      </c>
      <c r="K14" s="412">
        <v>1130</v>
      </c>
    </row>
    <row r="15" spans="1:11" s="409" customFormat="1" x14ac:dyDescent="0.15">
      <c r="A15" s="413" t="s">
        <v>291</v>
      </c>
      <c r="B15" s="412">
        <v>19705</v>
      </c>
      <c r="C15" s="412">
        <v>14838</v>
      </c>
      <c r="D15" s="412">
        <v>3473</v>
      </c>
      <c r="E15" s="412">
        <v>2181</v>
      </c>
      <c r="F15" s="412">
        <v>1292</v>
      </c>
      <c r="G15" s="412">
        <v>4759</v>
      </c>
      <c r="H15" s="412">
        <v>972</v>
      </c>
      <c r="I15" s="412">
        <v>43747</v>
      </c>
      <c r="J15" s="412">
        <v>42455</v>
      </c>
      <c r="K15" s="412">
        <v>1292</v>
      </c>
    </row>
    <row r="16" spans="1:11" s="409" customFormat="1" x14ac:dyDescent="0.15">
      <c r="A16" s="413" t="s">
        <v>290</v>
      </c>
      <c r="B16" s="412">
        <v>18372</v>
      </c>
      <c r="C16" s="412">
        <v>15988</v>
      </c>
      <c r="D16" s="412">
        <v>3451</v>
      </c>
      <c r="E16" s="412">
        <v>2141</v>
      </c>
      <c r="F16" s="412">
        <v>1310</v>
      </c>
      <c r="G16" s="412">
        <v>6265</v>
      </c>
      <c r="H16" s="412">
        <v>1083</v>
      </c>
      <c r="I16" s="412">
        <v>45159</v>
      </c>
      <c r="J16" s="412">
        <v>43849</v>
      </c>
      <c r="K16" s="412">
        <v>1310</v>
      </c>
    </row>
    <row r="17" spans="1:11" s="409" customFormat="1" x14ac:dyDescent="0.15">
      <c r="A17" s="413" t="s">
        <v>289</v>
      </c>
      <c r="B17" s="412">
        <v>16098</v>
      </c>
      <c r="C17" s="412">
        <v>11883</v>
      </c>
      <c r="D17" s="412">
        <v>3115</v>
      </c>
      <c r="E17" s="412">
        <v>1877</v>
      </c>
      <c r="F17" s="412">
        <v>1238</v>
      </c>
      <c r="G17" s="412">
        <v>6998</v>
      </c>
      <c r="H17" s="412">
        <v>1202</v>
      </c>
      <c r="I17" s="412">
        <v>39296</v>
      </c>
      <c r="J17" s="412">
        <v>38057</v>
      </c>
      <c r="K17" s="412">
        <v>1238</v>
      </c>
    </row>
    <row r="18" spans="1:11" s="409" customFormat="1" x14ac:dyDescent="0.15">
      <c r="A18" s="413" t="s">
        <v>288</v>
      </c>
      <c r="B18" s="412">
        <v>17935</v>
      </c>
      <c r="C18" s="412">
        <v>8615</v>
      </c>
      <c r="D18" s="412">
        <v>3422</v>
      </c>
      <c r="E18" s="412">
        <v>1963</v>
      </c>
      <c r="F18" s="412">
        <v>1459</v>
      </c>
      <c r="G18" s="412">
        <v>7211</v>
      </c>
      <c r="H18" s="412">
        <v>1331</v>
      </c>
      <c r="I18" s="412">
        <v>38514</v>
      </c>
      <c r="J18" s="412">
        <v>37055</v>
      </c>
      <c r="K18" s="412">
        <v>1459</v>
      </c>
    </row>
    <row r="19" spans="1:11" s="409" customFormat="1" x14ac:dyDescent="0.15">
      <c r="A19" s="413" t="s">
        <v>287</v>
      </c>
      <c r="B19" s="412">
        <v>19315</v>
      </c>
      <c r="C19" s="412">
        <v>9678</v>
      </c>
      <c r="D19" s="412">
        <v>3751</v>
      </c>
      <c r="E19" s="412">
        <v>2134</v>
      </c>
      <c r="F19" s="412">
        <v>1616</v>
      </c>
      <c r="G19" s="412">
        <v>7356</v>
      </c>
      <c r="H19" s="412">
        <v>1461</v>
      </c>
      <c r="I19" s="412">
        <v>41560</v>
      </c>
      <c r="J19" s="412">
        <v>39944</v>
      </c>
      <c r="K19" s="412">
        <v>1616</v>
      </c>
    </row>
    <row r="20" spans="1:11" s="409" customFormat="1" x14ac:dyDescent="0.15">
      <c r="A20" s="413" t="s">
        <v>286</v>
      </c>
      <c r="B20" s="412">
        <v>15552</v>
      </c>
      <c r="C20" s="412">
        <v>11192</v>
      </c>
      <c r="D20" s="412">
        <v>3781</v>
      </c>
      <c r="E20" s="412">
        <v>2091</v>
      </c>
      <c r="F20" s="412">
        <v>1690</v>
      </c>
      <c r="G20" s="412">
        <v>7502</v>
      </c>
      <c r="H20" s="412">
        <v>1388</v>
      </c>
      <c r="I20" s="412">
        <v>39415</v>
      </c>
      <c r="J20" s="412">
        <v>37724</v>
      </c>
      <c r="K20" s="412">
        <v>1690</v>
      </c>
    </row>
    <row r="21" spans="1:11" s="409" customFormat="1" x14ac:dyDescent="0.15">
      <c r="A21" s="413" t="s">
        <v>285</v>
      </c>
      <c r="B21" s="412">
        <v>15755</v>
      </c>
      <c r="C21" s="412">
        <v>10449</v>
      </c>
      <c r="D21" s="412">
        <v>4338</v>
      </c>
      <c r="E21" s="412">
        <v>2232</v>
      </c>
      <c r="F21" s="412">
        <v>2106</v>
      </c>
      <c r="G21" s="412">
        <v>7550</v>
      </c>
      <c r="H21" s="412">
        <v>1351</v>
      </c>
      <c r="I21" s="412">
        <v>39443</v>
      </c>
      <c r="J21" s="412">
        <v>37336</v>
      </c>
      <c r="K21" s="412">
        <v>2106</v>
      </c>
    </row>
    <row r="22" spans="1:11" s="409" customFormat="1" x14ac:dyDescent="0.15">
      <c r="A22" s="413" t="s">
        <v>284</v>
      </c>
      <c r="B22" s="412">
        <v>21616</v>
      </c>
      <c r="C22" s="412">
        <v>14101</v>
      </c>
      <c r="D22" s="412">
        <v>5674</v>
      </c>
      <c r="E22" s="412">
        <v>2554</v>
      </c>
      <c r="F22" s="412">
        <v>3120</v>
      </c>
      <c r="G22" s="412">
        <v>8648</v>
      </c>
      <c r="H22" s="412">
        <v>1578</v>
      </c>
      <c r="I22" s="412">
        <v>51616</v>
      </c>
      <c r="J22" s="412">
        <v>48496</v>
      </c>
      <c r="K22" s="412">
        <v>3120</v>
      </c>
    </row>
    <row r="23" spans="1:11" s="409" customFormat="1" x14ac:dyDescent="0.15">
      <c r="A23" s="413" t="s">
        <v>283</v>
      </c>
      <c r="B23" s="412">
        <v>27934</v>
      </c>
      <c r="C23" s="412">
        <v>21226</v>
      </c>
      <c r="D23" s="412">
        <v>6445</v>
      </c>
      <c r="E23" s="412">
        <v>2851</v>
      </c>
      <c r="F23" s="412">
        <v>3594</v>
      </c>
      <c r="G23" s="412">
        <v>8852</v>
      </c>
      <c r="H23" s="412">
        <v>1710</v>
      </c>
      <c r="I23" s="412">
        <v>66167</v>
      </c>
      <c r="J23" s="412">
        <v>62573</v>
      </c>
      <c r="K23" s="412">
        <v>3594</v>
      </c>
    </row>
    <row r="24" spans="1:11" s="409" customFormat="1" x14ac:dyDescent="0.15">
      <c r="A24" s="413" t="s">
        <v>282</v>
      </c>
      <c r="B24" s="412">
        <v>29816</v>
      </c>
      <c r="C24" s="412">
        <v>21238</v>
      </c>
      <c r="D24" s="412">
        <v>6820</v>
      </c>
      <c r="E24" s="412">
        <v>2723</v>
      </c>
      <c r="F24" s="412">
        <v>4097</v>
      </c>
      <c r="G24" s="412">
        <v>9877</v>
      </c>
      <c r="H24" s="412">
        <v>1857</v>
      </c>
      <c r="I24" s="412">
        <v>69608</v>
      </c>
      <c r="J24" s="412">
        <v>65511</v>
      </c>
      <c r="K24" s="412">
        <v>4097</v>
      </c>
    </row>
    <row r="25" spans="1:11" s="409" customFormat="1" x14ac:dyDescent="0.15">
      <c r="A25" s="413" t="s">
        <v>281</v>
      </c>
      <c r="B25" s="412">
        <v>29542</v>
      </c>
      <c r="C25" s="412">
        <v>21101</v>
      </c>
      <c r="D25" s="412">
        <v>7208</v>
      </c>
      <c r="E25" s="412">
        <v>2619</v>
      </c>
      <c r="F25" s="412">
        <v>4589</v>
      </c>
      <c r="G25" s="412">
        <v>9945</v>
      </c>
      <c r="H25" s="412">
        <v>1905</v>
      </c>
      <c r="I25" s="412">
        <v>69701</v>
      </c>
      <c r="J25" s="412">
        <v>65112</v>
      </c>
      <c r="K25" s="412">
        <v>4589</v>
      </c>
    </row>
    <row r="26" spans="1:11" s="409" customFormat="1" x14ac:dyDescent="0.15">
      <c r="A26" s="413" t="s">
        <v>280</v>
      </c>
      <c r="B26" s="412">
        <v>28747</v>
      </c>
      <c r="C26" s="412">
        <v>17861</v>
      </c>
      <c r="D26" s="412">
        <v>7862</v>
      </c>
      <c r="E26" s="412">
        <v>2781</v>
      </c>
      <c r="F26" s="412">
        <v>5081</v>
      </c>
      <c r="G26" s="412">
        <v>9131</v>
      </c>
      <c r="H26" s="412">
        <v>1850</v>
      </c>
      <c r="I26" s="412">
        <v>65451</v>
      </c>
      <c r="J26" s="412">
        <v>60370</v>
      </c>
      <c r="K26" s="412">
        <v>5081</v>
      </c>
    </row>
    <row r="27" spans="1:11" s="409" customFormat="1" x14ac:dyDescent="0.15">
      <c r="A27" s="413" t="s">
        <v>279</v>
      </c>
      <c r="B27" s="412">
        <v>32188</v>
      </c>
      <c r="C27" s="412">
        <v>20880</v>
      </c>
      <c r="D27" s="412">
        <v>9320</v>
      </c>
      <c r="E27" s="412">
        <v>2896</v>
      </c>
      <c r="F27" s="412">
        <v>6425</v>
      </c>
      <c r="G27" s="412">
        <v>9929</v>
      </c>
      <c r="H27" s="412">
        <v>2270</v>
      </c>
      <c r="I27" s="412">
        <v>74587</v>
      </c>
      <c r="J27" s="412">
        <v>68162</v>
      </c>
      <c r="K27" s="412">
        <v>6425</v>
      </c>
    </row>
    <row r="28" spans="1:11" s="409" customFormat="1" x14ac:dyDescent="0.15">
      <c r="A28" s="413" t="s">
        <v>278</v>
      </c>
      <c r="B28" s="412">
        <v>35620</v>
      </c>
      <c r="C28" s="412">
        <v>21167</v>
      </c>
      <c r="D28" s="412">
        <v>9997</v>
      </c>
      <c r="E28" s="412">
        <v>3208</v>
      </c>
      <c r="F28" s="412">
        <v>6789</v>
      </c>
      <c r="G28" s="412">
        <v>10534</v>
      </c>
      <c r="H28" s="412">
        <v>2672</v>
      </c>
      <c r="I28" s="412">
        <v>79990</v>
      </c>
      <c r="J28" s="412">
        <v>73201</v>
      </c>
      <c r="K28" s="412">
        <v>6789</v>
      </c>
    </row>
    <row r="29" spans="1:11" s="409" customFormat="1" x14ac:dyDescent="0.15">
      <c r="A29" s="413" t="s">
        <v>277</v>
      </c>
      <c r="B29" s="412">
        <v>34724</v>
      </c>
      <c r="C29" s="412">
        <v>20074</v>
      </c>
      <c r="D29" s="412">
        <v>11239</v>
      </c>
      <c r="E29" s="412">
        <v>3190</v>
      </c>
      <c r="F29" s="412">
        <v>8049</v>
      </c>
      <c r="G29" s="412">
        <v>10638</v>
      </c>
      <c r="H29" s="412">
        <v>2961</v>
      </c>
      <c r="I29" s="412">
        <v>79636</v>
      </c>
      <c r="J29" s="412">
        <v>71587</v>
      </c>
      <c r="K29" s="412">
        <v>8049</v>
      </c>
    </row>
    <row r="30" spans="1:11" s="409" customFormat="1" x14ac:dyDescent="0.15">
      <c r="A30" s="413" t="s">
        <v>276</v>
      </c>
      <c r="B30" s="412">
        <v>36719</v>
      </c>
      <c r="C30" s="412">
        <v>17309</v>
      </c>
      <c r="D30" s="412">
        <v>11722</v>
      </c>
      <c r="E30" s="412">
        <v>3427</v>
      </c>
      <c r="F30" s="412">
        <v>8296</v>
      </c>
      <c r="G30" s="412">
        <v>10578</v>
      </c>
      <c r="H30" s="412">
        <v>2921</v>
      </c>
      <c r="I30" s="412">
        <v>79249</v>
      </c>
      <c r="J30" s="412">
        <v>70953</v>
      </c>
      <c r="K30" s="412">
        <v>8296</v>
      </c>
    </row>
    <row r="31" spans="1:11" s="409" customFormat="1" x14ac:dyDescent="0.15">
      <c r="A31" s="413" t="s">
        <v>275</v>
      </c>
      <c r="B31" s="412">
        <v>40715</v>
      </c>
      <c r="C31" s="412">
        <v>21494</v>
      </c>
      <c r="D31" s="412">
        <v>14683</v>
      </c>
      <c r="E31" s="412">
        <v>4042</v>
      </c>
      <c r="F31" s="412">
        <v>10641</v>
      </c>
      <c r="G31" s="412">
        <v>11676</v>
      </c>
      <c r="H31" s="412">
        <v>3923</v>
      </c>
      <c r="I31" s="412">
        <v>92492</v>
      </c>
      <c r="J31" s="412">
        <v>81851</v>
      </c>
      <c r="K31" s="412">
        <v>10641</v>
      </c>
    </row>
    <row r="32" spans="1:11" s="409" customFormat="1" x14ac:dyDescent="0.15">
      <c r="A32" s="413" t="s">
        <v>274</v>
      </c>
      <c r="B32" s="412">
        <v>41338</v>
      </c>
      <c r="C32" s="412">
        <v>20954</v>
      </c>
      <c r="D32" s="412">
        <v>16439</v>
      </c>
      <c r="E32" s="412">
        <v>4331</v>
      </c>
      <c r="F32" s="412">
        <v>12109</v>
      </c>
      <c r="G32" s="412">
        <v>11860</v>
      </c>
      <c r="H32" s="412">
        <v>3796</v>
      </c>
      <c r="I32" s="412">
        <v>94388</v>
      </c>
      <c r="J32" s="412">
        <v>82279</v>
      </c>
      <c r="K32" s="412">
        <v>12109</v>
      </c>
    </row>
    <row r="33" spans="1:11" s="409" customFormat="1" x14ac:dyDescent="0.15">
      <c r="A33" s="413" t="s">
        <v>273</v>
      </c>
      <c r="B33" s="412">
        <v>45571</v>
      </c>
      <c r="C33" s="412">
        <v>20523</v>
      </c>
      <c r="D33" s="412">
        <v>17046</v>
      </c>
      <c r="E33" s="412">
        <v>4776</v>
      </c>
      <c r="F33" s="412">
        <v>12271</v>
      </c>
      <c r="G33" s="412">
        <v>12534</v>
      </c>
      <c r="H33" s="412">
        <v>4001</v>
      </c>
      <c r="I33" s="412">
        <v>99676</v>
      </c>
      <c r="J33" s="412">
        <v>87405</v>
      </c>
      <c r="K33" s="412">
        <v>12271</v>
      </c>
    </row>
    <row r="34" spans="1:11" s="409" customFormat="1" x14ac:dyDescent="0.15">
      <c r="A34" s="413" t="s">
        <v>272</v>
      </c>
      <c r="B34" s="412">
        <v>47588</v>
      </c>
      <c r="C34" s="412">
        <v>21579</v>
      </c>
      <c r="D34" s="412">
        <v>19804</v>
      </c>
      <c r="E34" s="412">
        <v>5629</v>
      </c>
      <c r="F34" s="412">
        <v>14175</v>
      </c>
      <c r="G34" s="412">
        <v>13194</v>
      </c>
      <c r="H34" s="412">
        <v>4395</v>
      </c>
      <c r="I34" s="412">
        <v>106560</v>
      </c>
      <c r="J34" s="412">
        <v>92385</v>
      </c>
      <c r="K34" s="412">
        <v>14175</v>
      </c>
    </row>
    <row r="35" spans="1:11" s="409" customFormat="1" x14ac:dyDescent="0.15">
      <c r="A35" s="413" t="s">
        <v>271</v>
      </c>
      <c r="B35" s="412">
        <v>48697</v>
      </c>
      <c r="C35" s="412">
        <v>23493</v>
      </c>
      <c r="D35" s="412">
        <v>21963</v>
      </c>
      <c r="E35" s="412">
        <v>5597</v>
      </c>
      <c r="F35" s="412">
        <v>16366</v>
      </c>
      <c r="G35" s="412">
        <v>13731</v>
      </c>
      <c r="H35" s="412">
        <v>4731</v>
      </c>
      <c r="I35" s="412">
        <v>112613</v>
      </c>
      <c r="J35" s="412">
        <v>96248</v>
      </c>
      <c r="K35" s="412">
        <v>16366</v>
      </c>
    </row>
    <row r="36" spans="1:11" s="409" customFormat="1" x14ac:dyDescent="0.15">
      <c r="A36" s="413" t="s">
        <v>270</v>
      </c>
      <c r="B36" s="412">
        <v>48792</v>
      </c>
      <c r="C36" s="412">
        <v>25461</v>
      </c>
      <c r="D36" s="412">
        <v>22242</v>
      </c>
      <c r="E36" s="412">
        <v>5519</v>
      </c>
      <c r="F36" s="412">
        <v>16723</v>
      </c>
      <c r="G36" s="412">
        <v>14570</v>
      </c>
      <c r="H36" s="412">
        <v>5753</v>
      </c>
      <c r="I36" s="412">
        <v>116817</v>
      </c>
      <c r="J36" s="412">
        <v>100094</v>
      </c>
      <c r="K36" s="412">
        <v>16723</v>
      </c>
    </row>
    <row r="37" spans="1:11" s="409" customFormat="1" x14ac:dyDescent="0.15">
      <c r="A37" s="413" t="s">
        <v>269</v>
      </c>
      <c r="B37" s="412">
        <v>55446</v>
      </c>
      <c r="C37" s="412">
        <v>30073</v>
      </c>
      <c r="D37" s="412">
        <v>25546</v>
      </c>
      <c r="E37" s="412">
        <v>6460</v>
      </c>
      <c r="F37" s="412">
        <v>19085</v>
      </c>
      <c r="G37" s="412">
        <v>13062</v>
      </c>
      <c r="H37" s="412">
        <v>6708</v>
      </c>
      <c r="I37" s="412">
        <v>130835</v>
      </c>
      <c r="J37" s="412">
        <v>111749</v>
      </c>
      <c r="K37" s="412">
        <v>19085</v>
      </c>
    </row>
    <row r="38" spans="1:11" s="409" customFormat="1" x14ac:dyDescent="0.15">
      <c r="A38" s="413" t="s">
        <v>268</v>
      </c>
      <c r="B38" s="412">
        <v>61526</v>
      </c>
      <c r="C38" s="412">
        <v>33971</v>
      </c>
      <c r="D38" s="412">
        <v>32619</v>
      </c>
      <c r="E38" s="412">
        <v>8217</v>
      </c>
      <c r="F38" s="412">
        <v>24401</v>
      </c>
      <c r="G38" s="412">
        <v>13719</v>
      </c>
      <c r="H38" s="412">
        <v>6987</v>
      </c>
      <c r="I38" s="412">
        <v>148822</v>
      </c>
      <c r="J38" s="412">
        <v>124420</v>
      </c>
      <c r="K38" s="412">
        <v>24401</v>
      </c>
    </row>
    <row r="39" spans="1:11" s="409" customFormat="1" x14ac:dyDescent="0.15">
      <c r="A39" s="413" t="s">
        <v>267</v>
      </c>
      <c r="B39" s="412">
        <v>68726</v>
      </c>
      <c r="C39" s="412">
        <v>28665</v>
      </c>
      <c r="D39" s="412">
        <v>33923</v>
      </c>
      <c r="E39" s="412">
        <v>9007</v>
      </c>
      <c r="F39" s="412">
        <v>24917</v>
      </c>
      <c r="G39" s="412">
        <v>14079</v>
      </c>
      <c r="H39" s="412">
        <v>7580</v>
      </c>
      <c r="I39" s="412">
        <v>152973</v>
      </c>
      <c r="J39" s="412">
        <v>128056</v>
      </c>
      <c r="K39" s="412">
        <v>24917</v>
      </c>
    </row>
    <row r="40" spans="1:11" s="409" customFormat="1" x14ac:dyDescent="0.15">
      <c r="A40" s="413" t="s">
        <v>266</v>
      </c>
      <c r="B40" s="412">
        <v>87249</v>
      </c>
      <c r="C40" s="412">
        <v>36678</v>
      </c>
      <c r="D40" s="412">
        <v>39015</v>
      </c>
      <c r="E40" s="412">
        <v>10062</v>
      </c>
      <c r="F40" s="412">
        <v>28953</v>
      </c>
      <c r="G40" s="412">
        <v>15222</v>
      </c>
      <c r="H40" s="412">
        <v>8718</v>
      </c>
      <c r="I40" s="412">
        <v>186882</v>
      </c>
      <c r="J40" s="412">
        <v>157928</v>
      </c>
      <c r="K40" s="412">
        <v>28953</v>
      </c>
    </row>
    <row r="41" spans="1:11" s="409" customFormat="1" x14ac:dyDescent="0.15">
      <c r="A41" s="413" t="s">
        <v>265</v>
      </c>
      <c r="B41" s="412">
        <v>90412</v>
      </c>
      <c r="C41" s="412">
        <v>32829</v>
      </c>
      <c r="D41" s="412">
        <v>44362</v>
      </c>
      <c r="E41" s="412">
        <v>10903</v>
      </c>
      <c r="F41" s="412">
        <v>33459</v>
      </c>
      <c r="G41" s="412">
        <v>15705</v>
      </c>
      <c r="H41" s="412">
        <v>9499</v>
      </c>
      <c r="I41" s="412">
        <v>192807</v>
      </c>
      <c r="J41" s="412">
        <v>159348</v>
      </c>
      <c r="K41" s="412">
        <v>33459</v>
      </c>
    </row>
    <row r="42" spans="1:11" s="409" customFormat="1" x14ac:dyDescent="0.15">
      <c r="A42" s="413" t="s">
        <v>264</v>
      </c>
      <c r="B42" s="412">
        <v>86230</v>
      </c>
      <c r="C42" s="412">
        <v>26785</v>
      </c>
      <c r="D42" s="412">
        <v>47325</v>
      </c>
      <c r="E42" s="412">
        <v>11481</v>
      </c>
      <c r="F42" s="412">
        <v>35845</v>
      </c>
      <c r="G42" s="412">
        <v>16614</v>
      </c>
      <c r="H42" s="412">
        <v>10185</v>
      </c>
      <c r="I42" s="412">
        <v>187139</v>
      </c>
      <c r="J42" s="412">
        <v>151294</v>
      </c>
      <c r="K42" s="412">
        <v>35845</v>
      </c>
    </row>
    <row r="43" spans="1:11" s="409" customFormat="1" x14ac:dyDescent="0.15">
      <c r="A43" s="413" t="s">
        <v>263</v>
      </c>
      <c r="B43" s="412">
        <v>94737</v>
      </c>
      <c r="C43" s="412">
        <v>32166</v>
      </c>
      <c r="D43" s="412">
        <v>52574</v>
      </c>
      <c r="E43" s="412">
        <v>12667</v>
      </c>
      <c r="F43" s="412">
        <v>39907</v>
      </c>
      <c r="G43" s="412">
        <v>15477</v>
      </c>
      <c r="H43" s="412">
        <v>12355</v>
      </c>
      <c r="I43" s="412">
        <v>207309</v>
      </c>
      <c r="J43" s="412">
        <v>167402</v>
      </c>
      <c r="K43" s="412">
        <v>39907</v>
      </c>
    </row>
    <row r="44" spans="1:11" s="409" customFormat="1" x14ac:dyDescent="0.15">
      <c r="A44" s="413" t="s">
        <v>262</v>
      </c>
      <c r="B44" s="412">
        <v>103246</v>
      </c>
      <c r="C44" s="412">
        <v>36153</v>
      </c>
      <c r="D44" s="412">
        <v>63115</v>
      </c>
      <c r="E44" s="412">
        <v>17031</v>
      </c>
      <c r="F44" s="412">
        <v>46084</v>
      </c>
      <c r="G44" s="412">
        <v>16260</v>
      </c>
      <c r="H44" s="412">
        <v>12026</v>
      </c>
      <c r="I44" s="412">
        <v>230799</v>
      </c>
      <c r="J44" s="412">
        <v>184715</v>
      </c>
      <c r="K44" s="412">
        <v>46084</v>
      </c>
    </row>
    <row r="45" spans="1:11" s="409" customFormat="1" x14ac:dyDescent="0.15">
      <c r="A45" s="413" t="s">
        <v>261</v>
      </c>
      <c r="B45" s="412">
        <v>118952</v>
      </c>
      <c r="C45" s="412">
        <v>38620</v>
      </c>
      <c r="D45" s="412">
        <v>75071</v>
      </c>
      <c r="E45" s="412">
        <v>21146</v>
      </c>
      <c r="F45" s="412">
        <v>53925</v>
      </c>
      <c r="G45" s="412">
        <v>16844</v>
      </c>
      <c r="H45" s="412">
        <v>13737</v>
      </c>
      <c r="I45" s="412">
        <v>263224</v>
      </c>
      <c r="J45" s="412">
        <v>209299</v>
      </c>
      <c r="K45" s="412">
        <v>53925</v>
      </c>
    </row>
    <row r="46" spans="1:11" s="409" customFormat="1" x14ac:dyDescent="0.15">
      <c r="A46" s="413" t="s">
        <v>260</v>
      </c>
      <c r="B46" s="412">
        <v>122386</v>
      </c>
      <c r="C46" s="412">
        <v>40621</v>
      </c>
      <c r="D46" s="412">
        <v>84534</v>
      </c>
      <c r="E46" s="412">
        <v>22077</v>
      </c>
      <c r="F46" s="412">
        <v>62458</v>
      </c>
      <c r="G46" s="412">
        <v>16551</v>
      </c>
      <c r="H46" s="412">
        <v>14998</v>
      </c>
      <c r="I46" s="412">
        <v>279090</v>
      </c>
      <c r="J46" s="412">
        <v>216633</v>
      </c>
      <c r="K46" s="412">
        <v>62458</v>
      </c>
    </row>
    <row r="47" spans="1:11" s="409" customFormat="1" x14ac:dyDescent="0.15">
      <c r="A47" s="413" t="s">
        <v>259</v>
      </c>
      <c r="B47" s="412">
        <v>131603</v>
      </c>
      <c r="C47" s="412">
        <v>41409</v>
      </c>
      <c r="D47" s="412">
        <v>90769</v>
      </c>
      <c r="E47" s="412">
        <v>24381</v>
      </c>
      <c r="F47" s="412">
        <v>66389</v>
      </c>
      <c r="G47" s="412">
        <v>16963</v>
      </c>
      <c r="H47" s="412">
        <v>17317</v>
      </c>
      <c r="I47" s="412">
        <v>298060</v>
      </c>
      <c r="J47" s="412">
        <v>231671</v>
      </c>
      <c r="K47" s="412">
        <v>66389</v>
      </c>
    </row>
    <row r="48" spans="1:11" s="409" customFormat="1" x14ac:dyDescent="0.15">
      <c r="A48" s="413" t="s">
        <v>1420</v>
      </c>
      <c r="B48" s="412">
        <v>38801</v>
      </c>
      <c r="C48" s="412">
        <v>8460</v>
      </c>
      <c r="D48" s="412">
        <v>25219</v>
      </c>
      <c r="E48" s="412">
        <v>7203</v>
      </c>
      <c r="F48" s="412">
        <v>18016</v>
      </c>
      <c r="G48" s="412">
        <v>4473</v>
      </c>
      <c r="H48" s="412">
        <v>4279</v>
      </c>
      <c r="I48" s="412">
        <v>81232</v>
      </c>
      <c r="J48" s="412">
        <v>63216</v>
      </c>
      <c r="K48" s="412">
        <v>18016</v>
      </c>
    </row>
    <row r="49" spans="1:11" s="409" customFormat="1" x14ac:dyDescent="0.15">
      <c r="A49" s="413" t="s">
        <v>258</v>
      </c>
      <c r="B49" s="412">
        <v>157626</v>
      </c>
      <c r="C49" s="412">
        <v>54892</v>
      </c>
      <c r="D49" s="412">
        <v>106485</v>
      </c>
      <c r="E49" s="412">
        <v>29668</v>
      </c>
      <c r="F49" s="412">
        <v>76817</v>
      </c>
      <c r="G49" s="412">
        <v>17548</v>
      </c>
      <c r="H49" s="412">
        <v>19008</v>
      </c>
      <c r="I49" s="412">
        <v>355559</v>
      </c>
      <c r="J49" s="412">
        <v>278741</v>
      </c>
      <c r="K49" s="412">
        <v>76817</v>
      </c>
    </row>
    <row r="50" spans="1:11" s="409" customFormat="1" x14ac:dyDescent="0.15">
      <c r="A50" s="413" t="s">
        <v>257</v>
      </c>
      <c r="B50" s="412">
        <v>180988</v>
      </c>
      <c r="C50" s="412">
        <v>59952</v>
      </c>
      <c r="D50" s="412">
        <v>120967</v>
      </c>
      <c r="E50" s="412">
        <v>35576</v>
      </c>
      <c r="F50" s="412">
        <v>85391</v>
      </c>
      <c r="G50" s="412">
        <v>18376</v>
      </c>
      <c r="H50" s="412">
        <v>19278</v>
      </c>
      <c r="I50" s="412">
        <v>399561</v>
      </c>
      <c r="J50" s="412">
        <v>314169</v>
      </c>
      <c r="K50" s="412">
        <v>85391</v>
      </c>
    </row>
    <row r="51" spans="1:11" s="409" customFormat="1" x14ac:dyDescent="0.15">
      <c r="A51" s="413" t="s">
        <v>256</v>
      </c>
      <c r="B51" s="412">
        <v>217841</v>
      </c>
      <c r="C51" s="412">
        <v>65677</v>
      </c>
      <c r="D51" s="412">
        <v>138939</v>
      </c>
      <c r="E51" s="412">
        <v>40945</v>
      </c>
      <c r="F51" s="412">
        <v>97994</v>
      </c>
      <c r="G51" s="412">
        <v>18745</v>
      </c>
      <c r="H51" s="412">
        <v>22101</v>
      </c>
      <c r="I51" s="412">
        <v>463302</v>
      </c>
      <c r="J51" s="412">
        <v>365309</v>
      </c>
      <c r="K51" s="412">
        <v>97994</v>
      </c>
    </row>
    <row r="52" spans="1:11" s="409" customFormat="1" x14ac:dyDescent="0.15">
      <c r="A52" s="413" t="s">
        <v>255</v>
      </c>
      <c r="B52" s="412">
        <v>244069</v>
      </c>
      <c r="C52" s="412">
        <v>64600</v>
      </c>
      <c r="D52" s="412">
        <v>157803</v>
      </c>
      <c r="E52" s="412">
        <v>44594</v>
      </c>
      <c r="F52" s="412">
        <v>113209</v>
      </c>
      <c r="G52" s="412">
        <v>24329</v>
      </c>
      <c r="H52" s="412">
        <v>26311</v>
      </c>
      <c r="I52" s="412">
        <v>517112</v>
      </c>
      <c r="J52" s="412">
        <v>403903</v>
      </c>
      <c r="K52" s="412">
        <v>113209</v>
      </c>
    </row>
    <row r="53" spans="1:11" s="409" customFormat="1" x14ac:dyDescent="0.15">
      <c r="A53" s="413" t="s">
        <v>254</v>
      </c>
      <c r="B53" s="412">
        <v>285917</v>
      </c>
      <c r="C53" s="412">
        <v>61137</v>
      </c>
      <c r="D53" s="412">
        <v>182720</v>
      </c>
      <c r="E53" s="412">
        <v>52545</v>
      </c>
      <c r="F53" s="412">
        <v>130176</v>
      </c>
      <c r="G53" s="412">
        <v>40839</v>
      </c>
      <c r="H53" s="412">
        <v>28659</v>
      </c>
      <c r="I53" s="412">
        <v>599272</v>
      </c>
      <c r="J53" s="412">
        <v>469097</v>
      </c>
      <c r="K53" s="412">
        <v>130176</v>
      </c>
    </row>
    <row r="54" spans="1:11" s="409" customFormat="1" x14ac:dyDescent="0.15">
      <c r="A54" s="413" t="s">
        <v>253</v>
      </c>
      <c r="B54" s="412">
        <v>297744</v>
      </c>
      <c r="C54" s="412">
        <v>49207</v>
      </c>
      <c r="D54" s="412">
        <v>201498</v>
      </c>
      <c r="E54" s="412">
        <v>58031</v>
      </c>
      <c r="F54" s="412">
        <v>143467</v>
      </c>
      <c r="G54" s="412">
        <v>36311</v>
      </c>
      <c r="H54" s="412">
        <v>33006</v>
      </c>
      <c r="I54" s="412">
        <v>617766</v>
      </c>
      <c r="J54" s="412">
        <v>474299</v>
      </c>
      <c r="K54" s="412">
        <v>143467</v>
      </c>
    </row>
    <row r="55" spans="1:11" s="409" customFormat="1" x14ac:dyDescent="0.15">
      <c r="A55" s="413" t="s">
        <v>252</v>
      </c>
      <c r="B55" s="412">
        <v>288938</v>
      </c>
      <c r="C55" s="412">
        <v>37022</v>
      </c>
      <c r="D55" s="412">
        <v>208994</v>
      </c>
      <c r="E55" s="412">
        <v>61674</v>
      </c>
      <c r="F55" s="412">
        <v>147320</v>
      </c>
      <c r="G55" s="412">
        <v>35300</v>
      </c>
      <c r="H55" s="412">
        <v>30309</v>
      </c>
      <c r="I55" s="412">
        <v>600562</v>
      </c>
      <c r="J55" s="412">
        <v>453242</v>
      </c>
      <c r="K55" s="412">
        <v>147320</v>
      </c>
    </row>
    <row r="56" spans="1:11" s="409" customFormat="1" x14ac:dyDescent="0.15">
      <c r="A56" s="413" t="s">
        <v>251</v>
      </c>
      <c r="B56" s="412">
        <v>298415</v>
      </c>
      <c r="C56" s="412">
        <v>56893</v>
      </c>
      <c r="D56" s="412">
        <v>239376</v>
      </c>
      <c r="E56" s="412">
        <v>73301</v>
      </c>
      <c r="F56" s="412">
        <v>166075</v>
      </c>
      <c r="G56" s="412">
        <v>37361</v>
      </c>
      <c r="H56" s="412">
        <v>34392</v>
      </c>
      <c r="I56" s="412">
        <v>666438</v>
      </c>
      <c r="J56" s="412">
        <v>500363</v>
      </c>
      <c r="K56" s="412">
        <v>166075</v>
      </c>
    </row>
    <row r="57" spans="1:11" s="409" customFormat="1" x14ac:dyDescent="0.15">
      <c r="A57" s="413" t="s">
        <v>250</v>
      </c>
      <c r="B57" s="412">
        <v>334531</v>
      </c>
      <c r="C57" s="412">
        <v>61331</v>
      </c>
      <c r="D57" s="412">
        <v>265163</v>
      </c>
      <c r="E57" s="412">
        <v>78992</v>
      </c>
      <c r="F57" s="412">
        <v>186171</v>
      </c>
      <c r="G57" s="412">
        <v>35992</v>
      </c>
      <c r="H57" s="412">
        <v>37020</v>
      </c>
      <c r="I57" s="412">
        <v>734037</v>
      </c>
      <c r="J57" s="412">
        <v>547866</v>
      </c>
      <c r="K57" s="412">
        <v>186171</v>
      </c>
    </row>
    <row r="58" spans="1:11" s="409" customFormat="1" x14ac:dyDescent="0.15">
      <c r="A58" s="413" t="s">
        <v>249</v>
      </c>
      <c r="B58" s="412">
        <v>348959</v>
      </c>
      <c r="C58" s="412">
        <v>63143</v>
      </c>
      <c r="D58" s="412">
        <v>283901</v>
      </c>
      <c r="E58" s="412">
        <v>83673</v>
      </c>
      <c r="F58" s="412">
        <v>200228</v>
      </c>
      <c r="G58" s="412">
        <v>32919</v>
      </c>
      <c r="H58" s="412">
        <v>40233</v>
      </c>
      <c r="I58" s="412">
        <v>769155</v>
      </c>
      <c r="J58" s="412">
        <v>568927</v>
      </c>
      <c r="K58" s="412">
        <v>200228</v>
      </c>
    </row>
    <row r="59" spans="1:11" s="409" customFormat="1" x14ac:dyDescent="0.15">
      <c r="A59" s="413" t="s">
        <v>248</v>
      </c>
      <c r="B59" s="412">
        <v>392557</v>
      </c>
      <c r="C59" s="412">
        <v>83926</v>
      </c>
      <c r="D59" s="412">
        <v>303318</v>
      </c>
      <c r="E59" s="412">
        <v>89916</v>
      </c>
      <c r="F59" s="412">
        <v>213402</v>
      </c>
      <c r="G59" s="412">
        <v>32457</v>
      </c>
      <c r="H59" s="412">
        <v>42029</v>
      </c>
      <c r="I59" s="412">
        <v>854288</v>
      </c>
      <c r="J59" s="412">
        <v>640886</v>
      </c>
      <c r="K59" s="412">
        <v>213402</v>
      </c>
    </row>
    <row r="60" spans="1:11" s="409" customFormat="1" x14ac:dyDescent="0.15">
      <c r="A60" s="413" t="s">
        <v>247</v>
      </c>
      <c r="B60" s="412">
        <v>401181</v>
      </c>
      <c r="C60" s="412">
        <v>94508</v>
      </c>
      <c r="D60" s="412">
        <v>334335</v>
      </c>
      <c r="E60" s="412">
        <v>92845</v>
      </c>
      <c r="F60" s="412">
        <v>241491</v>
      </c>
      <c r="G60" s="412">
        <v>35227</v>
      </c>
      <c r="H60" s="412">
        <v>43987</v>
      </c>
      <c r="I60" s="412">
        <v>909238</v>
      </c>
      <c r="J60" s="412">
        <v>667747</v>
      </c>
      <c r="K60" s="412">
        <v>241491</v>
      </c>
    </row>
    <row r="61" spans="1:11" s="409" customFormat="1" x14ac:dyDescent="0.15">
      <c r="A61" s="413" t="s">
        <v>246</v>
      </c>
      <c r="B61" s="412">
        <v>445690</v>
      </c>
      <c r="C61" s="412">
        <v>103291</v>
      </c>
      <c r="D61" s="412">
        <v>359416</v>
      </c>
      <c r="E61" s="412">
        <v>95751</v>
      </c>
      <c r="F61" s="412">
        <v>263666</v>
      </c>
      <c r="G61" s="412">
        <v>34386</v>
      </c>
      <c r="H61" s="412">
        <v>48321</v>
      </c>
      <c r="I61" s="412">
        <v>991105</v>
      </c>
      <c r="J61" s="412">
        <v>727439</v>
      </c>
      <c r="K61" s="412">
        <v>263666</v>
      </c>
    </row>
    <row r="62" spans="1:11" s="409" customFormat="1" x14ac:dyDescent="0.15">
      <c r="A62" s="413" t="s">
        <v>245</v>
      </c>
      <c r="B62" s="412">
        <v>466884</v>
      </c>
      <c r="C62" s="412">
        <v>93507</v>
      </c>
      <c r="D62" s="412">
        <v>380047</v>
      </c>
      <c r="E62" s="412">
        <v>98392</v>
      </c>
      <c r="F62" s="412">
        <v>281656</v>
      </c>
      <c r="G62" s="412">
        <v>35345</v>
      </c>
      <c r="H62" s="412">
        <v>56174</v>
      </c>
      <c r="I62" s="412">
        <v>1031958</v>
      </c>
      <c r="J62" s="412">
        <v>750302</v>
      </c>
      <c r="K62" s="412">
        <v>281656</v>
      </c>
    </row>
    <row r="63" spans="1:11" s="409" customFormat="1" x14ac:dyDescent="0.15">
      <c r="A63" s="413" t="s">
        <v>244</v>
      </c>
      <c r="B63" s="412">
        <v>467827</v>
      </c>
      <c r="C63" s="412">
        <v>98086</v>
      </c>
      <c r="D63" s="412">
        <v>396016</v>
      </c>
      <c r="E63" s="412">
        <v>102131</v>
      </c>
      <c r="F63" s="412">
        <v>293885</v>
      </c>
      <c r="G63" s="412">
        <v>42402</v>
      </c>
      <c r="H63" s="412">
        <v>50657</v>
      </c>
      <c r="I63" s="412">
        <v>1054988</v>
      </c>
      <c r="J63" s="412">
        <v>761103</v>
      </c>
      <c r="K63" s="412">
        <v>293885</v>
      </c>
    </row>
    <row r="64" spans="1:11" s="409" customFormat="1" x14ac:dyDescent="0.15">
      <c r="A64" s="413" t="s">
        <v>243</v>
      </c>
      <c r="B64" s="412">
        <v>475964</v>
      </c>
      <c r="C64" s="412">
        <v>100270</v>
      </c>
      <c r="D64" s="412">
        <v>413689</v>
      </c>
      <c r="E64" s="412">
        <v>111263</v>
      </c>
      <c r="F64" s="412">
        <v>302426</v>
      </c>
      <c r="G64" s="412">
        <v>45569</v>
      </c>
      <c r="H64" s="412">
        <v>55717</v>
      </c>
      <c r="I64" s="412">
        <v>1091208</v>
      </c>
      <c r="J64" s="412">
        <v>788783</v>
      </c>
      <c r="K64" s="412">
        <v>302426</v>
      </c>
    </row>
    <row r="65" spans="1:11" s="409" customFormat="1" x14ac:dyDescent="0.15">
      <c r="A65" s="413" t="s">
        <v>242</v>
      </c>
      <c r="B65" s="412">
        <v>509680</v>
      </c>
      <c r="C65" s="412">
        <v>117520</v>
      </c>
      <c r="D65" s="412">
        <v>428300</v>
      </c>
      <c r="E65" s="412">
        <v>116366</v>
      </c>
      <c r="F65" s="412">
        <v>311934</v>
      </c>
      <c r="G65" s="412">
        <v>48057</v>
      </c>
      <c r="H65" s="412">
        <v>50778</v>
      </c>
      <c r="I65" s="412">
        <v>1154335</v>
      </c>
      <c r="J65" s="412">
        <v>842401</v>
      </c>
      <c r="K65" s="412">
        <v>311934</v>
      </c>
    </row>
    <row r="66" spans="1:11" s="409" customFormat="1" x14ac:dyDescent="0.15">
      <c r="A66" s="413" t="s">
        <v>241</v>
      </c>
      <c r="B66" s="412">
        <v>543055</v>
      </c>
      <c r="C66" s="412">
        <v>140385</v>
      </c>
      <c r="D66" s="412">
        <v>461475</v>
      </c>
      <c r="E66" s="412">
        <v>126450</v>
      </c>
      <c r="F66" s="412">
        <v>335026</v>
      </c>
      <c r="G66" s="412">
        <v>55225</v>
      </c>
      <c r="H66" s="412">
        <v>58427</v>
      </c>
      <c r="I66" s="412">
        <v>1258566</v>
      </c>
      <c r="J66" s="412">
        <v>923541</v>
      </c>
      <c r="K66" s="412">
        <v>335026</v>
      </c>
    </row>
    <row r="67" spans="1:11" s="409" customFormat="1" x14ac:dyDescent="0.15">
      <c r="A67" s="413" t="s">
        <v>240</v>
      </c>
      <c r="B67" s="412">
        <v>590244</v>
      </c>
      <c r="C67" s="412">
        <v>157004</v>
      </c>
      <c r="D67" s="412">
        <v>484473</v>
      </c>
      <c r="E67" s="412">
        <v>133394</v>
      </c>
      <c r="F67" s="412">
        <v>351079</v>
      </c>
      <c r="G67" s="412">
        <v>57484</v>
      </c>
      <c r="H67" s="412">
        <v>62585</v>
      </c>
      <c r="I67" s="412">
        <v>1351790</v>
      </c>
      <c r="J67" s="412">
        <v>1000711</v>
      </c>
      <c r="K67" s="412">
        <v>351079</v>
      </c>
    </row>
    <row r="68" spans="1:11" s="409" customFormat="1" x14ac:dyDescent="0.15">
      <c r="A68" s="413" t="s">
        <v>239</v>
      </c>
      <c r="B68" s="412">
        <v>656417</v>
      </c>
      <c r="C68" s="412">
        <v>171824</v>
      </c>
      <c r="D68" s="412">
        <v>509414</v>
      </c>
      <c r="E68" s="412">
        <v>141922</v>
      </c>
      <c r="F68" s="412">
        <v>367492</v>
      </c>
      <c r="G68" s="412">
        <v>54014</v>
      </c>
      <c r="H68" s="412">
        <v>61384</v>
      </c>
      <c r="I68" s="412">
        <v>1453053</v>
      </c>
      <c r="J68" s="412">
        <v>1085561</v>
      </c>
      <c r="K68" s="412">
        <v>367492</v>
      </c>
    </row>
    <row r="69" spans="1:11" s="409" customFormat="1" x14ac:dyDescent="0.15">
      <c r="A69" s="413" t="s">
        <v>238</v>
      </c>
      <c r="B69" s="412">
        <v>737466</v>
      </c>
      <c r="C69" s="412">
        <v>182293</v>
      </c>
      <c r="D69" s="412">
        <v>539371</v>
      </c>
      <c r="E69" s="412">
        <v>147381</v>
      </c>
      <c r="F69" s="412">
        <v>391990</v>
      </c>
      <c r="G69" s="412">
        <v>56924</v>
      </c>
      <c r="H69" s="412">
        <v>63178</v>
      </c>
      <c r="I69" s="412">
        <v>1579232</v>
      </c>
      <c r="J69" s="412">
        <v>1187242</v>
      </c>
      <c r="K69" s="412">
        <v>391990</v>
      </c>
    </row>
    <row r="70" spans="1:11" s="409" customFormat="1" x14ac:dyDescent="0.15">
      <c r="A70" s="413" t="s">
        <v>237</v>
      </c>
      <c r="B70" s="412">
        <v>828586</v>
      </c>
      <c r="C70" s="412">
        <v>188677</v>
      </c>
      <c r="D70" s="412">
        <v>571831</v>
      </c>
      <c r="E70" s="412">
        <v>156032</v>
      </c>
      <c r="F70" s="412">
        <v>415799</v>
      </c>
      <c r="G70" s="412">
        <v>57673</v>
      </c>
      <c r="H70" s="412">
        <v>74961</v>
      </c>
      <c r="I70" s="412">
        <v>1721728</v>
      </c>
      <c r="J70" s="412">
        <v>1305929</v>
      </c>
      <c r="K70" s="412">
        <v>415799</v>
      </c>
    </row>
    <row r="71" spans="1:11" s="409" customFormat="1" x14ac:dyDescent="0.15">
      <c r="A71" s="413" t="s">
        <v>236</v>
      </c>
      <c r="B71" s="412">
        <v>879480</v>
      </c>
      <c r="C71" s="412">
        <v>184680</v>
      </c>
      <c r="D71" s="412">
        <v>611833</v>
      </c>
      <c r="E71" s="412">
        <v>167365</v>
      </c>
      <c r="F71" s="412">
        <v>444468</v>
      </c>
      <c r="G71" s="412">
        <v>70414</v>
      </c>
      <c r="H71" s="412">
        <v>81045</v>
      </c>
      <c r="I71" s="412">
        <v>1827452</v>
      </c>
      <c r="J71" s="412">
        <v>1382984</v>
      </c>
      <c r="K71" s="412">
        <v>444468</v>
      </c>
    </row>
    <row r="72" spans="1:11" s="409" customFormat="1" x14ac:dyDescent="0.15">
      <c r="A72" s="413" t="s">
        <v>235</v>
      </c>
      <c r="B72" s="412">
        <v>1004462</v>
      </c>
      <c r="C72" s="412">
        <v>207289</v>
      </c>
      <c r="D72" s="412">
        <v>652852</v>
      </c>
      <c r="E72" s="412">
        <v>172268</v>
      </c>
      <c r="F72" s="412">
        <v>480584</v>
      </c>
      <c r="G72" s="412">
        <v>68865</v>
      </c>
      <c r="H72" s="412">
        <v>91723</v>
      </c>
      <c r="I72" s="412">
        <v>2025191</v>
      </c>
      <c r="J72" s="412">
        <v>1544607</v>
      </c>
      <c r="K72" s="412">
        <v>480584</v>
      </c>
    </row>
    <row r="73" spans="1:11" s="409" customFormat="1" x14ac:dyDescent="0.15">
      <c r="A73" s="413" t="s">
        <v>234</v>
      </c>
      <c r="B73" s="412">
        <v>994339</v>
      </c>
      <c r="C73" s="412">
        <v>151075</v>
      </c>
      <c r="D73" s="412">
        <v>693967</v>
      </c>
      <c r="E73" s="412">
        <v>186448</v>
      </c>
      <c r="F73" s="412">
        <v>507519</v>
      </c>
      <c r="G73" s="412">
        <v>66232</v>
      </c>
      <c r="H73" s="412">
        <v>85469</v>
      </c>
      <c r="I73" s="412">
        <v>1991082</v>
      </c>
      <c r="J73" s="412">
        <v>1483563</v>
      </c>
      <c r="K73" s="412">
        <v>507519</v>
      </c>
    </row>
    <row r="74" spans="1:11" s="409" customFormat="1" x14ac:dyDescent="0.15">
      <c r="A74" s="413" t="s">
        <v>233</v>
      </c>
      <c r="B74" s="412">
        <v>858345</v>
      </c>
      <c r="C74" s="412">
        <v>148044</v>
      </c>
      <c r="D74" s="412">
        <v>700760</v>
      </c>
      <c r="E74" s="412">
        <v>185439</v>
      </c>
      <c r="F74" s="412">
        <v>515321</v>
      </c>
      <c r="G74" s="412">
        <v>66989</v>
      </c>
      <c r="H74" s="412">
        <v>78998</v>
      </c>
      <c r="I74" s="412">
        <v>1853136</v>
      </c>
      <c r="J74" s="412">
        <v>1337815</v>
      </c>
      <c r="K74" s="412">
        <v>515321</v>
      </c>
    </row>
    <row r="75" spans="1:11" s="409" customFormat="1" x14ac:dyDescent="0.15">
      <c r="A75" s="413" t="s">
        <v>232</v>
      </c>
      <c r="B75" s="412">
        <v>793699</v>
      </c>
      <c r="C75" s="412">
        <v>131778</v>
      </c>
      <c r="D75" s="412">
        <v>712978</v>
      </c>
      <c r="E75" s="412">
        <v>189136</v>
      </c>
      <c r="F75" s="412">
        <v>523842</v>
      </c>
      <c r="G75" s="412">
        <v>67524</v>
      </c>
      <c r="H75" s="412">
        <v>76335</v>
      </c>
      <c r="I75" s="412">
        <v>1782314</v>
      </c>
      <c r="J75" s="412">
        <v>1258472</v>
      </c>
      <c r="K75" s="412">
        <v>523842</v>
      </c>
    </row>
    <row r="76" spans="1:11" s="409" customFormat="1" x14ac:dyDescent="0.15">
      <c r="A76" s="413" t="s">
        <v>231</v>
      </c>
      <c r="B76" s="412">
        <v>808959</v>
      </c>
      <c r="C76" s="412">
        <v>189371</v>
      </c>
      <c r="D76" s="412">
        <v>733407</v>
      </c>
      <c r="E76" s="412">
        <v>198662</v>
      </c>
      <c r="F76" s="412">
        <v>534745</v>
      </c>
      <c r="G76" s="412">
        <v>69855</v>
      </c>
      <c r="H76" s="412">
        <v>78522</v>
      </c>
      <c r="I76" s="412">
        <v>1880114</v>
      </c>
      <c r="J76" s="412">
        <v>1345369</v>
      </c>
      <c r="K76" s="412">
        <v>534745</v>
      </c>
    </row>
    <row r="77" spans="1:11" s="409" customFormat="1" x14ac:dyDescent="0.15">
      <c r="A77" s="413" t="s">
        <v>230</v>
      </c>
      <c r="B77" s="412">
        <v>927222</v>
      </c>
      <c r="C77" s="412">
        <v>278282</v>
      </c>
      <c r="D77" s="412">
        <v>794125</v>
      </c>
      <c r="E77" s="412">
        <v>216649</v>
      </c>
      <c r="F77" s="412">
        <v>577476</v>
      </c>
      <c r="G77" s="412">
        <v>73094</v>
      </c>
      <c r="H77" s="412">
        <v>80888</v>
      </c>
      <c r="I77" s="412">
        <v>2153611</v>
      </c>
      <c r="J77" s="412">
        <v>1576135</v>
      </c>
      <c r="K77" s="412">
        <v>577476</v>
      </c>
    </row>
    <row r="78" spans="1:11" s="409" customFormat="1" x14ac:dyDescent="0.15">
      <c r="A78" s="413" t="s">
        <v>229</v>
      </c>
      <c r="B78" s="412">
        <v>1043908</v>
      </c>
      <c r="C78" s="412">
        <v>353915</v>
      </c>
      <c r="D78" s="412">
        <v>837821</v>
      </c>
      <c r="E78" s="412">
        <v>229439</v>
      </c>
      <c r="F78" s="412">
        <v>608382</v>
      </c>
      <c r="G78" s="412">
        <v>73961</v>
      </c>
      <c r="H78" s="412">
        <v>97264</v>
      </c>
      <c r="I78" s="412">
        <v>2406869</v>
      </c>
      <c r="J78" s="412">
        <v>1798487</v>
      </c>
      <c r="K78" s="412">
        <v>608382</v>
      </c>
    </row>
    <row r="79" spans="1:11" s="409" customFormat="1" x14ac:dyDescent="0.15">
      <c r="A79" s="413" t="s">
        <v>228</v>
      </c>
      <c r="B79" s="412">
        <v>1163472</v>
      </c>
      <c r="C79" s="412">
        <v>370243</v>
      </c>
      <c r="D79" s="412">
        <v>869607</v>
      </c>
      <c r="E79" s="412">
        <v>234518</v>
      </c>
      <c r="F79" s="412">
        <v>635089</v>
      </c>
      <c r="G79" s="412">
        <v>65069</v>
      </c>
      <c r="H79" s="412">
        <v>99594</v>
      </c>
      <c r="I79" s="412">
        <v>2567985</v>
      </c>
      <c r="J79" s="412">
        <v>1932896</v>
      </c>
      <c r="K79" s="412">
        <v>635089</v>
      </c>
    </row>
    <row r="80" spans="1:11" s="409" customFormat="1" x14ac:dyDescent="0.15">
      <c r="A80" s="413" t="s">
        <v>227</v>
      </c>
      <c r="B80" s="412">
        <v>1145747</v>
      </c>
      <c r="C80" s="412">
        <v>304346</v>
      </c>
      <c r="D80" s="412">
        <v>900155</v>
      </c>
      <c r="E80" s="412">
        <v>242109</v>
      </c>
      <c r="F80" s="412">
        <v>658046</v>
      </c>
      <c r="G80" s="412">
        <v>67334</v>
      </c>
      <c r="H80" s="412">
        <v>106409</v>
      </c>
      <c r="I80" s="412">
        <v>2523991</v>
      </c>
      <c r="J80" s="412">
        <v>1865945</v>
      </c>
      <c r="K80" s="412">
        <v>658046</v>
      </c>
    </row>
    <row r="81" spans="1:11" s="409" customFormat="1" x14ac:dyDescent="0.15">
      <c r="A81" s="413" t="s">
        <v>226</v>
      </c>
      <c r="B81" s="412">
        <v>915308</v>
      </c>
      <c r="C81" s="412">
        <v>138229</v>
      </c>
      <c r="D81" s="412">
        <v>890917</v>
      </c>
      <c r="E81" s="412">
        <v>236908</v>
      </c>
      <c r="F81" s="412">
        <v>654009</v>
      </c>
      <c r="G81" s="412">
        <v>62483</v>
      </c>
      <c r="H81" s="412">
        <v>98052</v>
      </c>
      <c r="I81" s="412">
        <v>2104989</v>
      </c>
      <c r="J81" s="412">
        <v>1450980</v>
      </c>
      <c r="K81" s="412">
        <v>654009</v>
      </c>
    </row>
    <row r="82" spans="1:11" s="409" customFormat="1" x14ac:dyDescent="0.15">
      <c r="A82" s="413" t="s">
        <v>225</v>
      </c>
      <c r="B82" s="412">
        <v>898549</v>
      </c>
      <c r="C82" s="412">
        <v>191437</v>
      </c>
      <c r="D82" s="412">
        <v>864814</v>
      </c>
      <c r="E82" s="412">
        <v>233127</v>
      </c>
      <c r="F82" s="412">
        <v>631687</v>
      </c>
      <c r="G82" s="412">
        <v>66909</v>
      </c>
      <c r="H82" s="412">
        <v>140997</v>
      </c>
      <c r="I82" s="412">
        <v>2162706</v>
      </c>
      <c r="J82" s="412">
        <v>1531019</v>
      </c>
      <c r="K82" s="412">
        <v>631687</v>
      </c>
    </row>
    <row r="83" spans="1:11" s="409" customFormat="1" x14ac:dyDescent="0.15">
      <c r="A83" s="413" t="s">
        <v>224</v>
      </c>
      <c r="B83" s="412">
        <v>1091473</v>
      </c>
      <c r="C83" s="412">
        <v>181085</v>
      </c>
      <c r="D83" s="412">
        <v>818792</v>
      </c>
      <c r="E83" s="412">
        <v>253004</v>
      </c>
      <c r="F83" s="412">
        <v>565788</v>
      </c>
      <c r="G83" s="412">
        <v>72381</v>
      </c>
      <c r="H83" s="412">
        <v>139735</v>
      </c>
      <c r="I83" s="412">
        <v>2303466</v>
      </c>
      <c r="J83" s="412">
        <v>1737678</v>
      </c>
      <c r="K83" s="412">
        <v>565788</v>
      </c>
    </row>
    <row r="84" spans="1:11" s="409" customFormat="1" x14ac:dyDescent="0.15">
      <c r="A84" s="413" t="s">
        <v>223</v>
      </c>
      <c r="B84" s="412">
        <v>1132206</v>
      </c>
      <c r="C84" s="412">
        <v>242289</v>
      </c>
      <c r="D84" s="412">
        <v>845314</v>
      </c>
      <c r="E84" s="412">
        <v>275813</v>
      </c>
      <c r="F84" s="412">
        <v>569501</v>
      </c>
      <c r="G84" s="412">
        <v>79061</v>
      </c>
      <c r="H84" s="412">
        <v>151294</v>
      </c>
      <c r="I84" s="412">
        <v>2450164</v>
      </c>
      <c r="J84" s="412">
        <v>1880663</v>
      </c>
      <c r="K84" s="412">
        <v>569501</v>
      </c>
    </row>
    <row r="85" spans="1:11" s="409" customFormat="1" x14ac:dyDescent="0.15">
      <c r="A85" s="413" t="s">
        <v>222</v>
      </c>
      <c r="B85" s="412">
        <v>1316405</v>
      </c>
      <c r="C85" s="412">
        <v>273506</v>
      </c>
      <c r="D85" s="412">
        <v>947820</v>
      </c>
      <c r="E85" s="412">
        <v>274546</v>
      </c>
      <c r="F85" s="412">
        <v>673274</v>
      </c>
      <c r="G85" s="412">
        <v>84007</v>
      </c>
      <c r="H85" s="412">
        <v>153365</v>
      </c>
      <c r="I85" s="412">
        <v>2775103</v>
      </c>
      <c r="J85" s="412">
        <v>2101829</v>
      </c>
      <c r="K85" s="412">
        <v>673274</v>
      </c>
    </row>
    <row r="86" spans="1:11" s="409" customFormat="1" x14ac:dyDescent="0.15">
      <c r="A86" s="413" t="s">
        <v>1434</v>
      </c>
      <c r="B86" s="412">
        <v>1386068</v>
      </c>
      <c r="C86" s="412">
        <v>332740</v>
      </c>
      <c r="D86" s="412">
        <v>1021109</v>
      </c>
      <c r="E86" s="412">
        <v>288777</v>
      </c>
      <c r="F86" s="412">
        <v>732332</v>
      </c>
      <c r="G86" s="412">
        <v>93528</v>
      </c>
      <c r="H86" s="412">
        <v>168276</v>
      </c>
      <c r="I86" s="412">
        <v>3001721</v>
      </c>
      <c r="J86" s="412">
        <v>2269389</v>
      </c>
      <c r="K86" s="412">
        <v>732332</v>
      </c>
    </row>
    <row r="87" spans="1:11" s="409" customFormat="1" x14ac:dyDescent="0.15">
      <c r="A87" s="413" t="s">
        <v>1433</v>
      </c>
      <c r="B87" s="412">
        <v>1533942</v>
      </c>
      <c r="C87" s="412">
        <v>449020</v>
      </c>
      <c r="D87" s="412">
        <v>1055744</v>
      </c>
      <c r="E87" s="412">
        <v>297867</v>
      </c>
      <c r="F87" s="412">
        <v>757877</v>
      </c>
      <c r="G87" s="412">
        <v>110539</v>
      </c>
      <c r="H87" s="412">
        <v>188180</v>
      </c>
      <c r="I87" s="412">
        <v>3337425</v>
      </c>
      <c r="J87" s="412">
        <v>2579548</v>
      </c>
      <c r="K87" s="412">
        <v>757877</v>
      </c>
    </row>
    <row r="88" spans="1:11" s="409" customFormat="1" x14ac:dyDescent="0.15">
      <c r="A88" s="413" t="s">
        <v>1432</v>
      </c>
      <c r="B88" s="412">
        <v>1647750</v>
      </c>
      <c r="C88" s="412">
        <v>501701</v>
      </c>
      <c r="D88" s="412">
        <v>1127271</v>
      </c>
      <c r="E88" s="412">
        <v>315780</v>
      </c>
      <c r="F88" s="412">
        <v>811491</v>
      </c>
      <c r="G88" s="412">
        <v>115383</v>
      </c>
      <c r="H88" s="412">
        <v>175847</v>
      </c>
      <c r="I88" s="412">
        <v>3567952</v>
      </c>
      <c r="J88" s="412">
        <v>2756461</v>
      </c>
      <c r="K88" s="412">
        <v>811491</v>
      </c>
    </row>
    <row r="89" spans="1:11" s="409" customFormat="1" x14ac:dyDescent="0.15">
      <c r="A89" s="413" t="s">
        <v>1431</v>
      </c>
      <c r="B89" s="412">
        <v>1780677</v>
      </c>
      <c r="C89" s="412">
        <v>527977</v>
      </c>
      <c r="D89" s="412">
        <v>1193808</v>
      </c>
      <c r="E89" s="412">
        <v>343972</v>
      </c>
      <c r="F89" s="412">
        <v>849836</v>
      </c>
      <c r="G89" s="412">
        <v>118906</v>
      </c>
      <c r="H89" s="412">
        <v>189411</v>
      </c>
      <c r="I89" s="412">
        <v>3810779</v>
      </c>
      <c r="J89" s="412">
        <v>2960943</v>
      </c>
      <c r="K89" s="412">
        <v>849836</v>
      </c>
    </row>
    <row r="90" spans="1:11" s="409" customFormat="1" x14ac:dyDescent="0.15">
      <c r="A90" s="413" t="s">
        <v>1430</v>
      </c>
      <c r="B90" s="412">
        <v>1920063</v>
      </c>
      <c r="C90" s="412">
        <v>539879</v>
      </c>
      <c r="D90" s="412">
        <v>1255671</v>
      </c>
      <c r="E90" s="412">
        <v>357894</v>
      </c>
      <c r="F90" s="412">
        <v>897777</v>
      </c>
      <c r="G90" s="412">
        <v>122096</v>
      </c>
      <c r="H90" s="412">
        <v>192147</v>
      </c>
      <c r="I90" s="412">
        <v>4029856</v>
      </c>
      <c r="J90" s="412">
        <v>3132079</v>
      </c>
      <c r="K90" s="412">
        <v>897777</v>
      </c>
    </row>
    <row r="91" spans="1:11" s="409" customFormat="1" x14ac:dyDescent="0.15">
      <c r="A91" s="411" t="s">
        <v>1429</v>
      </c>
      <c r="B91" s="410">
        <v>2047136</v>
      </c>
      <c r="C91" s="410">
        <v>514373</v>
      </c>
      <c r="D91" s="410">
        <v>1313723</v>
      </c>
      <c r="E91" s="410">
        <v>368632</v>
      </c>
      <c r="F91" s="410">
        <v>945091</v>
      </c>
      <c r="G91" s="410">
        <v>126651</v>
      </c>
      <c r="H91" s="410">
        <v>224236</v>
      </c>
      <c r="I91" s="410">
        <v>4226119</v>
      </c>
      <c r="J91" s="410">
        <v>3281028</v>
      </c>
      <c r="K91" s="410">
        <v>945091</v>
      </c>
    </row>
    <row r="92" spans="1:11" s="409" customFormat="1" ht="28.75" customHeight="1" x14ac:dyDescent="0.15">
      <c r="A92" s="520" t="s">
        <v>1428</v>
      </c>
      <c r="B92" s="520"/>
      <c r="C92" s="520"/>
      <c r="D92" s="520"/>
      <c r="E92" s="520"/>
      <c r="F92" s="520"/>
      <c r="G92" s="520"/>
      <c r="H92" s="520"/>
      <c r="I92" s="520"/>
      <c r="J92" s="520"/>
    </row>
    <row r="93" spans="1:11" s="409" customFormat="1" ht="15.5" customHeight="1" x14ac:dyDescent="0.15">
      <c r="A93" s="510" t="s">
        <v>1427</v>
      </c>
      <c r="B93" s="510"/>
      <c r="C93" s="510"/>
      <c r="D93" s="510"/>
      <c r="E93" s="510"/>
      <c r="F93" s="510"/>
      <c r="G93" s="510"/>
      <c r="H93" s="510"/>
      <c r="I93" s="510"/>
      <c r="J93" s="510"/>
    </row>
    <row r="94" spans="1:11" s="409" customFormat="1" ht="15.5" customHeight="1" x14ac:dyDescent="0.15">
      <c r="A94" s="510" t="s">
        <v>1426</v>
      </c>
      <c r="B94" s="510"/>
      <c r="C94" s="510"/>
      <c r="D94" s="510"/>
      <c r="E94" s="510"/>
      <c r="F94" s="510"/>
      <c r="G94" s="510"/>
      <c r="H94" s="510"/>
      <c r="I94" s="510"/>
      <c r="J94" s="510"/>
    </row>
    <row r="96" spans="1:11" x14ac:dyDescent="0.15">
      <c r="A96" s="409" t="s">
        <v>1442</v>
      </c>
    </row>
    <row r="97" spans="1:8" x14ac:dyDescent="0.15">
      <c r="A97" s="417" t="s">
        <v>1444</v>
      </c>
    </row>
    <row r="98" spans="1:8" x14ac:dyDescent="0.15">
      <c r="A98" s="409" t="s">
        <v>1443</v>
      </c>
    </row>
    <row r="106" spans="1:8" x14ac:dyDescent="0.15">
      <c r="H106" s="432">
        <f>8.1/0.33</f>
        <v>24.545454545454543</v>
      </c>
    </row>
  </sheetData>
  <mergeCells count="12">
    <mergeCell ref="A93:J93"/>
    <mergeCell ref="A94:J94"/>
    <mergeCell ref="A1:K1"/>
    <mergeCell ref="A2:J2"/>
    <mergeCell ref="A3:A4"/>
    <mergeCell ref="B3:B4"/>
    <mergeCell ref="C3:C4"/>
    <mergeCell ref="D3:F3"/>
    <mergeCell ref="G3:G4"/>
    <mergeCell ref="H3:H4"/>
    <mergeCell ref="I3:K3"/>
    <mergeCell ref="A92:J92"/>
  </mergeCells>
  <pageMargins left="0.5" right="0.5" top="0.5" bottom="0.5"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I62"/>
  <sheetViews>
    <sheetView zoomScale="150" zoomScaleNormal="150" zoomScalePageLayoutView="150" workbookViewId="0">
      <pane xSplit="2" ySplit="6" topLeftCell="BY7" activePane="bottomRight" state="frozen"/>
      <selection activeCell="A103" sqref="A103:XFD103"/>
      <selection pane="topRight" activeCell="A103" sqref="A103:XFD103"/>
      <selection pane="bottomLeft" activeCell="A103" sqref="A103:XFD103"/>
      <selection pane="bottomRight" activeCell="A20" sqref="A20:XFD20"/>
    </sheetView>
  </sheetViews>
  <sheetFormatPr baseColWidth="10" defaultColWidth="7.5703125" defaultRowHeight="13" x14ac:dyDescent="0.15"/>
  <cols>
    <col min="1" max="1" width="7.5703125" style="1"/>
    <col min="2" max="2" width="46" style="1" bestFit="1" customWidth="1"/>
    <col min="3" max="16384" width="7.5703125" style="1"/>
  </cols>
  <sheetData>
    <row r="1" spans="1:87" ht="18" x14ac:dyDescent="0.2">
      <c r="A1" s="525" t="s">
        <v>310</v>
      </c>
      <c r="B1" s="522"/>
      <c r="C1" s="522"/>
      <c r="D1" s="522"/>
      <c r="E1" s="522"/>
      <c r="F1" s="522"/>
      <c r="G1" s="522"/>
      <c r="H1" s="522"/>
      <c r="I1" s="522"/>
      <c r="J1" s="522"/>
      <c r="K1" s="522"/>
      <c r="L1" s="522"/>
      <c r="M1" s="522"/>
      <c r="N1" s="522"/>
      <c r="O1" s="522"/>
      <c r="P1" s="522"/>
      <c r="Q1" s="522"/>
      <c r="R1" s="522"/>
      <c r="S1" s="522"/>
      <c r="T1" s="522"/>
      <c r="U1" s="522"/>
      <c r="V1" s="522"/>
      <c r="W1" s="522"/>
      <c r="X1" s="522"/>
      <c r="Y1" s="522"/>
      <c r="Z1" s="522"/>
      <c r="AA1" s="522"/>
      <c r="AB1" s="522"/>
      <c r="AC1" s="522"/>
      <c r="AD1" s="522"/>
      <c r="AE1" s="522"/>
      <c r="AF1" s="522"/>
      <c r="AG1" s="522"/>
      <c r="AH1" s="522"/>
      <c r="AI1" s="522"/>
      <c r="AJ1" s="522"/>
      <c r="AK1" s="522"/>
      <c r="AL1" s="522"/>
      <c r="AM1" s="522"/>
      <c r="AN1" s="522"/>
      <c r="AO1" s="522"/>
      <c r="AP1" s="522"/>
      <c r="AQ1" s="522"/>
      <c r="AR1" s="522"/>
      <c r="AS1" s="522"/>
      <c r="AT1" s="522"/>
      <c r="AU1" s="522"/>
      <c r="AV1" s="522"/>
      <c r="AW1" s="522"/>
      <c r="AX1" s="522"/>
      <c r="AY1" s="522"/>
      <c r="AZ1" s="522"/>
      <c r="BA1" s="522"/>
      <c r="BB1" s="522"/>
      <c r="BC1" s="522"/>
      <c r="BD1" s="522"/>
      <c r="BE1" s="522"/>
      <c r="BF1" s="522"/>
      <c r="BG1" s="522"/>
      <c r="BH1" s="522"/>
      <c r="BI1" s="522"/>
      <c r="BJ1" s="522"/>
      <c r="BK1" s="522"/>
      <c r="BL1" s="522"/>
      <c r="BM1" s="522"/>
      <c r="BN1" s="522"/>
      <c r="BO1" s="522"/>
      <c r="BP1" s="522"/>
      <c r="BQ1" s="522"/>
      <c r="BR1" s="522"/>
      <c r="BS1" s="522"/>
      <c r="BT1" s="522"/>
      <c r="BU1" s="522"/>
      <c r="BV1" s="522"/>
      <c r="BW1" s="522"/>
      <c r="BX1" s="522"/>
      <c r="BY1" s="522"/>
      <c r="BZ1" s="522"/>
      <c r="CA1" s="522"/>
      <c r="CB1" s="522"/>
      <c r="CC1" s="522"/>
      <c r="CD1" s="522"/>
      <c r="CE1" s="522"/>
      <c r="CF1" s="522"/>
      <c r="CG1" s="522"/>
      <c r="CH1" s="522"/>
      <c r="CI1" s="522"/>
    </row>
    <row r="2" spans="1:87" ht="17" x14ac:dyDescent="0.2">
      <c r="A2" s="526" t="s">
        <v>309</v>
      </c>
      <c r="B2" s="522"/>
      <c r="C2" s="522"/>
      <c r="D2" s="522"/>
      <c r="E2" s="522"/>
      <c r="F2" s="522"/>
      <c r="G2" s="522"/>
      <c r="H2" s="522"/>
      <c r="I2" s="522"/>
      <c r="J2" s="522"/>
      <c r="K2" s="522"/>
      <c r="L2" s="522"/>
      <c r="M2" s="522"/>
      <c r="N2" s="522"/>
      <c r="O2" s="522"/>
      <c r="P2" s="522"/>
      <c r="Q2" s="522"/>
      <c r="R2" s="522"/>
      <c r="S2" s="522"/>
      <c r="T2" s="522"/>
      <c r="U2" s="522"/>
      <c r="V2" s="522"/>
      <c r="W2" s="522"/>
      <c r="X2" s="522"/>
      <c r="Y2" s="522"/>
      <c r="Z2" s="522"/>
      <c r="AA2" s="522"/>
      <c r="AB2" s="522"/>
      <c r="AC2" s="522"/>
      <c r="AD2" s="522"/>
      <c r="AE2" s="522"/>
      <c r="AF2" s="522"/>
      <c r="AG2" s="522"/>
      <c r="AH2" s="522"/>
      <c r="AI2" s="522"/>
      <c r="AJ2" s="522"/>
      <c r="AK2" s="522"/>
      <c r="AL2" s="522"/>
      <c r="AM2" s="522"/>
      <c r="AN2" s="522"/>
      <c r="AO2" s="522"/>
      <c r="AP2" s="522"/>
      <c r="AQ2" s="522"/>
      <c r="AR2" s="522"/>
      <c r="AS2" s="522"/>
      <c r="AT2" s="522"/>
      <c r="AU2" s="522"/>
      <c r="AV2" s="522"/>
      <c r="AW2" s="522"/>
      <c r="AX2" s="522"/>
      <c r="AY2" s="522"/>
      <c r="AZ2" s="522"/>
      <c r="BA2" s="522"/>
      <c r="BB2" s="522"/>
      <c r="BC2" s="522"/>
      <c r="BD2" s="522"/>
      <c r="BE2" s="522"/>
      <c r="BF2" s="522"/>
      <c r="BG2" s="522"/>
      <c r="BH2" s="522"/>
      <c r="BI2" s="522"/>
      <c r="BJ2" s="522"/>
      <c r="BK2" s="522"/>
      <c r="BL2" s="522"/>
      <c r="BM2" s="522"/>
      <c r="BN2" s="522"/>
      <c r="BO2" s="522"/>
      <c r="BP2" s="522"/>
      <c r="BQ2" s="522"/>
      <c r="BR2" s="522"/>
      <c r="BS2" s="522"/>
      <c r="BT2" s="522"/>
      <c r="BU2" s="522"/>
      <c r="BV2" s="522"/>
      <c r="BW2" s="522"/>
      <c r="BX2" s="522"/>
      <c r="BY2" s="522"/>
      <c r="BZ2" s="522"/>
      <c r="CA2" s="522"/>
      <c r="CB2" s="522"/>
      <c r="CC2" s="522"/>
      <c r="CD2" s="522"/>
      <c r="CE2" s="522"/>
      <c r="CF2" s="522"/>
      <c r="CG2" s="522"/>
      <c r="CH2" s="522"/>
      <c r="CI2" s="522"/>
    </row>
    <row r="3" spans="1:87" x14ac:dyDescent="0.15">
      <c r="A3" s="522" t="s">
        <v>308</v>
      </c>
      <c r="B3" s="522"/>
      <c r="C3" s="522"/>
      <c r="D3" s="522"/>
      <c r="E3" s="522"/>
      <c r="F3" s="522"/>
      <c r="G3" s="522"/>
      <c r="H3" s="522"/>
      <c r="I3" s="522"/>
      <c r="J3" s="522"/>
      <c r="K3" s="522"/>
      <c r="L3" s="522"/>
      <c r="M3" s="522"/>
      <c r="N3" s="522"/>
      <c r="O3" s="522"/>
      <c r="P3" s="522"/>
      <c r="Q3" s="522"/>
      <c r="R3" s="522"/>
      <c r="S3" s="522"/>
      <c r="T3" s="522"/>
      <c r="U3" s="522"/>
      <c r="V3" s="522"/>
      <c r="W3" s="522"/>
      <c r="X3" s="522"/>
      <c r="Y3" s="522"/>
      <c r="Z3" s="522"/>
      <c r="AA3" s="522"/>
      <c r="AB3" s="522"/>
      <c r="AC3" s="522"/>
      <c r="AD3" s="522"/>
      <c r="AE3" s="522"/>
      <c r="AF3" s="522"/>
      <c r="AG3" s="522"/>
      <c r="AH3" s="522"/>
      <c r="AI3" s="522"/>
      <c r="AJ3" s="522"/>
      <c r="AK3" s="522"/>
      <c r="AL3" s="522"/>
      <c r="AM3" s="522"/>
      <c r="AN3" s="522"/>
      <c r="AO3" s="522"/>
      <c r="AP3" s="522"/>
      <c r="AQ3" s="522"/>
      <c r="AR3" s="522"/>
      <c r="AS3" s="522"/>
      <c r="AT3" s="522"/>
      <c r="AU3" s="522"/>
      <c r="AV3" s="522"/>
      <c r="AW3" s="522"/>
      <c r="AX3" s="522"/>
      <c r="AY3" s="522"/>
      <c r="AZ3" s="522"/>
      <c r="BA3" s="522"/>
      <c r="BB3" s="522"/>
      <c r="BC3" s="522"/>
      <c r="BD3" s="522"/>
      <c r="BE3" s="522"/>
      <c r="BF3" s="522"/>
      <c r="BG3" s="522"/>
      <c r="BH3" s="522"/>
      <c r="BI3" s="522"/>
      <c r="BJ3" s="522"/>
      <c r="BK3" s="522"/>
      <c r="BL3" s="522"/>
      <c r="BM3" s="522"/>
      <c r="BN3" s="522"/>
      <c r="BO3" s="522"/>
      <c r="BP3" s="522"/>
      <c r="BQ3" s="522"/>
      <c r="BR3" s="522"/>
      <c r="BS3" s="522"/>
      <c r="BT3" s="522"/>
      <c r="BU3" s="522"/>
      <c r="BV3" s="522"/>
      <c r="BW3" s="522"/>
      <c r="BX3" s="522"/>
      <c r="BY3" s="522"/>
      <c r="BZ3" s="522"/>
      <c r="CA3" s="522"/>
      <c r="CB3" s="522"/>
      <c r="CC3" s="522"/>
      <c r="CD3" s="522"/>
      <c r="CE3" s="522"/>
      <c r="CF3" s="522"/>
      <c r="CG3" s="522"/>
      <c r="CH3" s="522"/>
      <c r="CI3" s="522"/>
    </row>
    <row r="4" spans="1:87" ht="16" x14ac:dyDescent="0.2">
      <c r="A4" s="527" t="s">
        <v>1415</v>
      </c>
      <c r="B4" s="527"/>
      <c r="C4" s="527"/>
      <c r="D4" s="527"/>
      <c r="E4" s="527"/>
      <c r="F4" s="527"/>
      <c r="G4" s="527"/>
      <c r="H4" s="527"/>
      <c r="I4" s="527"/>
      <c r="J4" s="527"/>
      <c r="K4" s="527"/>
      <c r="L4" s="527"/>
      <c r="M4" s="527"/>
      <c r="N4" s="527"/>
      <c r="O4" s="527"/>
      <c r="P4" s="527"/>
      <c r="Q4" s="527"/>
      <c r="R4" s="527"/>
      <c r="S4" s="527"/>
      <c r="T4" s="527"/>
      <c r="U4" s="527"/>
      <c r="V4" s="527"/>
      <c r="W4" s="527"/>
      <c r="X4" s="527"/>
      <c r="Y4" s="527"/>
      <c r="Z4" s="527"/>
      <c r="AA4" s="527"/>
      <c r="AB4" s="527"/>
      <c r="AC4" s="527"/>
      <c r="AD4" s="527"/>
      <c r="AE4" s="527"/>
      <c r="AF4" s="527"/>
      <c r="AG4" s="527"/>
      <c r="AH4" s="527"/>
      <c r="AI4" s="527"/>
      <c r="AJ4" s="527"/>
      <c r="AK4" s="527"/>
      <c r="AL4" s="527"/>
      <c r="AM4" s="527"/>
      <c r="AN4" s="527"/>
      <c r="AO4" s="527"/>
      <c r="AP4" s="527"/>
      <c r="AQ4" s="527"/>
      <c r="AR4" s="527"/>
      <c r="AS4" s="527"/>
      <c r="AT4" s="527"/>
      <c r="AU4" s="527"/>
      <c r="AV4" s="527"/>
      <c r="AW4" s="527"/>
      <c r="AX4" s="527"/>
      <c r="AY4" s="527"/>
      <c r="AZ4" s="527"/>
      <c r="BA4" s="527"/>
      <c r="BB4" s="527"/>
      <c r="BC4" s="527"/>
      <c r="BD4" s="527"/>
      <c r="BE4" s="527"/>
      <c r="BF4" s="527"/>
      <c r="BG4" s="527"/>
      <c r="BH4" s="527"/>
      <c r="BI4" s="527"/>
      <c r="BJ4" s="527"/>
      <c r="BK4" s="527"/>
      <c r="BL4" s="527"/>
      <c r="BM4" s="527"/>
      <c r="BN4" s="527"/>
      <c r="BO4" s="527"/>
      <c r="BP4" s="527"/>
      <c r="BQ4" s="527"/>
      <c r="BR4" s="527"/>
      <c r="BS4" s="527"/>
      <c r="BT4" s="527"/>
      <c r="BU4" s="527"/>
      <c r="BV4" s="527"/>
      <c r="BW4" s="527"/>
      <c r="BX4" s="527"/>
      <c r="BY4" s="527"/>
      <c r="BZ4" s="527"/>
      <c r="CA4" s="527"/>
      <c r="CB4" s="527"/>
      <c r="CC4" s="527"/>
      <c r="CD4" s="527"/>
      <c r="CE4" s="527"/>
      <c r="CF4" s="527"/>
      <c r="CG4" s="527"/>
      <c r="CH4" s="527"/>
      <c r="CI4" s="527"/>
    </row>
    <row r="6" spans="1:87" x14ac:dyDescent="0.15">
      <c r="A6" s="523" t="s">
        <v>307</v>
      </c>
      <c r="B6" s="523" t="s">
        <v>162</v>
      </c>
      <c r="C6" s="523" t="s">
        <v>306</v>
      </c>
      <c r="D6" s="523" t="s">
        <v>305</v>
      </c>
      <c r="E6" s="523" t="s">
        <v>304</v>
      </c>
      <c r="F6" s="523" t="s">
        <v>303</v>
      </c>
      <c r="G6" s="523" t="s">
        <v>302</v>
      </c>
      <c r="H6" s="523" t="s">
        <v>301</v>
      </c>
      <c r="I6" s="523" t="s">
        <v>300</v>
      </c>
      <c r="J6" s="523" t="s">
        <v>299</v>
      </c>
      <c r="K6" s="523" t="s">
        <v>298</v>
      </c>
      <c r="L6" s="523" t="s">
        <v>297</v>
      </c>
      <c r="M6" s="523" t="s">
        <v>296</v>
      </c>
      <c r="N6" s="523" t="s">
        <v>295</v>
      </c>
      <c r="O6" s="523" t="s">
        <v>294</v>
      </c>
      <c r="P6" s="523" t="s">
        <v>293</v>
      </c>
      <c r="Q6" s="523" t="s">
        <v>292</v>
      </c>
      <c r="R6" s="523" t="s">
        <v>291</v>
      </c>
      <c r="S6" s="523" t="s">
        <v>290</v>
      </c>
      <c r="T6" s="523" t="s">
        <v>289</v>
      </c>
      <c r="U6" s="523" t="s">
        <v>288</v>
      </c>
      <c r="V6" s="523" t="s">
        <v>287</v>
      </c>
      <c r="W6" s="523" t="s">
        <v>286</v>
      </c>
      <c r="X6" s="523" t="s">
        <v>285</v>
      </c>
      <c r="Y6" s="523" t="s">
        <v>284</v>
      </c>
      <c r="Z6" s="523" t="s">
        <v>283</v>
      </c>
      <c r="AA6" s="523" t="s">
        <v>282</v>
      </c>
      <c r="AB6" s="523" t="s">
        <v>281</v>
      </c>
      <c r="AC6" s="523" t="s">
        <v>280</v>
      </c>
      <c r="AD6" s="523" t="s">
        <v>279</v>
      </c>
      <c r="AE6" s="523" t="s">
        <v>278</v>
      </c>
      <c r="AF6" s="523" t="s">
        <v>277</v>
      </c>
      <c r="AG6" s="523" t="s">
        <v>276</v>
      </c>
      <c r="AH6" s="523" t="s">
        <v>275</v>
      </c>
      <c r="AI6" s="523" t="s">
        <v>274</v>
      </c>
      <c r="AJ6" s="523" t="s">
        <v>273</v>
      </c>
      <c r="AK6" s="523" t="s">
        <v>272</v>
      </c>
      <c r="AL6" s="523" t="s">
        <v>271</v>
      </c>
      <c r="AM6" s="523" t="s">
        <v>270</v>
      </c>
      <c r="AN6" s="523" t="s">
        <v>269</v>
      </c>
      <c r="AO6" s="523" t="s">
        <v>268</v>
      </c>
      <c r="AP6" s="523" t="s">
        <v>267</v>
      </c>
      <c r="AQ6" s="523" t="s">
        <v>266</v>
      </c>
      <c r="AR6" s="523" t="s">
        <v>265</v>
      </c>
      <c r="AS6" s="523" t="s">
        <v>264</v>
      </c>
      <c r="AT6" s="523" t="s">
        <v>263</v>
      </c>
      <c r="AU6" s="523" t="s">
        <v>262</v>
      </c>
      <c r="AV6" s="523" t="s">
        <v>261</v>
      </c>
      <c r="AW6" s="523" t="s">
        <v>260</v>
      </c>
      <c r="AX6" s="523" t="s">
        <v>259</v>
      </c>
      <c r="AY6" s="523" t="s">
        <v>258</v>
      </c>
      <c r="AZ6" s="523" t="s">
        <v>257</v>
      </c>
      <c r="BA6" s="523" t="s">
        <v>256</v>
      </c>
      <c r="BB6" s="523" t="s">
        <v>255</v>
      </c>
      <c r="BC6" s="523" t="s">
        <v>254</v>
      </c>
      <c r="BD6" s="523" t="s">
        <v>253</v>
      </c>
      <c r="BE6" s="523" t="s">
        <v>252</v>
      </c>
      <c r="BF6" s="523" t="s">
        <v>251</v>
      </c>
      <c r="BG6" s="523" t="s">
        <v>250</v>
      </c>
      <c r="BH6" s="523" t="s">
        <v>249</v>
      </c>
      <c r="BI6" s="523" t="s">
        <v>248</v>
      </c>
      <c r="BJ6" s="523" t="s">
        <v>247</v>
      </c>
      <c r="BK6" s="523" t="s">
        <v>246</v>
      </c>
      <c r="BL6" s="523" t="s">
        <v>245</v>
      </c>
      <c r="BM6" s="523" t="s">
        <v>244</v>
      </c>
      <c r="BN6" s="523" t="s">
        <v>243</v>
      </c>
      <c r="BO6" s="523" t="s">
        <v>242</v>
      </c>
      <c r="BP6" s="523" t="s">
        <v>241</v>
      </c>
      <c r="BQ6" s="523" t="s">
        <v>240</v>
      </c>
      <c r="BR6" s="523" t="s">
        <v>239</v>
      </c>
      <c r="BS6" s="523" t="s">
        <v>238</v>
      </c>
      <c r="BT6" s="523" t="s">
        <v>237</v>
      </c>
      <c r="BU6" s="523" t="s">
        <v>236</v>
      </c>
      <c r="BV6" s="523" t="s">
        <v>235</v>
      </c>
      <c r="BW6" s="523" t="s">
        <v>234</v>
      </c>
      <c r="BX6" s="523" t="s">
        <v>233</v>
      </c>
      <c r="BY6" s="523" t="s">
        <v>232</v>
      </c>
      <c r="BZ6" s="523" t="s">
        <v>231</v>
      </c>
      <c r="CA6" s="523" t="s">
        <v>230</v>
      </c>
      <c r="CB6" s="523" t="s">
        <v>229</v>
      </c>
      <c r="CC6" s="523" t="s">
        <v>228</v>
      </c>
      <c r="CD6" s="523" t="s">
        <v>227</v>
      </c>
      <c r="CE6" s="523" t="s">
        <v>226</v>
      </c>
      <c r="CF6" s="523" t="s">
        <v>225</v>
      </c>
      <c r="CG6" s="523" t="s">
        <v>224</v>
      </c>
      <c r="CH6" s="523" t="s">
        <v>223</v>
      </c>
      <c r="CI6" s="523" t="s">
        <v>222</v>
      </c>
    </row>
    <row r="7" spans="1:87" x14ac:dyDescent="0.15">
      <c r="A7" s="1" t="s">
        <v>221</v>
      </c>
      <c r="B7" s="48" t="s">
        <v>220</v>
      </c>
      <c r="C7" s="1">
        <v>94.2</v>
      </c>
      <c r="D7" s="1">
        <v>83.1</v>
      </c>
      <c r="E7" s="1">
        <v>67.7</v>
      </c>
      <c r="F7" s="1">
        <v>51.3</v>
      </c>
      <c r="G7" s="1">
        <v>49</v>
      </c>
      <c r="H7" s="1">
        <v>58.3</v>
      </c>
      <c r="I7" s="1">
        <v>66.400000000000006</v>
      </c>
      <c r="J7" s="1">
        <v>75.2</v>
      </c>
      <c r="K7" s="1">
        <v>83.7</v>
      </c>
      <c r="L7" s="1">
        <v>77.099999999999994</v>
      </c>
      <c r="M7" s="1">
        <v>82.5</v>
      </c>
      <c r="N7" s="1">
        <v>91.6</v>
      </c>
      <c r="O7" s="1">
        <v>117.4</v>
      </c>
      <c r="P7" s="1">
        <v>152.4</v>
      </c>
      <c r="Q7" s="1">
        <v>187.3</v>
      </c>
      <c r="R7" s="1">
        <v>201</v>
      </c>
      <c r="S7" s="1">
        <v>201.4</v>
      </c>
      <c r="T7" s="1">
        <v>201.5</v>
      </c>
      <c r="U7" s="1">
        <v>219</v>
      </c>
      <c r="V7" s="1">
        <v>245.1</v>
      </c>
      <c r="W7" s="1">
        <v>240</v>
      </c>
      <c r="X7" s="1">
        <v>267</v>
      </c>
      <c r="Y7" s="1">
        <v>308</v>
      </c>
      <c r="Z7" s="1">
        <v>326.5</v>
      </c>
      <c r="AA7" s="1">
        <v>344.4</v>
      </c>
      <c r="AB7" s="1">
        <v>344.4</v>
      </c>
      <c r="AC7" s="1">
        <v>377.6</v>
      </c>
      <c r="AD7" s="1">
        <v>400.9</v>
      </c>
      <c r="AE7" s="1">
        <v>419.4</v>
      </c>
      <c r="AF7" s="1">
        <v>421.6</v>
      </c>
      <c r="AG7" s="1">
        <v>459.6</v>
      </c>
      <c r="AH7" s="1">
        <v>479.9</v>
      </c>
      <c r="AI7" s="1">
        <v>497.2</v>
      </c>
      <c r="AJ7" s="1">
        <v>535.20000000000005</v>
      </c>
      <c r="AK7" s="1">
        <v>566.6</v>
      </c>
      <c r="AL7" s="1">
        <v>608.29999999999995</v>
      </c>
      <c r="AM7" s="1">
        <v>660.3</v>
      </c>
      <c r="AN7" s="1">
        <v>719.7</v>
      </c>
      <c r="AO7" s="1">
        <v>760.2</v>
      </c>
      <c r="AP7" s="1">
        <v>832.1</v>
      </c>
      <c r="AQ7" s="1">
        <v>899.5</v>
      </c>
      <c r="AR7" s="1">
        <v>940.1</v>
      </c>
      <c r="AS7" s="1">
        <v>1017</v>
      </c>
      <c r="AT7" s="1">
        <v>1123</v>
      </c>
      <c r="AU7" s="1">
        <v>1257</v>
      </c>
      <c r="AV7" s="1">
        <v>1350.8</v>
      </c>
      <c r="AW7" s="1">
        <v>1451.1</v>
      </c>
      <c r="AX7" s="1">
        <v>1614.8</v>
      </c>
      <c r="AY7" s="1">
        <v>1798.7</v>
      </c>
      <c r="AZ7" s="1">
        <v>2029.9</v>
      </c>
      <c r="BA7" s="1">
        <v>2248.1999999999998</v>
      </c>
      <c r="BB7" s="1">
        <v>2426.8000000000002</v>
      </c>
      <c r="BC7" s="1">
        <v>2722.1</v>
      </c>
      <c r="BD7" s="1">
        <v>2840.4</v>
      </c>
      <c r="BE7" s="1">
        <v>3060.5</v>
      </c>
      <c r="BF7" s="1">
        <v>3444</v>
      </c>
      <c r="BG7" s="1">
        <v>3684.2</v>
      </c>
      <c r="BH7" s="1">
        <v>3848.2</v>
      </c>
      <c r="BI7" s="1">
        <v>4119.2</v>
      </c>
      <c r="BJ7" s="1">
        <v>4493.3999999999996</v>
      </c>
      <c r="BK7" s="1">
        <v>4782.2</v>
      </c>
      <c r="BL7" s="1">
        <v>5036.1000000000004</v>
      </c>
      <c r="BM7" s="1">
        <v>5186.1000000000004</v>
      </c>
      <c r="BN7" s="1">
        <v>5499.7</v>
      </c>
      <c r="BO7" s="1">
        <v>5754.8</v>
      </c>
      <c r="BP7" s="1">
        <v>6140.2</v>
      </c>
      <c r="BQ7" s="1">
        <v>6479.5</v>
      </c>
      <c r="BR7" s="1">
        <v>6899.4</v>
      </c>
      <c r="BS7" s="1">
        <v>7380.4</v>
      </c>
      <c r="BT7" s="1">
        <v>7857.3</v>
      </c>
      <c r="BU7" s="1">
        <v>8324.4</v>
      </c>
      <c r="BV7" s="1">
        <v>8907</v>
      </c>
      <c r="BW7" s="1">
        <v>9184.6</v>
      </c>
      <c r="BX7" s="1">
        <v>9436.7999999999993</v>
      </c>
      <c r="BY7" s="1">
        <v>9864.2000000000007</v>
      </c>
      <c r="BZ7" s="1">
        <v>10540.9</v>
      </c>
      <c r="CA7" s="1">
        <v>11239.8</v>
      </c>
      <c r="CB7" s="1">
        <v>12004.8</v>
      </c>
      <c r="CC7" s="1">
        <v>12321.4</v>
      </c>
      <c r="CD7" s="1">
        <v>12427.8</v>
      </c>
      <c r="CE7" s="1">
        <v>12126.1</v>
      </c>
      <c r="CF7" s="1">
        <v>12739.5</v>
      </c>
      <c r="CG7" s="1">
        <v>13352.3</v>
      </c>
      <c r="CH7" s="1">
        <v>14069.5</v>
      </c>
      <c r="CI7" s="1">
        <v>14577.1</v>
      </c>
    </row>
    <row r="8" spans="1:87" x14ac:dyDescent="0.15">
      <c r="A8" s="1" t="s">
        <v>219</v>
      </c>
      <c r="B8" s="48" t="s">
        <v>218</v>
      </c>
      <c r="C8" s="1">
        <v>51.4</v>
      </c>
      <c r="D8" s="1">
        <v>47.2</v>
      </c>
      <c r="E8" s="1">
        <v>40.1</v>
      </c>
      <c r="F8" s="1">
        <v>31.4</v>
      </c>
      <c r="G8" s="1">
        <v>29.8</v>
      </c>
      <c r="H8" s="1">
        <v>34.6</v>
      </c>
      <c r="I8" s="1">
        <v>37.700000000000003</v>
      </c>
      <c r="J8" s="1">
        <v>43.3</v>
      </c>
      <c r="K8" s="1">
        <v>48.4</v>
      </c>
      <c r="L8" s="1">
        <v>45.5</v>
      </c>
      <c r="M8" s="1">
        <v>48.6</v>
      </c>
      <c r="N8" s="1">
        <v>52.8</v>
      </c>
      <c r="O8" s="1">
        <v>66.2</v>
      </c>
      <c r="P8" s="1">
        <v>88.1</v>
      </c>
      <c r="Q8" s="1">
        <v>112.8</v>
      </c>
      <c r="R8" s="1">
        <v>124.4</v>
      </c>
      <c r="S8" s="1">
        <v>126.4</v>
      </c>
      <c r="T8" s="1">
        <v>122.6</v>
      </c>
      <c r="U8" s="1">
        <v>132.5</v>
      </c>
      <c r="V8" s="1">
        <v>144.5</v>
      </c>
      <c r="W8" s="1">
        <v>144.5</v>
      </c>
      <c r="X8" s="1">
        <v>158.5</v>
      </c>
      <c r="Y8" s="1">
        <v>185.9</v>
      </c>
      <c r="Z8" s="1">
        <v>201.3</v>
      </c>
      <c r="AA8" s="1">
        <v>215.5</v>
      </c>
      <c r="AB8" s="1">
        <v>214.4</v>
      </c>
      <c r="AC8" s="1">
        <v>230.9</v>
      </c>
      <c r="AD8" s="1">
        <v>249.6</v>
      </c>
      <c r="AE8" s="1">
        <v>263</v>
      </c>
      <c r="AF8" s="1">
        <v>265.10000000000002</v>
      </c>
      <c r="AG8" s="1">
        <v>286.3</v>
      </c>
      <c r="AH8" s="1">
        <v>301.89999999999998</v>
      </c>
      <c r="AI8" s="1">
        <v>311.10000000000002</v>
      </c>
      <c r="AJ8" s="1">
        <v>332.9</v>
      </c>
      <c r="AK8" s="1">
        <v>351.2</v>
      </c>
      <c r="AL8" s="1">
        <v>376.8</v>
      </c>
      <c r="AM8" s="1">
        <v>406.3</v>
      </c>
      <c r="AN8" s="1">
        <v>450.3</v>
      </c>
      <c r="AO8" s="1">
        <v>482.9</v>
      </c>
      <c r="AP8" s="1">
        <v>532.1</v>
      </c>
      <c r="AQ8" s="1">
        <v>586</v>
      </c>
      <c r="AR8" s="1">
        <v>625.1</v>
      </c>
      <c r="AS8" s="1">
        <v>667</v>
      </c>
      <c r="AT8" s="1">
        <v>733.6</v>
      </c>
      <c r="AU8" s="1">
        <v>815</v>
      </c>
      <c r="AV8" s="1">
        <v>890.3</v>
      </c>
      <c r="AW8" s="1">
        <v>950.2</v>
      </c>
      <c r="AX8" s="1">
        <v>1051.2</v>
      </c>
      <c r="AY8" s="1">
        <v>1169</v>
      </c>
      <c r="AZ8" s="1">
        <v>1320.2</v>
      </c>
      <c r="BA8" s="1">
        <v>1481</v>
      </c>
      <c r="BB8" s="1">
        <v>1626.2</v>
      </c>
      <c r="BC8" s="1">
        <v>1795.3</v>
      </c>
      <c r="BD8" s="1">
        <v>1894.3</v>
      </c>
      <c r="BE8" s="1">
        <v>2013.9</v>
      </c>
      <c r="BF8" s="1">
        <v>2217.4</v>
      </c>
      <c r="BG8" s="1">
        <v>2389</v>
      </c>
      <c r="BH8" s="1">
        <v>2543.8000000000002</v>
      </c>
      <c r="BI8" s="1">
        <v>2724.3</v>
      </c>
      <c r="BJ8" s="1">
        <v>2950</v>
      </c>
      <c r="BK8" s="1">
        <v>3142.6</v>
      </c>
      <c r="BL8" s="1">
        <v>3342.7</v>
      </c>
      <c r="BM8" s="1">
        <v>3452</v>
      </c>
      <c r="BN8" s="1">
        <v>3671.1</v>
      </c>
      <c r="BO8" s="1">
        <v>3820.7</v>
      </c>
      <c r="BP8" s="1">
        <v>4010.1</v>
      </c>
      <c r="BQ8" s="1">
        <v>4202.6000000000004</v>
      </c>
      <c r="BR8" s="1">
        <v>4422.1000000000004</v>
      </c>
      <c r="BS8" s="1">
        <v>4714.7</v>
      </c>
      <c r="BT8" s="1">
        <v>5077.8</v>
      </c>
      <c r="BU8" s="1">
        <v>5410.3</v>
      </c>
      <c r="BV8" s="1">
        <v>5856.6</v>
      </c>
      <c r="BW8" s="1">
        <v>6046.5</v>
      </c>
      <c r="BX8" s="1">
        <v>6141.9</v>
      </c>
      <c r="BY8" s="1">
        <v>6364.5</v>
      </c>
      <c r="BZ8" s="1">
        <v>6739.5</v>
      </c>
      <c r="CA8" s="1">
        <v>7086.8</v>
      </c>
      <c r="CB8" s="1">
        <v>7502.3</v>
      </c>
      <c r="CC8" s="1">
        <v>7898.3</v>
      </c>
      <c r="CD8" s="1">
        <v>8078.3</v>
      </c>
      <c r="CE8" s="1">
        <v>7787</v>
      </c>
      <c r="CF8" s="1">
        <v>7961.4</v>
      </c>
      <c r="CG8" s="1">
        <v>8269</v>
      </c>
      <c r="CH8" s="1">
        <v>8606.5</v>
      </c>
      <c r="CI8" s="1">
        <v>8844.7999999999993</v>
      </c>
    </row>
    <row r="9" spans="1:87" x14ac:dyDescent="0.15">
      <c r="A9" s="1" t="s">
        <v>217</v>
      </c>
      <c r="B9" s="1" t="s">
        <v>216</v>
      </c>
      <c r="C9" s="1">
        <v>50.5</v>
      </c>
      <c r="D9" s="1">
        <v>46.2</v>
      </c>
      <c r="E9" s="1">
        <v>39.200000000000003</v>
      </c>
      <c r="F9" s="1">
        <v>30.5</v>
      </c>
      <c r="G9" s="1">
        <v>29</v>
      </c>
      <c r="H9" s="1">
        <v>33.700000000000003</v>
      </c>
      <c r="I9" s="1">
        <v>36.700000000000003</v>
      </c>
      <c r="J9" s="1">
        <v>42</v>
      </c>
      <c r="K9" s="1">
        <v>46.1</v>
      </c>
      <c r="L9" s="1">
        <v>43</v>
      </c>
      <c r="M9" s="1">
        <v>46</v>
      </c>
      <c r="N9" s="1">
        <v>49.9</v>
      </c>
      <c r="O9" s="1">
        <v>62.1</v>
      </c>
      <c r="P9" s="1">
        <v>82.1</v>
      </c>
      <c r="Q9" s="1">
        <v>105.8</v>
      </c>
      <c r="R9" s="1">
        <v>116.7</v>
      </c>
      <c r="S9" s="1">
        <v>117.5</v>
      </c>
      <c r="T9" s="1">
        <v>112</v>
      </c>
      <c r="U9" s="1">
        <v>123.1</v>
      </c>
      <c r="V9" s="1">
        <v>135.6</v>
      </c>
      <c r="W9" s="1">
        <v>134.69999999999999</v>
      </c>
      <c r="X9" s="1">
        <v>147.30000000000001</v>
      </c>
      <c r="Y9" s="1">
        <v>171.6</v>
      </c>
      <c r="Z9" s="1">
        <v>185.6</v>
      </c>
      <c r="AA9" s="1">
        <v>199</v>
      </c>
      <c r="AB9" s="1">
        <v>197.3</v>
      </c>
      <c r="AC9" s="1">
        <v>212.2</v>
      </c>
      <c r="AD9" s="1">
        <v>229</v>
      </c>
      <c r="AE9" s="1">
        <v>240</v>
      </c>
      <c r="AF9" s="1">
        <v>241.3</v>
      </c>
      <c r="AG9" s="1">
        <v>259.8</v>
      </c>
      <c r="AH9" s="1">
        <v>272.89999999999998</v>
      </c>
      <c r="AI9" s="1">
        <v>280.5</v>
      </c>
      <c r="AJ9" s="1">
        <v>299.39999999999998</v>
      </c>
      <c r="AK9" s="1">
        <v>314.89999999999998</v>
      </c>
      <c r="AL9" s="1">
        <v>337.8</v>
      </c>
      <c r="AM9" s="1">
        <v>363.8</v>
      </c>
      <c r="AN9" s="1">
        <v>400.3</v>
      </c>
      <c r="AO9" s="1">
        <v>429</v>
      </c>
      <c r="AP9" s="1">
        <v>472</v>
      </c>
      <c r="AQ9" s="1">
        <v>518.29999999999995</v>
      </c>
      <c r="AR9" s="1">
        <v>551.6</v>
      </c>
      <c r="AS9" s="1">
        <v>584.5</v>
      </c>
      <c r="AT9" s="1">
        <v>638.79999999999995</v>
      </c>
      <c r="AU9" s="1">
        <v>708.8</v>
      </c>
      <c r="AV9" s="1">
        <v>772.3</v>
      </c>
      <c r="AW9" s="1">
        <v>814.8</v>
      </c>
      <c r="AX9" s="1">
        <v>899.7</v>
      </c>
      <c r="AY9" s="1">
        <v>994.2</v>
      </c>
      <c r="AZ9" s="1">
        <v>1120.5999999999999</v>
      </c>
      <c r="BA9" s="1">
        <v>1253.3</v>
      </c>
      <c r="BB9" s="1">
        <v>1373.4</v>
      </c>
      <c r="BC9" s="1">
        <v>1511.4</v>
      </c>
      <c r="BD9" s="1">
        <v>1587.5</v>
      </c>
      <c r="BE9" s="1">
        <v>1677.5</v>
      </c>
      <c r="BF9" s="1">
        <v>1844.9</v>
      </c>
      <c r="BG9" s="1">
        <v>1982.6</v>
      </c>
      <c r="BH9" s="1">
        <v>2102.3000000000002</v>
      </c>
      <c r="BI9" s="1">
        <v>2256.3000000000002</v>
      </c>
      <c r="BJ9" s="1">
        <v>2439.8000000000002</v>
      </c>
      <c r="BK9" s="1">
        <v>2583.1</v>
      </c>
      <c r="BL9" s="1">
        <v>2741.2</v>
      </c>
      <c r="BM9" s="1">
        <v>2814.5</v>
      </c>
      <c r="BN9" s="1">
        <v>2965.5</v>
      </c>
      <c r="BO9" s="1">
        <v>3079.3</v>
      </c>
      <c r="BP9" s="1">
        <v>3236.6</v>
      </c>
      <c r="BQ9" s="1">
        <v>3418</v>
      </c>
      <c r="BR9" s="1">
        <v>3616.5</v>
      </c>
      <c r="BS9" s="1">
        <v>3876.8</v>
      </c>
      <c r="BT9" s="1">
        <v>4181.6000000000004</v>
      </c>
      <c r="BU9" s="1">
        <v>4458</v>
      </c>
      <c r="BV9" s="1">
        <v>4825.8999999999996</v>
      </c>
      <c r="BW9" s="1">
        <v>4954.3999999999996</v>
      </c>
      <c r="BX9" s="1">
        <v>4996.3999999999996</v>
      </c>
      <c r="BY9" s="1">
        <v>5137.8</v>
      </c>
      <c r="BZ9" s="1">
        <v>5421.9</v>
      </c>
      <c r="CA9" s="1">
        <v>5692</v>
      </c>
      <c r="CB9" s="1">
        <v>6057.4</v>
      </c>
      <c r="CC9" s="1">
        <v>6395.2</v>
      </c>
      <c r="CD9" s="1">
        <v>6531.9</v>
      </c>
      <c r="CE9" s="1">
        <v>6251.4</v>
      </c>
      <c r="CF9" s="1">
        <v>6377.5</v>
      </c>
      <c r="CG9" s="1">
        <v>6633.2</v>
      </c>
      <c r="CH9" s="1">
        <v>6932.1</v>
      </c>
      <c r="CI9" s="1">
        <v>7124.7</v>
      </c>
    </row>
    <row r="10" spans="1:87" x14ac:dyDescent="0.15">
      <c r="A10" s="1" t="s">
        <v>215</v>
      </c>
      <c r="B10" s="1" t="s">
        <v>214</v>
      </c>
      <c r="C10" s="1">
        <v>5</v>
      </c>
      <c r="D10" s="1">
        <v>5.2</v>
      </c>
      <c r="E10" s="1">
        <v>5.3</v>
      </c>
      <c r="F10" s="1">
        <v>5</v>
      </c>
      <c r="G10" s="1">
        <v>5.2</v>
      </c>
      <c r="H10" s="1">
        <v>6.1</v>
      </c>
      <c r="I10" s="1">
        <v>6.5</v>
      </c>
      <c r="J10" s="1">
        <v>7.9</v>
      </c>
      <c r="K10" s="1">
        <v>7.5</v>
      </c>
      <c r="L10" s="1">
        <v>8.3000000000000007</v>
      </c>
      <c r="M10" s="1">
        <v>8.1999999999999993</v>
      </c>
      <c r="N10" s="1">
        <v>8.5</v>
      </c>
      <c r="O10" s="1">
        <v>10.199999999999999</v>
      </c>
      <c r="P10" s="1">
        <v>16</v>
      </c>
      <c r="Q10" s="1">
        <v>26.6</v>
      </c>
      <c r="R10" s="1">
        <v>33</v>
      </c>
      <c r="S10" s="1">
        <v>34.9</v>
      </c>
      <c r="T10" s="1">
        <v>20.7</v>
      </c>
      <c r="U10" s="1">
        <v>17.5</v>
      </c>
      <c r="V10" s="1">
        <v>19</v>
      </c>
      <c r="W10" s="1">
        <v>20.8</v>
      </c>
      <c r="X10" s="1">
        <v>22.6</v>
      </c>
      <c r="Y10" s="1">
        <v>29.2</v>
      </c>
      <c r="Z10" s="1">
        <v>33.4</v>
      </c>
      <c r="AA10" s="1">
        <v>34.299999999999997</v>
      </c>
      <c r="AB10" s="1">
        <v>34.9</v>
      </c>
      <c r="AC10" s="1">
        <v>36.6</v>
      </c>
      <c r="AD10" s="1">
        <v>38.799999999999997</v>
      </c>
      <c r="AE10" s="1">
        <v>41</v>
      </c>
      <c r="AF10" s="1">
        <v>44.1</v>
      </c>
      <c r="AG10" s="1">
        <v>46.1</v>
      </c>
      <c r="AH10" s="1">
        <v>49.2</v>
      </c>
      <c r="AI10" s="1">
        <v>52.5</v>
      </c>
      <c r="AJ10" s="1">
        <v>56.3</v>
      </c>
      <c r="AK10" s="1">
        <v>60</v>
      </c>
      <c r="AL10" s="1">
        <v>64.900000000000006</v>
      </c>
      <c r="AM10" s="1">
        <v>69.900000000000006</v>
      </c>
      <c r="AN10" s="1">
        <v>78.400000000000006</v>
      </c>
      <c r="AO10" s="1">
        <v>86.5</v>
      </c>
      <c r="AP10" s="1">
        <v>96.7</v>
      </c>
      <c r="AQ10" s="1">
        <v>105.6</v>
      </c>
      <c r="AR10" s="1">
        <v>117.2</v>
      </c>
      <c r="AS10" s="1">
        <v>126.8</v>
      </c>
      <c r="AT10" s="1">
        <v>137.9</v>
      </c>
      <c r="AU10" s="1">
        <v>148.80000000000001</v>
      </c>
      <c r="AV10" s="1">
        <v>160.5</v>
      </c>
      <c r="AW10" s="1">
        <v>176.2</v>
      </c>
      <c r="AX10" s="1">
        <v>188.9</v>
      </c>
      <c r="AY10" s="1">
        <v>202.6</v>
      </c>
      <c r="AZ10" s="1">
        <v>220</v>
      </c>
      <c r="BA10" s="1">
        <v>237.1</v>
      </c>
      <c r="BB10" s="1">
        <v>261.5</v>
      </c>
      <c r="BC10" s="1">
        <v>285.8</v>
      </c>
      <c r="BD10" s="1">
        <v>307.5</v>
      </c>
      <c r="BE10" s="1">
        <v>324.8</v>
      </c>
      <c r="BF10" s="1">
        <v>348.1</v>
      </c>
      <c r="BG10" s="1">
        <v>373.9</v>
      </c>
      <c r="BH10" s="1">
        <v>397.2</v>
      </c>
      <c r="BI10" s="1">
        <v>423.1</v>
      </c>
      <c r="BJ10" s="1">
        <v>452</v>
      </c>
      <c r="BK10" s="1">
        <v>481.1</v>
      </c>
      <c r="BL10" s="1">
        <v>519</v>
      </c>
      <c r="BM10" s="1">
        <v>548.79999999999995</v>
      </c>
      <c r="BN10" s="1">
        <v>572</v>
      </c>
      <c r="BO10" s="1">
        <v>589</v>
      </c>
      <c r="BP10" s="1">
        <v>609.5</v>
      </c>
      <c r="BQ10" s="1">
        <v>629</v>
      </c>
      <c r="BR10" s="1">
        <v>648.1</v>
      </c>
      <c r="BS10" s="1">
        <v>671.9</v>
      </c>
      <c r="BT10" s="1">
        <v>701.3</v>
      </c>
      <c r="BU10" s="1">
        <v>733.8</v>
      </c>
      <c r="BV10" s="1">
        <v>779.8</v>
      </c>
      <c r="BW10" s="1">
        <v>822</v>
      </c>
      <c r="BX10" s="1">
        <v>873.2</v>
      </c>
      <c r="BY10" s="1">
        <v>913.3</v>
      </c>
      <c r="BZ10" s="1">
        <v>952.7</v>
      </c>
      <c r="CA10" s="1">
        <v>991.5</v>
      </c>
      <c r="CB10" s="1">
        <v>1035</v>
      </c>
      <c r="CC10" s="1">
        <v>1088.8</v>
      </c>
      <c r="CD10" s="1">
        <v>1144.0999999999999</v>
      </c>
      <c r="CE10" s="1">
        <v>1175.0999999999999</v>
      </c>
      <c r="CF10" s="1">
        <v>1191.0999999999999</v>
      </c>
      <c r="CG10" s="1">
        <v>1194.8</v>
      </c>
      <c r="CH10" s="1">
        <v>1198.3</v>
      </c>
      <c r="CI10" s="1">
        <v>1208.0999999999999</v>
      </c>
    </row>
    <row r="11" spans="1:87" x14ac:dyDescent="0.15">
      <c r="A11" s="1" t="s">
        <v>213</v>
      </c>
      <c r="B11" s="1" t="s">
        <v>212</v>
      </c>
      <c r="C11" s="1">
        <v>45.5</v>
      </c>
      <c r="D11" s="1">
        <v>41</v>
      </c>
      <c r="E11" s="1">
        <v>33.9</v>
      </c>
      <c r="F11" s="1">
        <v>25.5</v>
      </c>
      <c r="G11" s="1">
        <v>23.9</v>
      </c>
      <c r="H11" s="1">
        <v>27.6</v>
      </c>
      <c r="I11" s="1">
        <v>30.2</v>
      </c>
      <c r="J11" s="1">
        <v>34.1</v>
      </c>
      <c r="K11" s="1">
        <v>38.6</v>
      </c>
      <c r="L11" s="1">
        <v>34.799999999999997</v>
      </c>
      <c r="M11" s="1">
        <v>37.700000000000003</v>
      </c>
      <c r="N11" s="1">
        <v>41.4</v>
      </c>
      <c r="O11" s="1">
        <v>51.9</v>
      </c>
      <c r="P11" s="1">
        <v>66.099999999999994</v>
      </c>
      <c r="Q11" s="1">
        <v>79.2</v>
      </c>
      <c r="R11" s="1">
        <v>83.8</v>
      </c>
      <c r="S11" s="1">
        <v>82.6</v>
      </c>
      <c r="T11" s="1">
        <v>91.3</v>
      </c>
      <c r="U11" s="1">
        <v>105.6</v>
      </c>
      <c r="V11" s="1">
        <v>116.5</v>
      </c>
      <c r="W11" s="1">
        <v>113.9</v>
      </c>
      <c r="X11" s="1">
        <v>124.6</v>
      </c>
      <c r="Y11" s="1">
        <v>142.4</v>
      </c>
      <c r="Z11" s="1">
        <v>152.30000000000001</v>
      </c>
      <c r="AA11" s="1">
        <v>164.7</v>
      </c>
      <c r="AB11" s="1">
        <v>162.4</v>
      </c>
      <c r="AC11" s="1">
        <v>175.6</v>
      </c>
      <c r="AD11" s="1">
        <v>190.2</v>
      </c>
      <c r="AE11" s="1">
        <v>198.9</v>
      </c>
      <c r="AF11" s="1">
        <v>197.2</v>
      </c>
      <c r="AG11" s="1">
        <v>213.8</v>
      </c>
      <c r="AH11" s="1">
        <v>223.7</v>
      </c>
      <c r="AI11" s="1">
        <v>228</v>
      </c>
      <c r="AJ11" s="1">
        <v>243</v>
      </c>
      <c r="AK11" s="1">
        <v>254.8</v>
      </c>
      <c r="AL11" s="1">
        <v>272.89999999999998</v>
      </c>
      <c r="AM11" s="1">
        <v>293.8</v>
      </c>
      <c r="AN11" s="1">
        <v>321.89999999999998</v>
      </c>
      <c r="AO11" s="1">
        <v>342.5</v>
      </c>
      <c r="AP11" s="1">
        <v>375.3</v>
      </c>
      <c r="AQ11" s="1">
        <v>412.7</v>
      </c>
      <c r="AR11" s="1">
        <v>434.3</v>
      </c>
      <c r="AS11" s="1">
        <v>457.8</v>
      </c>
      <c r="AT11" s="1">
        <v>500.9</v>
      </c>
      <c r="AU11" s="1">
        <v>560</v>
      </c>
      <c r="AV11" s="1">
        <v>611.79999999999995</v>
      </c>
      <c r="AW11" s="1">
        <v>638.6</v>
      </c>
      <c r="AX11" s="1">
        <v>710.8</v>
      </c>
      <c r="AY11" s="1">
        <v>791.6</v>
      </c>
      <c r="AZ11" s="1">
        <v>900.6</v>
      </c>
      <c r="BA11" s="1">
        <v>1016.2</v>
      </c>
      <c r="BB11" s="1">
        <v>1112</v>
      </c>
      <c r="BC11" s="1">
        <v>1225.5</v>
      </c>
      <c r="BD11" s="1">
        <v>1280</v>
      </c>
      <c r="BE11" s="1">
        <v>1352.7</v>
      </c>
      <c r="BF11" s="1">
        <v>1496.8</v>
      </c>
      <c r="BG11" s="1">
        <v>1608.7</v>
      </c>
      <c r="BH11" s="1">
        <v>1705.1</v>
      </c>
      <c r="BI11" s="1">
        <v>1833.2</v>
      </c>
      <c r="BJ11" s="1">
        <v>1987.7</v>
      </c>
      <c r="BK11" s="1">
        <v>2101.9</v>
      </c>
      <c r="BL11" s="1">
        <v>2222.1999999999998</v>
      </c>
      <c r="BM11" s="1">
        <v>2265.6999999999998</v>
      </c>
      <c r="BN11" s="1">
        <v>2393.5</v>
      </c>
      <c r="BO11" s="1">
        <v>2490.3000000000002</v>
      </c>
      <c r="BP11" s="1">
        <v>2627.1</v>
      </c>
      <c r="BQ11" s="1">
        <v>2789</v>
      </c>
      <c r="BR11" s="1">
        <v>2968.4</v>
      </c>
      <c r="BS11" s="1">
        <v>3205</v>
      </c>
      <c r="BT11" s="1">
        <v>3480.3</v>
      </c>
      <c r="BU11" s="1">
        <v>3724.2</v>
      </c>
      <c r="BV11" s="1">
        <v>4046.1</v>
      </c>
      <c r="BW11" s="1">
        <v>4132.3999999999996</v>
      </c>
      <c r="BX11" s="1">
        <v>4123.3</v>
      </c>
      <c r="BY11" s="1">
        <v>4224.5</v>
      </c>
      <c r="BZ11" s="1">
        <v>4469.3</v>
      </c>
      <c r="CA11" s="1">
        <v>4700.3999999999996</v>
      </c>
      <c r="CB11" s="1">
        <v>5022.3999999999996</v>
      </c>
      <c r="CC11" s="1">
        <v>5306.3</v>
      </c>
      <c r="CD11" s="1">
        <v>5387.8</v>
      </c>
      <c r="CE11" s="1">
        <v>5076.3</v>
      </c>
      <c r="CF11" s="1">
        <v>5186.3999999999996</v>
      </c>
      <c r="CG11" s="1">
        <v>5438.4</v>
      </c>
      <c r="CH11" s="1">
        <v>5733.8</v>
      </c>
      <c r="CI11" s="1">
        <v>5916.6</v>
      </c>
    </row>
    <row r="12" spans="1:87" x14ac:dyDescent="0.15">
      <c r="A12" s="1" t="s">
        <v>211</v>
      </c>
      <c r="B12" s="1" t="s">
        <v>210</v>
      </c>
      <c r="C12" s="1">
        <v>1</v>
      </c>
      <c r="D12" s="1">
        <v>1</v>
      </c>
      <c r="E12" s="1">
        <v>1</v>
      </c>
      <c r="F12" s="1">
        <v>0.9</v>
      </c>
      <c r="G12" s="1">
        <v>0.8</v>
      </c>
      <c r="H12" s="1">
        <v>0.9</v>
      </c>
      <c r="I12" s="1">
        <v>1</v>
      </c>
      <c r="J12" s="1">
        <v>1.4</v>
      </c>
      <c r="K12" s="1">
        <v>2.2000000000000002</v>
      </c>
      <c r="L12" s="1">
        <v>2.5</v>
      </c>
      <c r="M12" s="1">
        <v>2.6</v>
      </c>
      <c r="N12" s="1">
        <v>2.9</v>
      </c>
      <c r="O12" s="1">
        <v>4.2</v>
      </c>
      <c r="P12" s="1">
        <v>6</v>
      </c>
      <c r="Q12" s="1">
        <v>7</v>
      </c>
      <c r="R12" s="1">
        <v>7.7</v>
      </c>
      <c r="S12" s="1">
        <v>8.9</v>
      </c>
      <c r="T12" s="1">
        <v>10.6</v>
      </c>
      <c r="U12" s="1">
        <v>9.4</v>
      </c>
      <c r="V12" s="1">
        <v>8.9</v>
      </c>
      <c r="W12" s="1">
        <v>9.8000000000000007</v>
      </c>
      <c r="X12" s="1">
        <v>11.2</v>
      </c>
      <c r="Y12" s="1">
        <v>14.3</v>
      </c>
      <c r="Z12" s="1">
        <v>15.7</v>
      </c>
      <c r="AA12" s="1">
        <v>16.5</v>
      </c>
      <c r="AB12" s="1">
        <v>17.2</v>
      </c>
      <c r="AC12" s="1">
        <v>18.7</v>
      </c>
      <c r="AD12" s="1">
        <v>20.6</v>
      </c>
      <c r="AE12" s="1">
        <v>23</v>
      </c>
      <c r="AF12" s="1">
        <v>23.8</v>
      </c>
      <c r="AG12" s="1">
        <v>26.5</v>
      </c>
      <c r="AH12" s="1">
        <v>29</v>
      </c>
      <c r="AI12" s="1">
        <v>30.6</v>
      </c>
      <c r="AJ12" s="1">
        <v>33.6</v>
      </c>
      <c r="AK12" s="1">
        <v>36.299999999999997</v>
      </c>
      <c r="AL12" s="1">
        <v>39</v>
      </c>
      <c r="AM12" s="1">
        <v>42.6</v>
      </c>
      <c r="AN12" s="1">
        <v>50</v>
      </c>
      <c r="AO12" s="1">
        <v>53.9</v>
      </c>
      <c r="AP12" s="1">
        <v>60.1</v>
      </c>
      <c r="AQ12" s="1">
        <v>67.7</v>
      </c>
      <c r="AR12" s="1">
        <v>73.599999999999994</v>
      </c>
      <c r="AS12" s="1">
        <v>82.5</v>
      </c>
      <c r="AT12" s="1">
        <v>94.9</v>
      </c>
      <c r="AU12" s="1">
        <v>106.3</v>
      </c>
      <c r="AV12" s="1">
        <v>118</v>
      </c>
      <c r="AW12" s="1">
        <v>135.30000000000001</v>
      </c>
      <c r="AX12" s="1">
        <v>151.5</v>
      </c>
      <c r="AY12" s="1">
        <v>174.8</v>
      </c>
      <c r="AZ12" s="1">
        <v>199.7</v>
      </c>
      <c r="BA12" s="1">
        <v>227.7</v>
      </c>
      <c r="BB12" s="1">
        <v>252.8</v>
      </c>
      <c r="BC12" s="1">
        <v>283.89999999999998</v>
      </c>
      <c r="BD12" s="1">
        <v>306.8</v>
      </c>
      <c r="BE12" s="1">
        <v>336.4</v>
      </c>
      <c r="BF12" s="1">
        <v>372.5</v>
      </c>
      <c r="BG12" s="1">
        <v>406.4</v>
      </c>
      <c r="BH12" s="1">
        <v>441.5</v>
      </c>
      <c r="BI12" s="1">
        <v>468</v>
      </c>
      <c r="BJ12" s="1">
        <v>510.3</v>
      </c>
      <c r="BK12" s="1">
        <v>559.5</v>
      </c>
      <c r="BL12" s="1">
        <v>601.5</v>
      </c>
      <c r="BM12" s="1">
        <v>637.5</v>
      </c>
      <c r="BN12" s="1">
        <v>705.6</v>
      </c>
      <c r="BO12" s="1">
        <v>741.3</v>
      </c>
      <c r="BP12" s="1">
        <v>773.5</v>
      </c>
      <c r="BQ12" s="1">
        <v>784.6</v>
      </c>
      <c r="BR12" s="1">
        <v>805.6</v>
      </c>
      <c r="BS12" s="1">
        <v>837.8</v>
      </c>
      <c r="BT12" s="1">
        <v>896.2</v>
      </c>
      <c r="BU12" s="1">
        <v>952.3</v>
      </c>
      <c r="BV12" s="1">
        <v>1030.7</v>
      </c>
      <c r="BW12" s="1">
        <v>1092.0999999999999</v>
      </c>
      <c r="BX12" s="1">
        <v>1145.5</v>
      </c>
      <c r="BY12" s="1">
        <v>1226.5999999999999</v>
      </c>
      <c r="BZ12" s="1">
        <v>1317.6</v>
      </c>
      <c r="CA12" s="1">
        <v>1394.8</v>
      </c>
      <c r="CB12" s="1">
        <v>1444.9</v>
      </c>
      <c r="CC12" s="1">
        <v>1503.1</v>
      </c>
      <c r="CD12" s="1">
        <v>1546.4</v>
      </c>
      <c r="CE12" s="1">
        <v>1535.6</v>
      </c>
      <c r="CF12" s="1">
        <v>1583.9</v>
      </c>
      <c r="CG12" s="1">
        <v>1635.9</v>
      </c>
      <c r="CH12" s="1">
        <v>1674.4</v>
      </c>
      <c r="CI12" s="1">
        <v>1720.1</v>
      </c>
    </row>
    <row r="13" spans="1:87" x14ac:dyDescent="0.15">
      <c r="A13" s="1" t="s">
        <v>209</v>
      </c>
      <c r="B13" s="1" t="s">
        <v>208</v>
      </c>
      <c r="C13" s="1">
        <v>1</v>
      </c>
      <c r="D13" s="1">
        <v>1</v>
      </c>
      <c r="E13" s="1">
        <v>1</v>
      </c>
      <c r="F13" s="1">
        <v>0.9</v>
      </c>
      <c r="G13" s="1">
        <v>0.8</v>
      </c>
      <c r="H13" s="1">
        <v>0.8</v>
      </c>
      <c r="I13" s="1">
        <v>1</v>
      </c>
      <c r="J13" s="1">
        <v>1.1000000000000001</v>
      </c>
      <c r="K13" s="1">
        <v>1.2</v>
      </c>
      <c r="L13" s="1">
        <v>1.3</v>
      </c>
      <c r="M13" s="1">
        <v>1.3</v>
      </c>
      <c r="N13" s="1">
        <v>1.6</v>
      </c>
      <c r="O13" s="1">
        <v>2.4</v>
      </c>
      <c r="P13" s="1">
        <v>4</v>
      </c>
      <c r="Q13" s="1">
        <v>4.7</v>
      </c>
      <c r="R13" s="1">
        <v>5.0999999999999996</v>
      </c>
      <c r="S13" s="1">
        <v>5.4</v>
      </c>
      <c r="T13" s="1">
        <v>5.5</v>
      </c>
      <c r="U13" s="1">
        <v>5.5</v>
      </c>
      <c r="V13" s="1">
        <v>5.9</v>
      </c>
      <c r="W13" s="1">
        <v>6.4</v>
      </c>
      <c r="X13" s="1">
        <v>7.8</v>
      </c>
      <c r="Y13" s="1">
        <v>10.199999999999999</v>
      </c>
      <c r="Z13" s="1">
        <v>11.6</v>
      </c>
      <c r="AA13" s="1">
        <v>12.3</v>
      </c>
      <c r="AB13" s="1">
        <v>12.6</v>
      </c>
      <c r="AC13" s="1">
        <v>13.6</v>
      </c>
      <c r="AD13" s="1">
        <v>14.9</v>
      </c>
      <c r="AE13" s="1">
        <v>16.7</v>
      </c>
      <c r="AF13" s="1">
        <v>17.5</v>
      </c>
      <c r="AG13" s="1">
        <v>18.600000000000001</v>
      </c>
      <c r="AH13" s="1">
        <v>19.7</v>
      </c>
      <c r="AI13" s="1">
        <v>21</v>
      </c>
      <c r="AJ13" s="1">
        <v>22.4</v>
      </c>
      <c r="AK13" s="1">
        <v>23.9</v>
      </c>
      <c r="AL13" s="1">
        <v>26.4</v>
      </c>
      <c r="AM13" s="1">
        <v>29.5</v>
      </c>
      <c r="AN13" s="1">
        <v>33.1</v>
      </c>
      <c r="AO13" s="1">
        <v>35.9</v>
      </c>
      <c r="AP13" s="1">
        <v>40.200000000000003</v>
      </c>
      <c r="AQ13" s="1">
        <v>44.9</v>
      </c>
      <c r="AR13" s="1">
        <v>49.7</v>
      </c>
      <c r="AS13" s="1">
        <v>56</v>
      </c>
      <c r="AT13" s="1">
        <v>63.7</v>
      </c>
      <c r="AU13" s="1">
        <v>66.5</v>
      </c>
      <c r="AV13" s="1">
        <v>73.3</v>
      </c>
      <c r="AW13" s="1">
        <v>88.6</v>
      </c>
      <c r="AX13" s="1">
        <v>97.1</v>
      </c>
      <c r="AY13" s="1">
        <v>113.7</v>
      </c>
      <c r="AZ13" s="1">
        <v>128.1</v>
      </c>
      <c r="BA13" s="1">
        <v>145.1</v>
      </c>
      <c r="BB13" s="1">
        <v>163.9</v>
      </c>
      <c r="BC13" s="1">
        <v>180.3</v>
      </c>
      <c r="BD13" s="1">
        <v>197</v>
      </c>
      <c r="BE13" s="1">
        <v>216.5</v>
      </c>
      <c r="BF13" s="1">
        <v>233.5</v>
      </c>
      <c r="BG13" s="1">
        <v>258.7</v>
      </c>
      <c r="BH13" s="1">
        <v>283.60000000000002</v>
      </c>
      <c r="BI13" s="1">
        <v>301.8</v>
      </c>
      <c r="BJ13" s="1">
        <v>325.60000000000002</v>
      </c>
      <c r="BK13" s="1">
        <v>365.8</v>
      </c>
      <c r="BL13" s="1">
        <v>395</v>
      </c>
      <c r="BM13" s="1">
        <v>422.4</v>
      </c>
      <c r="BN13" s="1">
        <v>477.2</v>
      </c>
      <c r="BO13" s="1">
        <v>501.7</v>
      </c>
      <c r="BP13" s="1">
        <v>519.4</v>
      </c>
      <c r="BQ13" s="1">
        <v>520.5</v>
      </c>
      <c r="BR13" s="1">
        <v>530.79999999999995</v>
      </c>
      <c r="BS13" s="1">
        <v>548.29999999999995</v>
      </c>
      <c r="BT13" s="1">
        <v>589</v>
      </c>
      <c r="BU13" s="1">
        <v>629</v>
      </c>
      <c r="BV13" s="1">
        <v>685.5</v>
      </c>
      <c r="BW13" s="1">
        <v>734.1</v>
      </c>
      <c r="BX13" s="1">
        <v>779.5</v>
      </c>
      <c r="BY13" s="1">
        <v>844.1</v>
      </c>
      <c r="BZ13" s="1">
        <v>908.9</v>
      </c>
      <c r="CA13" s="1">
        <v>966.8</v>
      </c>
      <c r="CB13" s="1">
        <v>997.6</v>
      </c>
      <c r="CC13" s="1">
        <v>1041.4000000000001</v>
      </c>
      <c r="CD13" s="1">
        <v>1075.0999999999999</v>
      </c>
      <c r="CE13" s="1">
        <v>1077.5</v>
      </c>
      <c r="CF13" s="1">
        <v>1114.5999999999999</v>
      </c>
      <c r="CG13" s="1">
        <v>1142</v>
      </c>
      <c r="CH13" s="1">
        <v>1160.5</v>
      </c>
      <c r="CI13" s="1">
        <v>1193.9000000000001</v>
      </c>
    </row>
    <row r="14" spans="1:87" x14ac:dyDescent="0.15">
      <c r="A14" s="1" t="s">
        <v>207</v>
      </c>
      <c r="B14" s="1" t="s">
        <v>206</v>
      </c>
      <c r="C14" s="1">
        <v>0</v>
      </c>
      <c r="D14" s="1">
        <v>0</v>
      </c>
      <c r="E14" s="1">
        <v>0</v>
      </c>
      <c r="F14" s="1">
        <v>0</v>
      </c>
      <c r="G14" s="1">
        <v>0</v>
      </c>
      <c r="H14" s="1">
        <v>0</v>
      </c>
      <c r="I14" s="1">
        <v>0</v>
      </c>
      <c r="J14" s="1">
        <v>0.2</v>
      </c>
      <c r="K14" s="1">
        <v>1</v>
      </c>
      <c r="L14" s="1">
        <v>1.2</v>
      </c>
      <c r="M14" s="1">
        <v>1.3</v>
      </c>
      <c r="N14" s="1">
        <v>1.4</v>
      </c>
      <c r="O14" s="1">
        <v>1.7</v>
      </c>
      <c r="P14" s="1">
        <v>2</v>
      </c>
      <c r="Q14" s="1">
        <v>2.2999999999999998</v>
      </c>
      <c r="R14" s="1">
        <v>2.5</v>
      </c>
      <c r="S14" s="1">
        <v>3.5</v>
      </c>
      <c r="T14" s="1">
        <v>5.0999999999999996</v>
      </c>
      <c r="U14" s="1">
        <v>3.9</v>
      </c>
      <c r="V14" s="1">
        <v>3</v>
      </c>
      <c r="W14" s="1">
        <v>3.3</v>
      </c>
      <c r="X14" s="1">
        <v>3.4</v>
      </c>
      <c r="Y14" s="1">
        <v>4.0999999999999996</v>
      </c>
      <c r="Z14" s="1">
        <v>4.0999999999999996</v>
      </c>
      <c r="AA14" s="1">
        <v>4.2</v>
      </c>
      <c r="AB14" s="1">
        <v>4.5999999999999996</v>
      </c>
      <c r="AC14" s="1">
        <v>5.2</v>
      </c>
      <c r="AD14" s="1">
        <v>5.7</v>
      </c>
      <c r="AE14" s="1">
        <v>6.4</v>
      </c>
      <c r="AF14" s="1">
        <v>6.3</v>
      </c>
      <c r="AG14" s="1">
        <v>7.9</v>
      </c>
      <c r="AH14" s="1">
        <v>9.3000000000000007</v>
      </c>
      <c r="AI14" s="1">
        <v>9.6</v>
      </c>
      <c r="AJ14" s="1">
        <v>11.2</v>
      </c>
      <c r="AK14" s="1">
        <v>12.4</v>
      </c>
      <c r="AL14" s="1">
        <v>12.6</v>
      </c>
      <c r="AM14" s="1">
        <v>13.1</v>
      </c>
      <c r="AN14" s="1">
        <v>16.8</v>
      </c>
      <c r="AO14" s="1">
        <v>18</v>
      </c>
      <c r="AP14" s="1">
        <v>20</v>
      </c>
      <c r="AQ14" s="1">
        <v>22.8</v>
      </c>
      <c r="AR14" s="1">
        <v>23.8</v>
      </c>
      <c r="AS14" s="1">
        <v>26.4</v>
      </c>
      <c r="AT14" s="1">
        <v>31.2</v>
      </c>
      <c r="AU14" s="1">
        <v>39.799999999999997</v>
      </c>
      <c r="AV14" s="1">
        <v>44.7</v>
      </c>
      <c r="AW14" s="1">
        <v>46.7</v>
      </c>
      <c r="AX14" s="1">
        <v>54.4</v>
      </c>
      <c r="AY14" s="1">
        <v>61.1</v>
      </c>
      <c r="AZ14" s="1">
        <v>71.5</v>
      </c>
      <c r="BA14" s="1">
        <v>82.6</v>
      </c>
      <c r="BB14" s="1">
        <v>88.9</v>
      </c>
      <c r="BC14" s="1">
        <v>103.6</v>
      </c>
      <c r="BD14" s="1">
        <v>109.8</v>
      </c>
      <c r="BE14" s="1">
        <v>119.9</v>
      </c>
      <c r="BF14" s="1">
        <v>139</v>
      </c>
      <c r="BG14" s="1">
        <v>147.69999999999999</v>
      </c>
      <c r="BH14" s="1">
        <v>157.9</v>
      </c>
      <c r="BI14" s="1">
        <v>166.3</v>
      </c>
      <c r="BJ14" s="1">
        <v>184.6</v>
      </c>
      <c r="BK14" s="1">
        <v>193.7</v>
      </c>
      <c r="BL14" s="1">
        <v>206.5</v>
      </c>
      <c r="BM14" s="1">
        <v>215.1</v>
      </c>
      <c r="BN14" s="1">
        <v>228.4</v>
      </c>
      <c r="BO14" s="1">
        <v>239.7</v>
      </c>
      <c r="BP14" s="1">
        <v>254.1</v>
      </c>
      <c r="BQ14" s="1">
        <v>264.10000000000002</v>
      </c>
      <c r="BR14" s="1">
        <v>274.8</v>
      </c>
      <c r="BS14" s="1">
        <v>289.60000000000002</v>
      </c>
      <c r="BT14" s="1">
        <v>307.2</v>
      </c>
      <c r="BU14" s="1">
        <v>323.3</v>
      </c>
      <c r="BV14" s="1">
        <v>345.2</v>
      </c>
      <c r="BW14" s="1">
        <v>358</v>
      </c>
      <c r="BX14" s="1">
        <v>366</v>
      </c>
      <c r="BY14" s="1">
        <v>382.5</v>
      </c>
      <c r="BZ14" s="1">
        <v>408.7</v>
      </c>
      <c r="CA14" s="1">
        <v>428.1</v>
      </c>
      <c r="CB14" s="1">
        <v>447.4</v>
      </c>
      <c r="CC14" s="1">
        <v>461.7</v>
      </c>
      <c r="CD14" s="1">
        <v>471.3</v>
      </c>
      <c r="CE14" s="1">
        <v>458.1</v>
      </c>
      <c r="CF14" s="1">
        <v>469.4</v>
      </c>
      <c r="CG14" s="1">
        <v>493.9</v>
      </c>
      <c r="CH14" s="1">
        <v>513.9</v>
      </c>
      <c r="CI14" s="1">
        <v>526.1</v>
      </c>
    </row>
    <row r="15" spans="1:87" x14ac:dyDescent="0.15">
      <c r="A15" s="1" t="s">
        <v>205</v>
      </c>
      <c r="B15" s="48" t="s">
        <v>204</v>
      </c>
      <c r="C15" s="1">
        <v>14</v>
      </c>
      <c r="D15" s="1">
        <v>10.9</v>
      </c>
      <c r="E15" s="1">
        <v>8.3000000000000007</v>
      </c>
      <c r="F15" s="1">
        <v>5</v>
      </c>
      <c r="G15" s="1">
        <v>5.3</v>
      </c>
      <c r="H15" s="1">
        <v>7</v>
      </c>
      <c r="I15" s="1">
        <v>10.1</v>
      </c>
      <c r="J15" s="1">
        <v>10.4</v>
      </c>
      <c r="K15" s="1">
        <v>12.5</v>
      </c>
      <c r="L15" s="1">
        <v>10.6</v>
      </c>
      <c r="M15" s="1">
        <v>11.1</v>
      </c>
      <c r="N15" s="1">
        <v>12.2</v>
      </c>
      <c r="O15" s="1">
        <v>16.7</v>
      </c>
      <c r="P15" s="1">
        <v>23.3</v>
      </c>
      <c r="Q15" s="1">
        <v>28.2</v>
      </c>
      <c r="R15" s="1">
        <v>29.3</v>
      </c>
      <c r="S15" s="1">
        <v>30.8</v>
      </c>
      <c r="T15" s="1">
        <v>35.700000000000003</v>
      </c>
      <c r="U15" s="1">
        <v>34.6</v>
      </c>
      <c r="V15" s="1">
        <v>39.299999999999997</v>
      </c>
      <c r="W15" s="1">
        <v>34.700000000000003</v>
      </c>
      <c r="X15" s="1">
        <v>37.5</v>
      </c>
      <c r="Y15" s="1">
        <v>42.6</v>
      </c>
      <c r="Z15" s="1">
        <v>43</v>
      </c>
      <c r="AA15" s="1">
        <v>42</v>
      </c>
      <c r="AB15" s="1">
        <v>42.3</v>
      </c>
      <c r="AC15" s="1">
        <v>44.3</v>
      </c>
      <c r="AD15" s="1">
        <v>45.8</v>
      </c>
      <c r="AE15" s="1">
        <v>47.8</v>
      </c>
      <c r="AF15" s="1">
        <v>50.2</v>
      </c>
      <c r="AG15" s="1">
        <v>50.3</v>
      </c>
      <c r="AH15" s="1">
        <v>50.6</v>
      </c>
      <c r="AI15" s="1">
        <v>53.2</v>
      </c>
      <c r="AJ15" s="1">
        <v>55.2</v>
      </c>
      <c r="AK15" s="1">
        <v>56.4</v>
      </c>
      <c r="AL15" s="1">
        <v>59.1</v>
      </c>
      <c r="AM15" s="1">
        <v>63.7</v>
      </c>
      <c r="AN15" s="1">
        <v>67.900000000000006</v>
      </c>
      <c r="AO15" s="1">
        <v>69.5</v>
      </c>
      <c r="AP15" s="1">
        <v>73.8</v>
      </c>
      <c r="AQ15" s="1">
        <v>77</v>
      </c>
      <c r="AR15" s="1">
        <v>77.8</v>
      </c>
      <c r="AS15" s="1">
        <v>83.9</v>
      </c>
      <c r="AT15" s="1">
        <v>95.1</v>
      </c>
      <c r="AU15" s="1">
        <v>112.5</v>
      </c>
      <c r="AV15" s="1">
        <v>112.2</v>
      </c>
      <c r="AW15" s="1">
        <v>118.2</v>
      </c>
      <c r="AX15" s="1">
        <v>131</v>
      </c>
      <c r="AY15" s="1">
        <v>144.5</v>
      </c>
      <c r="AZ15" s="1">
        <v>166</v>
      </c>
      <c r="BA15" s="1">
        <v>179.4</v>
      </c>
      <c r="BB15" s="1">
        <v>171.6</v>
      </c>
      <c r="BC15" s="1">
        <v>179.7</v>
      </c>
      <c r="BD15" s="1">
        <v>171.2</v>
      </c>
      <c r="BE15" s="1">
        <v>186.3</v>
      </c>
      <c r="BF15" s="1">
        <v>228.2</v>
      </c>
      <c r="BG15" s="1">
        <v>241.1</v>
      </c>
      <c r="BH15" s="1">
        <v>256.5</v>
      </c>
      <c r="BI15" s="1">
        <v>286.5</v>
      </c>
      <c r="BJ15" s="1">
        <v>325.8</v>
      </c>
      <c r="BK15" s="1">
        <v>341.9</v>
      </c>
      <c r="BL15" s="1">
        <v>354.4</v>
      </c>
      <c r="BM15" s="1">
        <v>356</v>
      </c>
      <c r="BN15" s="1">
        <v>402.4</v>
      </c>
      <c r="BO15" s="1">
        <v>430.5</v>
      </c>
      <c r="BP15" s="1">
        <v>459.5</v>
      </c>
      <c r="BQ15" s="1">
        <v>484.5</v>
      </c>
      <c r="BR15" s="1">
        <v>547.4</v>
      </c>
      <c r="BS15" s="1">
        <v>587.9</v>
      </c>
      <c r="BT15" s="1">
        <v>644.20000000000005</v>
      </c>
      <c r="BU15" s="1">
        <v>700.4</v>
      </c>
      <c r="BV15" s="1">
        <v>757.8</v>
      </c>
      <c r="BW15" s="1">
        <v>836.8</v>
      </c>
      <c r="BX15" s="1">
        <v>871</v>
      </c>
      <c r="BY15" s="1">
        <v>900.1</v>
      </c>
      <c r="BZ15" s="1">
        <v>962.1</v>
      </c>
      <c r="CA15" s="1">
        <v>979</v>
      </c>
      <c r="CB15" s="1">
        <v>1053.7</v>
      </c>
      <c r="CC15" s="1">
        <v>979.2</v>
      </c>
      <c r="CD15" s="1">
        <v>1026.5</v>
      </c>
      <c r="CE15" s="1">
        <v>973</v>
      </c>
      <c r="CF15" s="1">
        <v>1032.7</v>
      </c>
      <c r="CG15" s="1">
        <v>1143.7</v>
      </c>
      <c r="CH15" s="1">
        <v>1260.2</v>
      </c>
      <c r="CI15" s="1">
        <v>1336.6</v>
      </c>
    </row>
    <row r="16" spans="1:87" x14ac:dyDescent="0.15">
      <c r="A16" s="1" t="s">
        <v>203</v>
      </c>
      <c r="B16" s="1" t="s">
        <v>202</v>
      </c>
      <c r="C16" s="1">
        <v>5.7</v>
      </c>
      <c r="D16" s="1">
        <v>3.9</v>
      </c>
      <c r="E16" s="1">
        <v>3</v>
      </c>
      <c r="F16" s="1">
        <v>1.8</v>
      </c>
      <c r="G16" s="1">
        <v>2.2000000000000002</v>
      </c>
      <c r="H16" s="1">
        <v>2.6</v>
      </c>
      <c r="I16" s="1">
        <v>4.9000000000000004</v>
      </c>
      <c r="J16" s="1">
        <v>3.9</v>
      </c>
      <c r="K16" s="1">
        <v>5.6</v>
      </c>
      <c r="L16" s="1">
        <v>4</v>
      </c>
      <c r="M16" s="1">
        <v>4</v>
      </c>
      <c r="N16" s="1">
        <v>4.0999999999999996</v>
      </c>
      <c r="O16" s="1">
        <v>6</v>
      </c>
      <c r="P16" s="1">
        <v>9.6999999999999993</v>
      </c>
      <c r="Q16" s="1">
        <v>11.5</v>
      </c>
      <c r="R16" s="1">
        <v>11.4</v>
      </c>
      <c r="S16" s="1">
        <v>11.8</v>
      </c>
      <c r="T16" s="1">
        <v>14.2</v>
      </c>
      <c r="U16" s="1">
        <v>14.3</v>
      </c>
      <c r="V16" s="1">
        <v>16.7</v>
      </c>
      <c r="W16" s="1">
        <v>12</v>
      </c>
      <c r="X16" s="1">
        <v>12.9</v>
      </c>
      <c r="Y16" s="1">
        <v>15.3</v>
      </c>
      <c r="Z16" s="1">
        <v>14.3</v>
      </c>
      <c r="AA16" s="1">
        <v>12.2</v>
      </c>
      <c r="AB16" s="1">
        <v>11.7</v>
      </c>
      <c r="AC16" s="1">
        <v>10.7</v>
      </c>
      <c r="AD16" s="1">
        <v>10.6</v>
      </c>
      <c r="AE16" s="1">
        <v>10.6</v>
      </c>
      <c r="AF16" s="1">
        <v>12.4</v>
      </c>
      <c r="AG16" s="1">
        <v>10</v>
      </c>
      <c r="AH16" s="1">
        <v>10.6</v>
      </c>
      <c r="AI16" s="1">
        <v>11.2</v>
      </c>
      <c r="AJ16" s="1">
        <v>11.2</v>
      </c>
      <c r="AK16" s="1">
        <v>11</v>
      </c>
      <c r="AL16" s="1">
        <v>9.8000000000000007</v>
      </c>
      <c r="AM16" s="1">
        <v>12</v>
      </c>
      <c r="AN16" s="1">
        <v>13</v>
      </c>
      <c r="AO16" s="1">
        <v>11.6</v>
      </c>
      <c r="AP16" s="1">
        <v>11.7</v>
      </c>
      <c r="AQ16" s="1">
        <v>12.8</v>
      </c>
      <c r="AR16" s="1">
        <v>12.9</v>
      </c>
      <c r="AS16" s="1">
        <v>13.4</v>
      </c>
      <c r="AT16" s="1">
        <v>17</v>
      </c>
      <c r="AU16" s="1">
        <v>29.1</v>
      </c>
      <c r="AV16" s="1">
        <v>23.5</v>
      </c>
      <c r="AW16" s="1">
        <v>22</v>
      </c>
      <c r="AX16" s="1">
        <v>17.2</v>
      </c>
      <c r="AY16" s="1">
        <v>16</v>
      </c>
      <c r="AZ16" s="1">
        <v>19.899999999999999</v>
      </c>
      <c r="BA16" s="1">
        <v>22.2</v>
      </c>
      <c r="BB16" s="1">
        <v>11.7</v>
      </c>
      <c r="BC16" s="1">
        <v>19</v>
      </c>
      <c r="BD16" s="1">
        <v>13.3</v>
      </c>
      <c r="BE16" s="1">
        <v>6.2</v>
      </c>
      <c r="BF16" s="1">
        <v>20.9</v>
      </c>
      <c r="BG16" s="1">
        <v>21</v>
      </c>
      <c r="BH16" s="1">
        <v>22.8</v>
      </c>
      <c r="BI16" s="1">
        <v>28.9</v>
      </c>
      <c r="BJ16" s="1">
        <v>26.8</v>
      </c>
      <c r="BK16" s="1">
        <v>33</v>
      </c>
      <c r="BL16" s="1">
        <v>32.200000000000003</v>
      </c>
      <c r="BM16" s="1">
        <v>26.8</v>
      </c>
      <c r="BN16" s="1">
        <v>34.799999999999997</v>
      </c>
      <c r="BO16" s="1">
        <v>31.4</v>
      </c>
      <c r="BP16" s="1">
        <v>34.700000000000003</v>
      </c>
      <c r="BQ16" s="1">
        <v>22</v>
      </c>
      <c r="BR16" s="1">
        <v>37.299999999999997</v>
      </c>
      <c r="BS16" s="1">
        <v>32.4</v>
      </c>
      <c r="BT16" s="1">
        <v>28.4</v>
      </c>
      <c r="BU16" s="1">
        <v>28.1</v>
      </c>
      <c r="BV16" s="1">
        <v>31.5</v>
      </c>
      <c r="BW16" s="1">
        <v>32.1</v>
      </c>
      <c r="BX16" s="1">
        <v>19.899999999999999</v>
      </c>
      <c r="BY16" s="1">
        <v>38</v>
      </c>
      <c r="BZ16" s="1">
        <v>50.4</v>
      </c>
      <c r="CA16" s="1">
        <v>46.4</v>
      </c>
      <c r="CB16" s="1">
        <v>36</v>
      </c>
      <c r="CC16" s="1">
        <v>38.1</v>
      </c>
      <c r="CD16" s="1">
        <v>47</v>
      </c>
      <c r="CE16" s="1">
        <v>35.5</v>
      </c>
      <c r="CF16" s="1">
        <v>46</v>
      </c>
      <c r="CG16" s="1">
        <v>75.5</v>
      </c>
      <c r="CH16" s="1">
        <v>72.3</v>
      </c>
      <c r="CI16" s="1">
        <v>83.2</v>
      </c>
    </row>
    <row r="17" spans="1:87" x14ac:dyDescent="0.15">
      <c r="A17" s="1" t="s">
        <v>201</v>
      </c>
      <c r="B17" s="1" t="s">
        <v>200</v>
      </c>
      <c r="C17" s="1">
        <v>8.4</v>
      </c>
      <c r="D17" s="1">
        <v>7</v>
      </c>
      <c r="E17" s="1">
        <v>5.3</v>
      </c>
      <c r="F17" s="1">
        <v>3.3</v>
      </c>
      <c r="G17" s="1">
        <v>3</v>
      </c>
      <c r="H17" s="1">
        <v>4.4000000000000004</v>
      </c>
      <c r="I17" s="1">
        <v>5.2</v>
      </c>
      <c r="J17" s="1">
        <v>6.4</v>
      </c>
      <c r="K17" s="1">
        <v>6.9</v>
      </c>
      <c r="L17" s="1">
        <v>6.6</v>
      </c>
      <c r="M17" s="1">
        <v>7.1</v>
      </c>
      <c r="N17" s="1">
        <v>8.1999999999999993</v>
      </c>
      <c r="O17" s="1">
        <v>10.6</v>
      </c>
      <c r="P17" s="1">
        <v>13.7</v>
      </c>
      <c r="Q17" s="1">
        <v>16.7</v>
      </c>
      <c r="R17" s="1">
        <v>17.899999999999999</v>
      </c>
      <c r="S17" s="1">
        <v>19</v>
      </c>
      <c r="T17" s="1">
        <v>21.5</v>
      </c>
      <c r="U17" s="1">
        <v>20.2</v>
      </c>
      <c r="V17" s="1">
        <v>22.6</v>
      </c>
      <c r="W17" s="1">
        <v>22.7</v>
      </c>
      <c r="X17" s="1">
        <v>24.6</v>
      </c>
      <c r="Y17" s="1">
        <v>27.3</v>
      </c>
      <c r="Z17" s="1">
        <v>28.7</v>
      </c>
      <c r="AA17" s="1">
        <v>29.8</v>
      </c>
      <c r="AB17" s="1">
        <v>30.5</v>
      </c>
      <c r="AC17" s="1">
        <v>33.6</v>
      </c>
      <c r="AD17" s="1">
        <v>35.200000000000003</v>
      </c>
      <c r="AE17" s="1">
        <v>37.200000000000003</v>
      </c>
      <c r="AF17" s="1">
        <v>37.700000000000003</v>
      </c>
      <c r="AG17" s="1">
        <v>40.299999999999997</v>
      </c>
      <c r="AH17" s="1">
        <v>39.9</v>
      </c>
      <c r="AI17" s="1">
        <v>42</v>
      </c>
      <c r="AJ17" s="1">
        <v>44</v>
      </c>
      <c r="AK17" s="1">
        <v>45.4</v>
      </c>
      <c r="AL17" s="1">
        <v>49.4</v>
      </c>
      <c r="AM17" s="1">
        <v>51.6</v>
      </c>
      <c r="AN17" s="1">
        <v>54.9</v>
      </c>
      <c r="AO17" s="1">
        <v>57.8</v>
      </c>
      <c r="AP17" s="1">
        <v>62.2</v>
      </c>
      <c r="AQ17" s="1">
        <v>64.2</v>
      </c>
      <c r="AR17" s="1">
        <v>64.900000000000006</v>
      </c>
      <c r="AS17" s="1">
        <v>70.5</v>
      </c>
      <c r="AT17" s="1">
        <v>78.099999999999994</v>
      </c>
      <c r="AU17" s="1">
        <v>83.4</v>
      </c>
      <c r="AV17" s="1">
        <v>88.7</v>
      </c>
      <c r="AW17" s="1">
        <v>96.2</v>
      </c>
      <c r="AX17" s="1">
        <v>113.8</v>
      </c>
      <c r="AY17" s="1">
        <v>128.5</v>
      </c>
      <c r="AZ17" s="1">
        <v>146.1</v>
      </c>
      <c r="BA17" s="1">
        <v>157.30000000000001</v>
      </c>
      <c r="BB17" s="1">
        <v>159.9</v>
      </c>
      <c r="BC17" s="1">
        <v>160.69999999999999</v>
      </c>
      <c r="BD17" s="1">
        <v>157.9</v>
      </c>
      <c r="BE17" s="1">
        <v>180.1</v>
      </c>
      <c r="BF17" s="1">
        <v>207.3</v>
      </c>
      <c r="BG17" s="1">
        <v>220.1</v>
      </c>
      <c r="BH17" s="1">
        <v>233.7</v>
      </c>
      <c r="BI17" s="1">
        <v>257.60000000000002</v>
      </c>
      <c r="BJ17" s="1">
        <v>299.10000000000002</v>
      </c>
      <c r="BK17" s="1">
        <v>308.89999999999998</v>
      </c>
      <c r="BL17" s="1">
        <v>322.3</v>
      </c>
      <c r="BM17" s="1">
        <v>329.2</v>
      </c>
      <c r="BN17" s="1">
        <v>367.6</v>
      </c>
      <c r="BO17" s="1">
        <v>399.2</v>
      </c>
      <c r="BP17" s="1">
        <v>424.8</v>
      </c>
      <c r="BQ17" s="1">
        <v>462.4</v>
      </c>
      <c r="BR17" s="1">
        <v>510.1</v>
      </c>
      <c r="BS17" s="1">
        <v>555.5</v>
      </c>
      <c r="BT17" s="1">
        <v>615.70000000000005</v>
      </c>
      <c r="BU17" s="1">
        <v>672.3</v>
      </c>
      <c r="BV17" s="1">
        <v>726.3</v>
      </c>
      <c r="BW17" s="1">
        <v>804.7</v>
      </c>
      <c r="BX17" s="1">
        <v>851.1</v>
      </c>
      <c r="BY17" s="1">
        <v>862</v>
      </c>
      <c r="BZ17" s="1">
        <v>911.6</v>
      </c>
      <c r="CA17" s="1">
        <v>932.6</v>
      </c>
      <c r="CB17" s="1">
        <v>1017.7</v>
      </c>
      <c r="CC17" s="1">
        <v>941.1</v>
      </c>
      <c r="CD17" s="1">
        <v>979.5</v>
      </c>
      <c r="CE17" s="1">
        <v>937.5</v>
      </c>
      <c r="CF17" s="1">
        <v>986.7</v>
      </c>
      <c r="CG17" s="1">
        <v>1068.0999999999999</v>
      </c>
      <c r="CH17" s="1">
        <v>1187.9000000000001</v>
      </c>
      <c r="CI17" s="1">
        <v>1253.5</v>
      </c>
    </row>
    <row r="18" spans="1:87" x14ac:dyDescent="0.15">
      <c r="A18" s="1" t="s">
        <v>199</v>
      </c>
      <c r="B18" s="48" t="s">
        <v>198</v>
      </c>
      <c r="C18" s="1">
        <v>6.1</v>
      </c>
      <c r="D18" s="1">
        <v>5.4</v>
      </c>
      <c r="E18" s="1">
        <v>4.4000000000000004</v>
      </c>
      <c r="F18" s="1">
        <v>3.6</v>
      </c>
      <c r="G18" s="1">
        <v>2.9</v>
      </c>
      <c r="H18" s="1">
        <v>2.5</v>
      </c>
      <c r="I18" s="1">
        <v>2.6</v>
      </c>
      <c r="J18" s="1">
        <v>2.7</v>
      </c>
      <c r="K18" s="1">
        <v>3</v>
      </c>
      <c r="L18" s="1">
        <v>3.5</v>
      </c>
      <c r="M18" s="1">
        <v>3.7</v>
      </c>
      <c r="N18" s="1">
        <v>3.8</v>
      </c>
      <c r="O18" s="1">
        <v>4.4000000000000004</v>
      </c>
      <c r="P18" s="1">
        <v>5.5</v>
      </c>
      <c r="Q18" s="1">
        <v>6</v>
      </c>
      <c r="R18" s="1">
        <v>6.3</v>
      </c>
      <c r="S18" s="1">
        <v>6.6</v>
      </c>
      <c r="T18" s="1">
        <v>6.9</v>
      </c>
      <c r="U18" s="1">
        <v>6.9</v>
      </c>
      <c r="V18" s="1">
        <v>7.5</v>
      </c>
      <c r="W18" s="1">
        <v>7.8</v>
      </c>
      <c r="X18" s="1">
        <v>8.8000000000000007</v>
      </c>
      <c r="Y18" s="1">
        <v>9.6999999999999993</v>
      </c>
      <c r="Z18" s="1">
        <v>10.8</v>
      </c>
      <c r="AA18" s="1">
        <v>12</v>
      </c>
      <c r="AB18" s="1">
        <v>13.1</v>
      </c>
      <c r="AC18" s="1">
        <v>13.4</v>
      </c>
      <c r="AD18" s="1">
        <v>13.7</v>
      </c>
      <c r="AE18" s="1">
        <v>14.1</v>
      </c>
      <c r="AF18" s="1">
        <v>14.8</v>
      </c>
      <c r="AG18" s="1">
        <v>15.6</v>
      </c>
      <c r="AH18" s="1">
        <v>16.5</v>
      </c>
      <c r="AI18" s="1">
        <v>17.2</v>
      </c>
      <c r="AJ18" s="1">
        <v>18</v>
      </c>
      <c r="AK18" s="1">
        <v>18.7</v>
      </c>
      <c r="AL18" s="1">
        <v>18.8</v>
      </c>
      <c r="AM18" s="1">
        <v>19.3</v>
      </c>
      <c r="AN18" s="1">
        <v>19.899999999999999</v>
      </c>
      <c r="AO18" s="1">
        <v>20.3</v>
      </c>
      <c r="AP18" s="1">
        <v>20.100000000000001</v>
      </c>
      <c r="AQ18" s="1">
        <v>20.399999999999999</v>
      </c>
      <c r="AR18" s="1">
        <v>20.7</v>
      </c>
      <c r="AS18" s="1">
        <v>21.9</v>
      </c>
      <c r="AT18" s="1">
        <v>22.8</v>
      </c>
      <c r="AU18" s="1">
        <v>23.3</v>
      </c>
      <c r="AV18" s="1">
        <v>23.3</v>
      </c>
      <c r="AW18" s="1">
        <v>22.5</v>
      </c>
      <c r="AX18" s="1">
        <v>20.6</v>
      </c>
      <c r="AY18" s="1">
        <v>16.2</v>
      </c>
      <c r="AZ18" s="1">
        <v>16.899999999999999</v>
      </c>
      <c r="BA18" s="1">
        <v>16.600000000000001</v>
      </c>
      <c r="BB18" s="1">
        <v>19.7</v>
      </c>
      <c r="BC18" s="1">
        <v>25.4</v>
      </c>
      <c r="BD18" s="1">
        <v>26.1</v>
      </c>
      <c r="BE18" s="1">
        <v>27.5</v>
      </c>
      <c r="BF18" s="1">
        <v>27.9</v>
      </c>
      <c r="BG18" s="1">
        <v>29.5</v>
      </c>
      <c r="BH18" s="1">
        <v>21.9</v>
      </c>
      <c r="BI18" s="1">
        <v>20.2</v>
      </c>
      <c r="BJ18" s="1">
        <v>25.1</v>
      </c>
      <c r="BK18" s="1">
        <v>24.4</v>
      </c>
      <c r="BL18" s="1">
        <v>31.4</v>
      </c>
      <c r="BM18" s="1">
        <v>42</v>
      </c>
      <c r="BN18" s="1">
        <v>64.3</v>
      </c>
      <c r="BO18" s="1">
        <v>93.6</v>
      </c>
      <c r="BP18" s="1">
        <v>117.5</v>
      </c>
      <c r="BQ18" s="1">
        <v>129.19999999999999</v>
      </c>
      <c r="BR18" s="1">
        <v>147</v>
      </c>
      <c r="BS18" s="1">
        <v>152</v>
      </c>
      <c r="BT18" s="1">
        <v>169.9</v>
      </c>
      <c r="BU18" s="1">
        <v>183.1</v>
      </c>
      <c r="BV18" s="1">
        <v>187.7</v>
      </c>
      <c r="BW18" s="1">
        <v>207.5</v>
      </c>
      <c r="BX18" s="1">
        <v>217.3</v>
      </c>
      <c r="BY18" s="1">
        <v>238</v>
      </c>
      <c r="BZ18" s="1">
        <v>255.4</v>
      </c>
      <c r="CA18" s="1">
        <v>238.4</v>
      </c>
      <c r="CB18" s="1">
        <v>207.5</v>
      </c>
      <c r="CC18" s="1">
        <v>189.4</v>
      </c>
      <c r="CD18" s="1">
        <v>262.10000000000002</v>
      </c>
      <c r="CE18" s="1">
        <v>333.7</v>
      </c>
      <c r="CF18" s="1">
        <v>402.8</v>
      </c>
      <c r="CG18" s="1">
        <v>485.3</v>
      </c>
      <c r="CH18" s="1">
        <v>533</v>
      </c>
      <c r="CI18" s="1">
        <v>595.79999999999995</v>
      </c>
    </row>
    <row r="19" spans="1:87" x14ac:dyDescent="0.15">
      <c r="A19" s="1" t="s">
        <v>197</v>
      </c>
      <c r="B19" s="48" t="s">
        <v>196</v>
      </c>
      <c r="C19" s="1">
        <v>10.8</v>
      </c>
      <c r="D19" s="1">
        <v>7.5</v>
      </c>
      <c r="E19" s="1">
        <v>3</v>
      </c>
      <c r="F19" s="1">
        <v>-0.2</v>
      </c>
      <c r="G19" s="1">
        <v>-0.2</v>
      </c>
      <c r="H19" s="1">
        <v>2.5</v>
      </c>
      <c r="I19" s="1">
        <v>4</v>
      </c>
      <c r="J19" s="1">
        <v>6.2</v>
      </c>
      <c r="K19" s="1">
        <v>7.1</v>
      </c>
      <c r="L19" s="1">
        <v>5</v>
      </c>
      <c r="M19" s="1">
        <v>6.6</v>
      </c>
      <c r="N19" s="1">
        <v>9.9</v>
      </c>
      <c r="O19" s="1">
        <v>15.7</v>
      </c>
      <c r="P19" s="1">
        <v>20.8</v>
      </c>
      <c r="Q19" s="1">
        <v>24.9</v>
      </c>
      <c r="R19" s="1">
        <v>25</v>
      </c>
      <c r="S19" s="1">
        <v>20.5</v>
      </c>
      <c r="T19" s="1">
        <v>18.2</v>
      </c>
      <c r="U19" s="1">
        <v>24.2</v>
      </c>
      <c r="V19" s="1">
        <v>31.4</v>
      </c>
      <c r="W19" s="1">
        <v>29.1</v>
      </c>
      <c r="X19" s="1">
        <v>36.1</v>
      </c>
      <c r="Y19" s="1">
        <v>41.2</v>
      </c>
      <c r="Z19" s="1">
        <v>39.700000000000003</v>
      </c>
      <c r="AA19" s="1">
        <v>40.299999999999997</v>
      </c>
      <c r="AB19" s="1">
        <v>39.5</v>
      </c>
      <c r="AC19" s="1">
        <v>50.2</v>
      </c>
      <c r="AD19" s="1">
        <v>49.6</v>
      </c>
      <c r="AE19" s="1">
        <v>49.1</v>
      </c>
      <c r="AF19" s="1">
        <v>43.9</v>
      </c>
      <c r="AG19" s="1">
        <v>55.5</v>
      </c>
      <c r="AH19" s="1">
        <v>54.7</v>
      </c>
      <c r="AI19" s="1">
        <v>55.9</v>
      </c>
      <c r="AJ19" s="1">
        <v>64</v>
      </c>
      <c r="AK19" s="1">
        <v>70.5</v>
      </c>
      <c r="AL19" s="1">
        <v>77.7</v>
      </c>
      <c r="AM19" s="1">
        <v>89.3</v>
      </c>
      <c r="AN19" s="1">
        <v>96.1</v>
      </c>
      <c r="AO19" s="1">
        <v>93.9</v>
      </c>
      <c r="AP19" s="1">
        <v>101.7</v>
      </c>
      <c r="AQ19" s="1">
        <v>98.4</v>
      </c>
      <c r="AR19" s="1">
        <v>86.2</v>
      </c>
      <c r="AS19" s="1">
        <v>100.6</v>
      </c>
      <c r="AT19" s="1">
        <v>117.2</v>
      </c>
      <c r="AU19" s="1">
        <v>133.4</v>
      </c>
      <c r="AV19" s="1">
        <v>125.7</v>
      </c>
      <c r="AW19" s="1">
        <v>138.9</v>
      </c>
      <c r="AX19" s="1">
        <v>174.3</v>
      </c>
      <c r="AY19" s="1">
        <v>205.8</v>
      </c>
      <c r="AZ19" s="1">
        <v>238.6</v>
      </c>
      <c r="BA19" s="1">
        <v>249</v>
      </c>
      <c r="BB19" s="1">
        <v>223.6</v>
      </c>
      <c r="BC19" s="1">
        <v>247.5</v>
      </c>
      <c r="BD19" s="1">
        <v>229.9</v>
      </c>
      <c r="BE19" s="1">
        <v>279.8</v>
      </c>
      <c r="BF19" s="1">
        <v>337.9</v>
      </c>
      <c r="BG19" s="1">
        <v>354.5</v>
      </c>
      <c r="BH19" s="1">
        <v>324.39999999999998</v>
      </c>
      <c r="BI19" s="1">
        <v>366</v>
      </c>
      <c r="BJ19" s="1">
        <v>414.9</v>
      </c>
      <c r="BK19" s="1">
        <v>414.2</v>
      </c>
      <c r="BL19" s="1">
        <v>417.2</v>
      </c>
      <c r="BM19" s="1">
        <v>451.3</v>
      </c>
      <c r="BN19" s="1">
        <v>475.3</v>
      </c>
      <c r="BO19" s="1">
        <v>522</v>
      </c>
      <c r="BP19" s="1">
        <v>621.9</v>
      </c>
      <c r="BQ19" s="1">
        <v>703</v>
      </c>
      <c r="BR19" s="1">
        <v>786.1</v>
      </c>
      <c r="BS19" s="1">
        <v>865.8</v>
      </c>
      <c r="BT19" s="1">
        <v>804.1</v>
      </c>
      <c r="BU19" s="1">
        <v>830.2</v>
      </c>
      <c r="BV19" s="1">
        <v>781.2</v>
      </c>
      <c r="BW19" s="1">
        <v>754</v>
      </c>
      <c r="BX19" s="1">
        <v>907.2</v>
      </c>
      <c r="BY19" s="1">
        <v>1056.4000000000001</v>
      </c>
      <c r="BZ19" s="1">
        <v>1283.3</v>
      </c>
      <c r="CA19" s="1">
        <v>1477.7</v>
      </c>
      <c r="CB19" s="1">
        <v>1646.5</v>
      </c>
      <c r="CC19" s="1">
        <v>1529</v>
      </c>
      <c r="CD19" s="1">
        <v>1285.0999999999999</v>
      </c>
      <c r="CE19" s="1">
        <v>1397</v>
      </c>
      <c r="CF19" s="1">
        <v>1746.4</v>
      </c>
      <c r="CG19" s="1">
        <v>1816.6</v>
      </c>
      <c r="CH19" s="1">
        <v>2022.8</v>
      </c>
      <c r="CI19" s="1">
        <v>2106.9</v>
      </c>
    </row>
    <row r="20" spans="1:87" x14ac:dyDescent="0.15">
      <c r="A20" s="1" t="s">
        <v>195</v>
      </c>
      <c r="B20" s="1" t="s">
        <v>194</v>
      </c>
      <c r="C20" s="1">
        <v>1.4</v>
      </c>
      <c r="D20" s="1">
        <v>0.8</v>
      </c>
      <c r="E20" s="1">
        <v>0.5</v>
      </c>
      <c r="F20" s="1">
        <v>0.4</v>
      </c>
      <c r="G20" s="1">
        <v>0.5</v>
      </c>
      <c r="H20" s="1">
        <v>0.7</v>
      </c>
      <c r="I20" s="1">
        <v>1</v>
      </c>
      <c r="J20" s="1">
        <v>1.4</v>
      </c>
      <c r="K20" s="1">
        <v>1.5</v>
      </c>
      <c r="L20" s="1">
        <v>1</v>
      </c>
      <c r="M20" s="1">
        <v>1.4</v>
      </c>
      <c r="N20" s="1">
        <v>2.8</v>
      </c>
      <c r="O20" s="1">
        <v>7.6</v>
      </c>
      <c r="P20" s="1">
        <v>11.4</v>
      </c>
      <c r="Q20" s="1">
        <v>14.1</v>
      </c>
      <c r="R20" s="1">
        <v>12.9</v>
      </c>
      <c r="S20" s="1">
        <v>10.7</v>
      </c>
      <c r="T20" s="1">
        <v>9.1</v>
      </c>
      <c r="U20" s="1">
        <v>11.3</v>
      </c>
      <c r="V20" s="1">
        <v>12.4</v>
      </c>
      <c r="W20" s="1">
        <v>10.199999999999999</v>
      </c>
      <c r="X20" s="1">
        <v>17.899999999999999</v>
      </c>
      <c r="Y20" s="1">
        <v>22.6</v>
      </c>
      <c r="Z20" s="1">
        <v>19.399999999999999</v>
      </c>
      <c r="AA20" s="1">
        <v>20.3</v>
      </c>
      <c r="AB20" s="1">
        <v>17.600000000000001</v>
      </c>
      <c r="AC20" s="1">
        <v>22</v>
      </c>
      <c r="AD20" s="1">
        <v>22</v>
      </c>
      <c r="AE20" s="1">
        <v>21.4</v>
      </c>
      <c r="AF20" s="1">
        <v>19</v>
      </c>
      <c r="AG20" s="1">
        <v>23.7</v>
      </c>
      <c r="AH20" s="1">
        <v>22.8</v>
      </c>
      <c r="AI20" s="1">
        <v>22.9</v>
      </c>
      <c r="AJ20" s="1">
        <v>24.1</v>
      </c>
      <c r="AK20" s="1">
        <v>26.4</v>
      </c>
      <c r="AL20" s="1">
        <v>28.2</v>
      </c>
      <c r="AM20" s="1">
        <v>31.1</v>
      </c>
      <c r="AN20" s="1">
        <v>33.9</v>
      </c>
      <c r="AO20" s="1">
        <v>32.9</v>
      </c>
      <c r="AP20" s="1">
        <v>39.6</v>
      </c>
      <c r="AQ20" s="1">
        <v>40</v>
      </c>
      <c r="AR20" s="1">
        <v>34.799999999999997</v>
      </c>
      <c r="AS20" s="1">
        <v>38.200000000000003</v>
      </c>
      <c r="AT20" s="1">
        <v>42.3</v>
      </c>
      <c r="AU20" s="1">
        <v>50</v>
      </c>
      <c r="AV20" s="1">
        <v>52.8</v>
      </c>
      <c r="AW20" s="1">
        <v>51.6</v>
      </c>
      <c r="AX20" s="1">
        <v>65.3</v>
      </c>
      <c r="AY20" s="1">
        <v>74.400000000000006</v>
      </c>
      <c r="AZ20" s="1">
        <v>84.9</v>
      </c>
      <c r="BA20" s="1">
        <v>90</v>
      </c>
      <c r="BB20" s="1">
        <v>87.2</v>
      </c>
      <c r="BC20" s="1">
        <v>84.3</v>
      </c>
      <c r="BD20" s="1">
        <v>66.5</v>
      </c>
      <c r="BE20" s="1">
        <v>80.599999999999994</v>
      </c>
      <c r="BF20" s="1">
        <v>97.5</v>
      </c>
      <c r="BG20" s="1">
        <v>99.4</v>
      </c>
      <c r="BH20" s="1">
        <v>109.7</v>
      </c>
      <c r="BI20" s="1">
        <v>130.4</v>
      </c>
      <c r="BJ20" s="1">
        <v>141.6</v>
      </c>
      <c r="BK20" s="1">
        <v>146.1</v>
      </c>
      <c r="BL20" s="1">
        <v>145.4</v>
      </c>
      <c r="BM20" s="1">
        <v>138.6</v>
      </c>
      <c r="BN20" s="1">
        <v>148.69999999999999</v>
      </c>
      <c r="BO20" s="1">
        <v>171</v>
      </c>
      <c r="BP20" s="1">
        <v>193.1</v>
      </c>
      <c r="BQ20" s="1">
        <v>217.8</v>
      </c>
      <c r="BR20" s="1">
        <v>231.5</v>
      </c>
      <c r="BS20" s="1">
        <v>245.4</v>
      </c>
      <c r="BT20" s="1">
        <v>248.4</v>
      </c>
      <c r="BU20" s="1">
        <v>258.8</v>
      </c>
      <c r="BV20" s="1">
        <v>265.10000000000002</v>
      </c>
      <c r="BW20" s="1">
        <v>203.3</v>
      </c>
      <c r="BX20" s="1">
        <v>192.3</v>
      </c>
      <c r="BY20" s="1">
        <v>243.8</v>
      </c>
      <c r="BZ20" s="1">
        <v>306.10000000000002</v>
      </c>
      <c r="CA20" s="1">
        <v>412.4</v>
      </c>
      <c r="CB20" s="1">
        <v>473.4</v>
      </c>
      <c r="CC20" s="1">
        <v>445.5</v>
      </c>
      <c r="CD20" s="1">
        <v>309.10000000000002</v>
      </c>
      <c r="CE20" s="1">
        <v>269.39999999999998</v>
      </c>
      <c r="CF20" s="1">
        <v>370.6</v>
      </c>
      <c r="CG20" s="1">
        <v>379.1</v>
      </c>
      <c r="CH20" s="1">
        <v>454.8</v>
      </c>
      <c r="CI20" s="1">
        <v>474.3</v>
      </c>
    </row>
    <row r="21" spans="1:87" x14ac:dyDescent="0.15">
      <c r="A21" s="1" t="s">
        <v>193</v>
      </c>
      <c r="B21" s="1" t="s">
        <v>192</v>
      </c>
      <c r="C21" s="1">
        <v>9.5</v>
      </c>
      <c r="D21" s="1">
        <v>6.7</v>
      </c>
      <c r="E21" s="1">
        <v>2.5</v>
      </c>
      <c r="F21" s="1">
        <v>-0.6</v>
      </c>
      <c r="G21" s="1">
        <v>-0.7</v>
      </c>
      <c r="H21" s="1">
        <v>1.8</v>
      </c>
      <c r="I21" s="1">
        <v>3.1</v>
      </c>
      <c r="J21" s="1">
        <v>4.8</v>
      </c>
      <c r="K21" s="1">
        <v>5.6</v>
      </c>
      <c r="L21" s="1">
        <v>4</v>
      </c>
      <c r="M21" s="1">
        <v>5.2</v>
      </c>
      <c r="N21" s="1">
        <v>7</v>
      </c>
      <c r="O21" s="1">
        <v>8.1</v>
      </c>
      <c r="P21" s="1">
        <v>9.4</v>
      </c>
      <c r="Q21" s="1">
        <v>10.8</v>
      </c>
      <c r="R21" s="1">
        <v>12</v>
      </c>
      <c r="S21" s="1">
        <v>9.8000000000000007</v>
      </c>
      <c r="T21" s="1">
        <v>9.1</v>
      </c>
      <c r="U21" s="1">
        <v>12.9</v>
      </c>
      <c r="V21" s="1">
        <v>19</v>
      </c>
      <c r="W21" s="1">
        <v>18.899999999999999</v>
      </c>
      <c r="X21" s="1">
        <v>18.100000000000001</v>
      </c>
      <c r="Y21" s="1">
        <v>18.600000000000001</v>
      </c>
      <c r="Z21" s="1">
        <v>20.3</v>
      </c>
      <c r="AA21" s="1">
        <v>20</v>
      </c>
      <c r="AB21" s="1">
        <v>21.8</v>
      </c>
      <c r="AC21" s="1">
        <v>28.1</v>
      </c>
      <c r="AD21" s="1">
        <v>27.7</v>
      </c>
      <c r="AE21" s="1">
        <v>27.7</v>
      </c>
      <c r="AF21" s="1">
        <v>24.9</v>
      </c>
      <c r="AG21" s="1">
        <v>31.8</v>
      </c>
      <c r="AH21" s="1">
        <v>31.9</v>
      </c>
      <c r="AI21" s="1">
        <v>33.1</v>
      </c>
      <c r="AJ21" s="1">
        <v>39.9</v>
      </c>
      <c r="AK21" s="1">
        <v>44.1</v>
      </c>
      <c r="AL21" s="1">
        <v>49.6</v>
      </c>
      <c r="AM21" s="1">
        <v>58.2</v>
      </c>
      <c r="AN21" s="1">
        <v>62.2</v>
      </c>
      <c r="AO21" s="1">
        <v>61</v>
      </c>
      <c r="AP21" s="1">
        <v>62.1</v>
      </c>
      <c r="AQ21" s="1">
        <v>58.4</v>
      </c>
      <c r="AR21" s="1">
        <v>51.5</v>
      </c>
      <c r="AS21" s="1">
        <v>62.5</v>
      </c>
      <c r="AT21" s="1">
        <v>74.900000000000006</v>
      </c>
      <c r="AU21" s="1">
        <v>83.4</v>
      </c>
      <c r="AV21" s="1">
        <v>72.900000000000006</v>
      </c>
      <c r="AW21" s="1">
        <v>87.2</v>
      </c>
      <c r="AX21" s="1">
        <v>109.1</v>
      </c>
      <c r="AY21" s="1">
        <v>131.30000000000001</v>
      </c>
      <c r="AZ21" s="1">
        <v>153.69999999999999</v>
      </c>
      <c r="BA21" s="1">
        <v>159</v>
      </c>
      <c r="BB21" s="1">
        <v>136.4</v>
      </c>
      <c r="BC21" s="1">
        <v>163.19999999999999</v>
      </c>
      <c r="BD21" s="1">
        <v>163.4</v>
      </c>
      <c r="BE21" s="1">
        <v>199.1</v>
      </c>
      <c r="BF21" s="1">
        <v>240.4</v>
      </c>
      <c r="BG21" s="1">
        <v>255.1</v>
      </c>
      <c r="BH21" s="1">
        <v>214.7</v>
      </c>
      <c r="BI21" s="1">
        <v>235.5</v>
      </c>
      <c r="BJ21" s="1">
        <v>273.2</v>
      </c>
      <c r="BK21" s="1">
        <v>268.2</v>
      </c>
      <c r="BL21" s="1">
        <v>271.7</v>
      </c>
      <c r="BM21" s="1">
        <v>312.7</v>
      </c>
      <c r="BN21" s="1">
        <v>326.60000000000002</v>
      </c>
      <c r="BO21" s="1">
        <v>351</v>
      </c>
      <c r="BP21" s="1">
        <v>428.8</v>
      </c>
      <c r="BQ21" s="1">
        <v>485.2</v>
      </c>
      <c r="BR21" s="1">
        <v>554.6</v>
      </c>
      <c r="BS21" s="1">
        <v>620.29999999999995</v>
      </c>
      <c r="BT21" s="1">
        <v>555.70000000000005</v>
      </c>
      <c r="BU21" s="1">
        <v>571.4</v>
      </c>
      <c r="BV21" s="1">
        <v>516.1</v>
      </c>
      <c r="BW21" s="1">
        <v>550.70000000000005</v>
      </c>
      <c r="BX21" s="1">
        <v>714.8</v>
      </c>
      <c r="BY21" s="1">
        <v>812.6</v>
      </c>
      <c r="BZ21" s="1">
        <v>977.3</v>
      </c>
      <c r="CA21" s="1">
        <v>1065.3</v>
      </c>
      <c r="CB21" s="1">
        <v>1173.0999999999999</v>
      </c>
      <c r="CC21" s="1">
        <v>1083.5</v>
      </c>
      <c r="CD21" s="1">
        <v>976</v>
      </c>
      <c r="CE21" s="1">
        <v>1127.5</v>
      </c>
      <c r="CF21" s="1">
        <v>1375.9</v>
      </c>
      <c r="CG21" s="1">
        <v>1437.5</v>
      </c>
      <c r="CH21" s="1">
        <v>1568</v>
      </c>
      <c r="CI21" s="1">
        <v>1632.6</v>
      </c>
    </row>
    <row r="22" spans="1:87" x14ac:dyDescent="0.15">
      <c r="A22" s="1" t="s">
        <v>191</v>
      </c>
      <c r="B22" s="1" t="s">
        <v>190</v>
      </c>
      <c r="C22" s="1">
        <v>5.8</v>
      </c>
      <c r="D22" s="1">
        <v>5.5</v>
      </c>
      <c r="E22" s="1">
        <v>4.0999999999999996</v>
      </c>
      <c r="F22" s="1">
        <v>2.5</v>
      </c>
      <c r="G22" s="1">
        <v>2</v>
      </c>
      <c r="H22" s="1">
        <v>2.6</v>
      </c>
      <c r="I22" s="1">
        <v>2.8</v>
      </c>
      <c r="J22" s="1">
        <v>4.5</v>
      </c>
      <c r="K22" s="1">
        <v>4.7</v>
      </c>
      <c r="L22" s="1">
        <v>3.2</v>
      </c>
      <c r="M22" s="1">
        <v>3.8</v>
      </c>
      <c r="N22" s="1">
        <v>4</v>
      </c>
      <c r="O22" s="1">
        <v>4.4000000000000004</v>
      </c>
      <c r="P22" s="1">
        <v>4.3</v>
      </c>
      <c r="Q22" s="1">
        <v>4.4000000000000004</v>
      </c>
      <c r="R22" s="1">
        <v>4.5999999999999996</v>
      </c>
      <c r="S22" s="1">
        <v>4.5999999999999996</v>
      </c>
      <c r="T22" s="1">
        <v>5.6</v>
      </c>
      <c r="U22" s="1">
        <v>6.3</v>
      </c>
      <c r="V22" s="1">
        <v>7</v>
      </c>
      <c r="W22" s="1">
        <v>7.2</v>
      </c>
      <c r="X22" s="1">
        <v>8.8000000000000007</v>
      </c>
      <c r="Y22" s="1">
        <v>8.6</v>
      </c>
      <c r="Z22" s="1">
        <v>8.6</v>
      </c>
      <c r="AA22" s="1">
        <v>8.9</v>
      </c>
      <c r="AB22" s="1">
        <v>9.3000000000000007</v>
      </c>
      <c r="AC22" s="1">
        <v>10.5</v>
      </c>
      <c r="AD22" s="1">
        <v>11.3</v>
      </c>
      <c r="AE22" s="1">
        <v>11.7</v>
      </c>
      <c r="AF22" s="1">
        <v>11.6</v>
      </c>
      <c r="AG22" s="1">
        <v>12.6</v>
      </c>
      <c r="AH22" s="1">
        <v>13.4</v>
      </c>
      <c r="AI22" s="1">
        <v>13.9</v>
      </c>
      <c r="AJ22" s="1">
        <v>15</v>
      </c>
      <c r="AK22" s="1">
        <v>16.2</v>
      </c>
      <c r="AL22" s="1">
        <v>18.2</v>
      </c>
      <c r="AM22" s="1">
        <v>20.2</v>
      </c>
      <c r="AN22" s="1">
        <v>20.7</v>
      </c>
      <c r="AO22" s="1">
        <v>21.5</v>
      </c>
      <c r="AP22" s="1">
        <v>23.5</v>
      </c>
      <c r="AQ22" s="1">
        <v>24.2</v>
      </c>
      <c r="AR22" s="1">
        <v>24.3</v>
      </c>
      <c r="AS22" s="1">
        <v>25</v>
      </c>
      <c r="AT22" s="1">
        <v>26.8</v>
      </c>
      <c r="AU22" s="1">
        <v>29.9</v>
      </c>
      <c r="AV22" s="1">
        <v>33.200000000000003</v>
      </c>
      <c r="AW22" s="1">
        <v>33</v>
      </c>
      <c r="AX22" s="1">
        <v>39</v>
      </c>
      <c r="AY22" s="1">
        <v>44.8</v>
      </c>
      <c r="AZ22" s="1">
        <v>50.8</v>
      </c>
      <c r="BA22" s="1">
        <v>57.5</v>
      </c>
      <c r="BB22" s="1">
        <v>64.099999999999994</v>
      </c>
      <c r="BC22" s="1">
        <v>73.8</v>
      </c>
      <c r="BD22" s="1">
        <v>77.7</v>
      </c>
      <c r="BE22" s="1">
        <v>83.5</v>
      </c>
      <c r="BF22" s="1">
        <v>90.8</v>
      </c>
      <c r="BG22" s="1">
        <v>97.5</v>
      </c>
      <c r="BH22" s="1">
        <v>106.2</v>
      </c>
      <c r="BI22" s="1">
        <v>112.3</v>
      </c>
      <c r="BJ22" s="1">
        <v>129.9</v>
      </c>
      <c r="BK22" s="1">
        <v>158</v>
      </c>
      <c r="BL22" s="1">
        <v>169.1</v>
      </c>
      <c r="BM22" s="1">
        <v>180.5</v>
      </c>
      <c r="BN22" s="1">
        <v>189.5</v>
      </c>
      <c r="BO22" s="1">
        <v>205.3</v>
      </c>
      <c r="BP22" s="1">
        <v>236</v>
      </c>
      <c r="BQ22" s="1">
        <v>259</v>
      </c>
      <c r="BR22" s="1">
        <v>303.5</v>
      </c>
      <c r="BS22" s="1">
        <v>339.5</v>
      </c>
      <c r="BT22" s="1">
        <v>357.1</v>
      </c>
      <c r="BU22" s="1">
        <v>347.9</v>
      </c>
      <c r="BV22" s="1">
        <v>384.7</v>
      </c>
      <c r="BW22" s="1">
        <v>370.6</v>
      </c>
      <c r="BX22" s="1">
        <v>400.2</v>
      </c>
      <c r="BY22" s="1">
        <v>434</v>
      </c>
      <c r="BZ22" s="1">
        <v>564.1</v>
      </c>
      <c r="CA22" s="1">
        <v>580.5</v>
      </c>
      <c r="CB22" s="1">
        <v>726</v>
      </c>
      <c r="CC22" s="1">
        <v>818.9</v>
      </c>
      <c r="CD22" s="1">
        <v>808.6</v>
      </c>
      <c r="CE22" s="1">
        <v>574.6</v>
      </c>
      <c r="CF22" s="1">
        <v>564</v>
      </c>
      <c r="CG22" s="1">
        <v>703.7</v>
      </c>
      <c r="CH22" s="1">
        <v>857.1</v>
      </c>
      <c r="CI22" s="1">
        <v>959.6</v>
      </c>
    </row>
    <row r="23" spans="1:87" x14ac:dyDescent="0.15">
      <c r="A23" s="1" t="s">
        <v>189</v>
      </c>
      <c r="B23" s="1" t="s">
        <v>168</v>
      </c>
      <c r="C23" s="1">
        <v>3.7</v>
      </c>
      <c r="D23" s="1">
        <v>1.2</v>
      </c>
      <c r="E23" s="1">
        <v>-1.6</v>
      </c>
      <c r="F23" s="1">
        <v>-3.1</v>
      </c>
      <c r="G23" s="1">
        <v>-2.7</v>
      </c>
      <c r="H23" s="1">
        <v>-0.8</v>
      </c>
      <c r="I23" s="1">
        <v>0.2</v>
      </c>
      <c r="J23" s="1">
        <v>0.3</v>
      </c>
      <c r="K23" s="1">
        <v>0.9</v>
      </c>
      <c r="L23" s="1">
        <v>0.8</v>
      </c>
      <c r="M23" s="1">
        <v>1.4</v>
      </c>
      <c r="N23" s="1">
        <v>3</v>
      </c>
      <c r="O23" s="1">
        <v>3.7</v>
      </c>
      <c r="P23" s="1">
        <v>5.0999999999999996</v>
      </c>
      <c r="Q23" s="1">
        <v>6.4</v>
      </c>
      <c r="R23" s="1">
        <v>7.4</v>
      </c>
      <c r="S23" s="1">
        <v>5.2</v>
      </c>
      <c r="T23" s="1">
        <v>3.6</v>
      </c>
      <c r="U23" s="1">
        <v>6.6</v>
      </c>
      <c r="V23" s="1">
        <v>11.9</v>
      </c>
      <c r="W23" s="1">
        <v>11.6</v>
      </c>
      <c r="X23" s="1">
        <v>9.3000000000000007</v>
      </c>
      <c r="Y23" s="1">
        <v>10.1</v>
      </c>
      <c r="Z23" s="1">
        <v>11.7</v>
      </c>
      <c r="AA23" s="1">
        <v>11.1</v>
      </c>
      <c r="AB23" s="1">
        <v>12.6</v>
      </c>
      <c r="AC23" s="1">
        <v>17.600000000000001</v>
      </c>
      <c r="AD23" s="1">
        <v>16.399999999999999</v>
      </c>
      <c r="AE23" s="1">
        <v>16</v>
      </c>
      <c r="AF23" s="1">
        <v>13.3</v>
      </c>
      <c r="AG23" s="1">
        <v>19.2</v>
      </c>
      <c r="AH23" s="1">
        <v>18.5</v>
      </c>
      <c r="AI23" s="1">
        <v>19.2</v>
      </c>
      <c r="AJ23" s="1">
        <v>24.9</v>
      </c>
      <c r="AK23" s="1">
        <v>27.9</v>
      </c>
      <c r="AL23" s="1">
        <v>31.4</v>
      </c>
      <c r="AM23" s="1">
        <v>38</v>
      </c>
      <c r="AN23" s="1">
        <v>41.6</v>
      </c>
      <c r="AO23" s="1">
        <v>39.5</v>
      </c>
      <c r="AP23" s="1">
        <v>38.6</v>
      </c>
      <c r="AQ23" s="1">
        <v>34.200000000000003</v>
      </c>
      <c r="AR23" s="1">
        <v>27.2</v>
      </c>
      <c r="AS23" s="1">
        <v>37.5</v>
      </c>
      <c r="AT23" s="1">
        <v>48</v>
      </c>
      <c r="AU23" s="1">
        <v>53.5</v>
      </c>
      <c r="AV23" s="1">
        <v>39.700000000000003</v>
      </c>
      <c r="AW23" s="1">
        <v>54.3</v>
      </c>
      <c r="AX23" s="1">
        <v>70</v>
      </c>
      <c r="AY23" s="1">
        <v>86.6</v>
      </c>
      <c r="AZ23" s="1">
        <v>102.9</v>
      </c>
      <c r="BA23" s="1">
        <v>101.4</v>
      </c>
      <c r="BB23" s="1">
        <v>72.3</v>
      </c>
      <c r="BC23" s="1">
        <v>89.4</v>
      </c>
      <c r="BD23" s="1">
        <v>85.6</v>
      </c>
      <c r="BE23" s="1">
        <v>115.7</v>
      </c>
      <c r="BF23" s="1">
        <v>149.5</v>
      </c>
      <c r="BG23" s="1">
        <v>157.5</v>
      </c>
      <c r="BH23" s="1">
        <v>108.5</v>
      </c>
      <c r="BI23" s="1">
        <v>123.2</v>
      </c>
      <c r="BJ23" s="1">
        <v>143.30000000000001</v>
      </c>
      <c r="BK23" s="1">
        <v>110.2</v>
      </c>
      <c r="BL23" s="1">
        <v>102.7</v>
      </c>
      <c r="BM23" s="1">
        <v>132.19999999999999</v>
      </c>
      <c r="BN23" s="1">
        <v>137.1</v>
      </c>
      <c r="BO23" s="1">
        <v>145.6</v>
      </c>
      <c r="BP23" s="1">
        <v>192.8</v>
      </c>
      <c r="BQ23" s="1">
        <v>226.2</v>
      </c>
      <c r="BR23" s="1">
        <v>251.1</v>
      </c>
      <c r="BS23" s="1">
        <v>280.89999999999998</v>
      </c>
      <c r="BT23" s="1">
        <v>198.7</v>
      </c>
      <c r="BU23" s="1">
        <v>223.5</v>
      </c>
      <c r="BV23" s="1">
        <v>131.4</v>
      </c>
      <c r="BW23" s="1">
        <v>180.2</v>
      </c>
      <c r="BX23" s="1">
        <v>314.7</v>
      </c>
      <c r="BY23" s="1">
        <v>378.6</v>
      </c>
      <c r="BZ23" s="1">
        <v>413.2</v>
      </c>
      <c r="CA23" s="1">
        <v>484.8</v>
      </c>
      <c r="CB23" s="1">
        <v>447.1</v>
      </c>
      <c r="CC23" s="1">
        <v>264.60000000000002</v>
      </c>
      <c r="CD23" s="1">
        <v>167.3</v>
      </c>
      <c r="CE23" s="1">
        <v>552.9</v>
      </c>
      <c r="CF23" s="1">
        <v>811.9</v>
      </c>
      <c r="CG23" s="1">
        <v>733.9</v>
      </c>
      <c r="CH23" s="1">
        <v>710.9</v>
      </c>
      <c r="CI23" s="1">
        <v>673</v>
      </c>
    </row>
    <row r="24" spans="1:87" x14ac:dyDescent="0.15">
      <c r="A24" s="1" t="s">
        <v>188</v>
      </c>
      <c r="B24" s="48" t="s">
        <v>187</v>
      </c>
      <c r="C24" s="1">
        <v>4.5999999999999996</v>
      </c>
      <c r="D24" s="1">
        <v>4.8</v>
      </c>
      <c r="E24" s="1">
        <v>4.8</v>
      </c>
      <c r="F24" s="1">
        <v>4.5</v>
      </c>
      <c r="G24" s="1">
        <v>4</v>
      </c>
      <c r="H24" s="1">
        <v>4</v>
      </c>
      <c r="I24" s="1">
        <v>4.0999999999999996</v>
      </c>
      <c r="J24" s="1">
        <v>3.8</v>
      </c>
      <c r="K24" s="1">
        <v>3.7</v>
      </c>
      <c r="L24" s="1">
        <v>3.6</v>
      </c>
      <c r="M24" s="1">
        <v>3.6</v>
      </c>
      <c r="N24" s="1">
        <v>3.3</v>
      </c>
      <c r="O24" s="1">
        <v>3.3</v>
      </c>
      <c r="P24" s="1">
        <v>3.2</v>
      </c>
      <c r="Q24" s="1">
        <v>2.9</v>
      </c>
      <c r="R24" s="1">
        <v>2.4</v>
      </c>
      <c r="S24" s="1">
        <v>2.2999999999999998</v>
      </c>
      <c r="T24" s="1">
        <v>1.9</v>
      </c>
      <c r="U24" s="1">
        <v>2.5</v>
      </c>
      <c r="V24" s="1">
        <v>2.6</v>
      </c>
      <c r="W24" s="1">
        <v>2.9</v>
      </c>
      <c r="X24" s="1">
        <v>3.2</v>
      </c>
      <c r="Y24" s="1">
        <v>3.7</v>
      </c>
      <c r="Z24" s="1">
        <v>4.0999999999999996</v>
      </c>
      <c r="AA24" s="1">
        <v>4.8</v>
      </c>
      <c r="AB24" s="1">
        <v>5.7</v>
      </c>
      <c r="AC24" s="1">
        <v>6.3</v>
      </c>
      <c r="AD24" s="1">
        <v>6.9</v>
      </c>
      <c r="AE24" s="1">
        <v>8.1</v>
      </c>
      <c r="AF24" s="1">
        <v>9.6</v>
      </c>
      <c r="AG24" s="1">
        <v>9.6999999999999993</v>
      </c>
      <c r="AH24" s="1">
        <v>10.7</v>
      </c>
      <c r="AI24" s="1">
        <v>12.6</v>
      </c>
      <c r="AJ24" s="1">
        <v>14.3</v>
      </c>
      <c r="AK24" s="1">
        <v>15.3</v>
      </c>
      <c r="AL24" s="1">
        <v>17.5</v>
      </c>
      <c r="AM24" s="1">
        <v>19.8</v>
      </c>
      <c r="AN24" s="1">
        <v>22.5</v>
      </c>
      <c r="AO24" s="1">
        <v>25.7</v>
      </c>
      <c r="AP24" s="1">
        <v>27.6</v>
      </c>
      <c r="AQ24" s="1">
        <v>33.6</v>
      </c>
      <c r="AR24" s="1">
        <v>40.5</v>
      </c>
      <c r="AS24" s="1">
        <v>45.2</v>
      </c>
      <c r="AT24" s="1">
        <v>49.3</v>
      </c>
      <c r="AU24" s="1">
        <v>57.2</v>
      </c>
      <c r="AV24" s="1">
        <v>73.5</v>
      </c>
      <c r="AW24" s="1">
        <v>85.9</v>
      </c>
      <c r="AX24" s="1">
        <v>89.9</v>
      </c>
      <c r="AY24" s="1">
        <v>105.9</v>
      </c>
      <c r="AZ24" s="1">
        <v>118.8</v>
      </c>
      <c r="BA24" s="1">
        <v>141</v>
      </c>
      <c r="BB24" s="1">
        <v>186.2</v>
      </c>
      <c r="BC24" s="1">
        <v>238.4</v>
      </c>
      <c r="BD24" s="1">
        <v>277.5</v>
      </c>
      <c r="BE24" s="1">
        <v>291.8</v>
      </c>
      <c r="BF24" s="1">
        <v>336.1</v>
      </c>
      <c r="BG24" s="1">
        <v>348</v>
      </c>
      <c r="BH24" s="1">
        <v>365.2</v>
      </c>
      <c r="BI24" s="1">
        <v>369.5</v>
      </c>
      <c r="BJ24" s="1">
        <v>394.7</v>
      </c>
      <c r="BK24" s="1">
        <v>442.7</v>
      </c>
      <c r="BL24" s="1">
        <v>450.1</v>
      </c>
      <c r="BM24" s="1">
        <v>408.5</v>
      </c>
      <c r="BN24" s="1">
        <v>383.7</v>
      </c>
      <c r="BO24" s="1">
        <v>371.4</v>
      </c>
      <c r="BP24" s="1">
        <v>365.9</v>
      </c>
      <c r="BQ24" s="1">
        <v>376.5</v>
      </c>
      <c r="BR24" s="1">
        <v>381.9</v>
      </c>
      <c r="BS24" s="1">
        <v>414.7</v>
      </c>
      <c r="BT24" s="1">
        <v>477.8</v>
      </c>
      <c r="BU24" s="1">
        <v>488</v>
      </c>
      <c r="BV24" s="1">
        <v>565</v>
      </c>
      <c r="BW24" s="1">
        <v>566.4</v>
      </c>
      <c r="BX24" s="1">
        <v>490.5</v>
      </c>
      <c r="BY24" s="1">
        <v>466.2</v>
      </c>
      <c r="BZ24" s="1">
        <v>403.5</v>
      </c>
      <c r="CA24" s="1">
        <v>496.8</v>
      </c>
      <c r="CB24" s="1">
        <v>580.9</v>
      </c>
      <c r="CC24" s="1">
        <v>663.4</v>
      </c>
      <c r="CD24" s="1">
        <v>693.4</v>
      </c>
      <c r="CE24" s="1">
        <v>563.4</v>
      </c>
      <c r="CF24" s="1">
        <v>489.4</v>
      </c>
      <c r="CG24" s="1">
        <v>488.1</v>
      </c>
      <c r="CH24" s="1">
        <v>491.7</v>
      </c>
      <c r="CI24" s="1">
        <v>499.8</v>
      </c>
    </row>
    <row r="25" spans="1:87" x14ac:dyDescent="0.15">
      <c r="A25" s="1" t="s">
        <v>186</v>
      </c>
      <c r="B25" s="48" t="s">
        <v>185</v>
      </c>
      <c r="C25" s="1">
        <v>6.8</v>
      </c>
      <c r="D25" s="1">
        <v>7</v>
      </c>
      <c r="E25" s="1">
        <v>6.7</v>
      </c>
      <c r="F25" s="1">
        <v>6.6</v>
      </c>
      <c r="G25" s="1">
        <v>6.9</v>
      </c>
      <c r="H25" s="1">
        <v>7.6</v>
      </c>
      <c r="I25" s="1">
        <v>8</v>
      </c>
      <c r="J25" s="1">
        <v>8.5</v>
      </c>
      <c r="K25" s="1">
        <v>8.9</v>
      </c>
      <c r="L25" s="1">
        <v>8.9</v>
      </c>
      <c r="M25" s="1">
        <v>9.1</v>
      </c>
      <c r="N25" s="1">
        <v>9.8000000000000007</v>
      </c>
      <c r="O25" s="1">
        <v>11.1</v>
      </c>
      <c r="P25" s="1">
        <v>11.5</v>
      </c>
      <c r="Q25" s="1">
        <v>12.4</v>
      </c>
      <c r="R25" s="1">
        <v>13.7</v>
      </c>
      <c r="S25" s="1">
        <v>15.1</v>
      </c>
      <c r="T25" s="1">
        <v>16.8</v>
      </c>
      <c r="U25" s="1">
        <v>18.100000000000001</v>
      </c>
      <c r="V25" s="1">
        <v>19.7</v>
      </c>
      <c r="W25" s="1">
        <v>20.9</v>
      </c>
      <c r="X25" s="1">
        <v>23</v>
      </c>
      <c r="Y25" s="1">
        <v>24.7</v>
      </c>
      <c r="Z25" s="1">
        <v>27.1</v>
      </c>
      <c r="AA25" s="1">
        <v>29.1</v>
      </c>
      <c r="AB25" s="1">
        <v>28.9</v>
      </c>
      <c r="AC25" s="1">
        <v>31.5</v>
      </c>
      <c r="AD25" s="1">
        <v>34.200000000000003</v>
      </c>
      <c r="AE25" s="1">
        <v>36.6</v>
      </c>
      <c r="AF25" s="1">
        <v>37.700000000000003</v>
      </c>
      <c r="AG25" s="1">
        <v>41.1</v>
      </c>
      <c r="AH25" s="1">
        <v>44.5</v>
      </c>
      <c r="AI25" s="1">
        <v>47</v>
      </c>
      <c r="AJ25" s="1">
        <v>50.4</v>
      </c>
      <c r="AK25" s="1">
        <v>53.4</v>
      </c>
      <c r="AL25" s="1">
        <v>57.3</v>
      </c>
      <c r="AM25" s="1">
        <v>60.7</v>
      </c>
      <c r="AN25" s="1">
        <v>63.2</v>
      </c>
      <c r="AO25" s="1">
        <v>67.900000000000006</v>
      </c>
      <c r="AP25" s="1">
        <v>76.400000000000006</v>
      </c>
      <c r="AQ25" s="1">
        <v>83.9</v>
      </c>
      <c r="AR25" s="1">
        <v>91.4</v>
      </c>
      <c r="AS25" s="1">
        <v>100.5</v>
      </c>
      <c r="AT25" s="1">
        <v>107.9</v>
      </c>
      <c r="AU25" s="1">
        <v>117.2</v>
      </c>
      <c r="AV25" s="1">
        <v>124.9</v>
      </c>
      <c r="AW25" s="1">
        <v>135.30000000000001</v>
      </c>
      <c r="AX25" s="1">
        <v>146.4</v>
      </c>
      <c r="AY25" s="1">
        <v>159.69999999999999</v>
      </c>
      <c r="AZ25" s="1">
        <v>170.9</v>
      </c>
      <c r="BA25" s="1">
        <v>180.1</v>
      </c>
      <c r="BB25" s="1">
        <v>200.3</v>
      </c>
      <c r="BC25" s="1">
        <v>235.6</v>
      </c>
      <c r="BD25" s="1">
        <v>240.9</v>
      </c>
      <c r="BE25" s="1">
        <v>263.3</v>
      </c>
      <c r="BF25" s="1">
        <v>289.8</v>
      </c>
      <c r="BG25" s="1">
        <v>308.10000000000002</v>
      </c>
      <c r="BH25" s="1">
        <v>323.39999999999998</v>
      </c>
      <c r="BI25" s="1">
        <v>347.5</v>
      </c>
      <c r="BJ25" s="1">
        <v>374.5</v>
      </c>
      <c r="BK25" s="1">
        <v>398.9</v>
      </c>
      <c r="BL25" s="1">
        <v>425</v>
      </c>
      <c r="BM25" s="1">
        <v>457.1</v>
      </c>
      <c r="BN25" s="1">
        <v>483.4</v>
      </c>
      <c r="BO25" s="1">
        <v>503.1</v>
      </c>
      <c r="BP25" s="1">
        <v>545.20000000000005</v>
      </c>
      <c r="BQ25" s="1">
        <v>557.9</v>
      </c>
      <c r="BR25" s="1">
        <v>580.79999999999995</v>
      </c>
      <c r="BS25" s="1">
        <v>611.6</v>
      </c>
      <c r="BT25" s="1">
        <v>639.5</v>
      </c>
      <c r="BU25" s="1">
        <v>673.6</v>
      </c>
      <c r="BV25" s="1">
        <v>708.6</v>
      </c>
      <c r="BW25" s="1">
        <v>727.7</v>
      </c>
      <c r="BX25" s="1">
        <v>762.6</v>
      </c>
      <c r="BY25" s="1">
        <v>808</v>
      </c>
      <c r="BZ25" s="1">
        <v>863.9</v>
      </c>
      <c r="CA25" s="1">
        <v>934.5</v>
      </c>
      <c r="CB25" s="1">
        <v>991.9</v>
      </c>
      <c r="CC25" s="1">
        <v>1034.5999999999999</v>
      </c>
      <c r="CD25" s="1">
        <v>1041.9000000000001</v>
      </c>
      <c r="CE25" s="1">
        <v>1026.0999999999999</v>
      </c>
      <c r="CF25" s="1">
        <v>1057.0999999999999</v>
      </c>
      <c r="CG25" s="1">
        <v>1102.5999999999999</v>
      </c>
      <c r="CH25" s="1">
        <v>1132</v>
      </c>
      <c r="CI25" s="1">
        <v>1162.4000000000001</v>
      </c>
    </row>
    <row r="26" spans="1:87" x14ac:dyDescent="0.15">
      <c r="A26" s="1" t="s">
        <v>184</v>
      </c>
      <c r="B26" s="48" t="s">
        <v>183</v>
      </c>
      <c r="C26" s="1">
        <v>0</v>
      </c>
      <c r="D26" s="1">
        <v>0.1</v>
      </c>
      <c r="E26" s="1">
        <v>0.1</v>
      </c>
      <c r="F26" s="1">
        <v>0.1</v>
      </c>
      <c r="G26" s="1">
        <v>0.2</v>
      </c>
      <c r="H26" s="1">
        <v>0.5</v>
      </c>
      <c r="I26" s="1">
        <v>0.6</v>
      </c>
      <c r="J26" s="1">
        <v>0.3</v>
      </c>
      <c r="K26" s="1">
        <v>0.3</v>
      </c>
      <c r="L26" s="1">
        <v>0.5</v>
      </c>
      <c r="M26" s="1">
        <v>0.8</v>
      </c>
      <c r="N26" s="1">
        <v>0.8</v>
      </c>
      <c r="O26" s="1">
        <v>0.5</v>
      </c>
      <c r="P26" s="1">
        <v>0.5</v>
      </c>
      <c r="Q26" s="1">
        <v>0.6</v>
      </c>
      <c r="R26" s="1">
        <v>1</v>
      </c>
      <c r="S26" s="1">
        <v>1.1000000000000001</v>
      </c>
      <c r="T26" s="1">
        <v>1.4</v>
      </c>
      <c r="U26" s="1">
        <v>0.4</v>
      </c>
      <c r="V26" s="1">
        <v>0.5</v>
      </c>
      <c r="W26" s="1">
        <v>0.5</v>
      </c>
      <c r="X26" s="1">
        <v>0.8</v>
      </c>
      <c r="Y26" s="1">
        <v>1</v>
      </c>
      <c r="Z26" s="1">
        <v>0.8</v>
      </c>
      <c r="AA26" s="1">
        <v>0.5</v>
      </c>
      <c r="AB26" s="1">
        <v>0.3</v>
      </c>
      <c r="AC26" s="1">
        <v>0.2</v>
      </c>
      <c r="AD26" s="1">
        <v>0.7</v>
      </c>
      <c r="AE26" s="1">
        <v>1.1000000000000001</v>
      </c>
      <c r="AF26" s="1">
        <v>1.4</v>
      </c>
      <c r="AG26" s="1">
        <v>1.1000000000000001</v>
      </c>
      <c r="AH26" s="1">
        <v>1.1000000000000001</v>
      </c>
      <c r="AI26" s="1">
        <v>2</v>
      </c>
      <c r="AJ26" s="1">
        <v>2.2999999999999998</v>
      </c>
      <c r="AK26" s="1">
        <v>2.2000000000000002</v>
      </c>
      <c r="AL26" s="1">
        <v>2.7</v>
      </c>
      <c r="AM26" s="1">
        <v>3</v>
      </c>
      <c r="AN26" s="1">
        <v>3.9</v>
      </c>
      <c r="AO26" s="1">
        <v>3.8</v>
      </c>
      <c r="AP26" s="1">
        <v>4.2</v>
      </c>
      <c r="AQ26" s="1">
        <v>4.5</v>
      </c>
      <c r="AR26" s="1">
        <v>4.8</v>
      </c>
      <c r="AS26" s="1">
        <v>4.7</v>
      </c>
      <c r="AT26" s="1">
        <v>6.6</v>
      </c>
      <c r="AU26" s="1">
        <v>5.2</v>
      </c>
      <c r="AV26" s="1">
        <v>3.3</v>
      </c>
      <c r="AW26" s="1">
        <v>4.5</v>
      </c>
      <c r="AX26" s="1">
        <v>5.0999999999999996</v>
      </c>
      <c r="AY26" s="1">
        <v>7.1</v>
      </c>
      <c r="AZ26" s="1">
        <v>8.9</v>
      </c>
      <c r="BA26" s="1">
        <v>8.5</v>
      </c>
      <c r="BB26" s="1">
        <v>9.8000000000000007</v>
      </c>
      <c r="BC26" s="1">
        <v>11.5</v>
      </c>
      <c r="BD26" s="1">
        <v>15</v>
      </c>
      <c r="BE26" s="1">
        <v>21.3</v>
      </c>
      <c r="BF26" s="1">
        <v>21.1</v>
      </c>
      <c r="BG26" s="1">
        <v>21.4</v>
      </c>
      <c r="BH26" s="1">
        <v>24.9</v>
      </c>
      <c r="BI26" s="1">
        <v>30.3</v>
      </c>
      <c r="BJ26" s="1">
        <v>29.5</v>
      </c>
      <c r="BK26" s="1">
        <v>27.4</v>
      </c>
      <c r="BL26" s="1">
        <v>27</v>
      </c>
      <c r="BM26" s="1">
        <v>27.5</v>
      </c>
      <c r="BN26" s="1">
        <v>30.1</v>
      </c>
      <c r="BO26" s="1">
        <v>36.700000000000003</v>
      </c>
      <c r="BP26" s="1">
        <v>32.5</v>
      </c>
      <c r="BQ26" s="1">
        <v>34.799999999999997</v>
      </c>
      <c r="BR26" s="1">
        <v>35.200000000000003</v>
      </c>
      <c r="BS26" s="1">
        <v>33.799999999999997</v>
      </c>
      <c r="BT26" s="1">
        <v>36.4</v>
      </c>
      <c r="BU26" s="1">
        <v>45.2</v>
      </c>
      <c r="BV26" s="1">
        <v>45.8</v>
      </c>
      <c r="BW26" s="1">
        <v>58.7</v>
      </c>
      <c r="BX26" s="1">
        <v>41.4</v>
      </c>
      <c r="BY26" s="1">
        <v>49.1</v>
      </c>
      <c r="BZ26" s="1">
        <v>46.4</v>
      </c>
      <c r="CA26" s="1">
        <v>60.9</v>
      </c>
      <c r="CB26" s="1">
        <v>51.5</v>
      </c>
      <c r="CC26" s="1">
        <v>54.6</v>
      </c>
      <c r="CD26" s="1">
        <v>52.6</v>
      </c>
      <c r="CE26" s="1">
        <v>58.3</v>
      </c>
      <c r="CF26" s="1">
        <v>55.9</v>
      </c>
      <c r="CG26" s="1">
        <v>60.1</v>
      </c>
      <c r="CH26" s="1">
        <v>58</v>
      </c>
      <c r="CI26" s="1">
        <v>60.2</v>
      </c>
    </row>
    <row r="27" spans="1:87" x14ac:dyDescent="0.15">
      <c r="A27" s="1" t="s">
        <v>182</v>
      </c>
      <c r="B27" s="48" t="s">
        <v>181</v>
      </c>
      <c r="C27" s="1">
        <v>0.5</v>
      </c>
      <c r="D27" s="1">
        <v>0.5</v>
      </c>
      <c r="E27" s="1">
        <v>0.5</v>
      </c>
      <c r="F27" s="1">
        <v>0.6</v>
      </c>
      <c r="G27" s="1">
        <v>0.5</v>
      </c>
      <c r="H27" s="1">
        <v>0.5</v>
      </c>
      <c r="I27" s="1">
        <v>0.5</v>
      </c>
      <c r="J27" s="1">
        <v>0.5</v>
      </c>
      <c r="K27" s="1">
        <v>0.5</v>
      </c>
      <c r="L27" s="1">
        <v>0.4</v>
      </c>
      <c r="M27" s="1">
        <v>0.4</v>
      </c>
      <c r="N27" s="1">
        <v>0.5</v>
      </c>
      <c r="O27" s="1">
        <v>0.5</v>
      </c>
      <c r="P27" s="1">
        <v>0.5</v>
      </c>
      <c r="Q27" s="1">
        <v>0.6</v>
      </c>
      <c r="R27" s="1">
        <v>0.8</v>
      </c>
      <c r="S27" s="1">
        <v>0.9</v>
      </c>
      <c r="T27" s="1">
        <v>0.7</v>
      </c>
      <c r="U27" s="1">
        <v>0.7</v>
      </c>
      <c r="V27" s="1">
        <v>0.7</v>
      </c>
      <c r="W27" s="1">
        <v>0.7</v>
      </c>
      <c r="X27" s="1">
        <v>0.8</v>
      </c>
      <c r="Y27" s="1">
        <v>1.2</v>
      </c>
      <c r="Z27" s="1">
        <v>1.2</v>
      </c>
      <c r="AA27" s="1">
        <v>1.2</v>
      </c>
      <c r="AB27" s="1">
        <v>0.9</v>
      </c>
      <c r="AC27" s="1">
        <v>1.3</v>
      </c>
      <c r="AD27" s="1">
        <v>1.7</v>
      </c>
      <c r="AE27" s="1">
        <v>1.8</v>
      </c>
      <c r="AF27" s="1">
        <v>1.7</v>
      </c>
      <c r="AG27" s="1">
        <v>1.7</v>
      </c>
      <c r="AH27" s="1">
        <v>1.7</v>
      </c>
      <c r="AI27" s="1">
        <v>1.9</v>
      </c>
      <c r="AJ27" s="1">
        <v>2.1</v>
      </c>
      <c r="AK27" s="1">
        <v>2.5</v>
      </c>
      <c r="AL27" s="1">
        <v>3</v>
      </c>
      <c r="AM27" s="1">
        <v>3.5</v>
      </c>
      <c r="AN27" s="1">
        <v>3.4</v>
      </c>
      <c r="AO27" s="1">
        <v>3.6</v>
      </c>
      <c r="AP27" s="1">
        <v>4.2</v>
      </c>
      <c r="AQ27" s="1">
        <v>4.8</v>
      </c>
      <c r="AR27" s="1">
        <v>4.4000000000000004</v>
      </c>
      <c r="AS27" s="1">
        <v>4.2</v>
      </c>
      <c r="AT27" s="1">
        <v>4.8</v>
      </c>
      <c r="AU27" s="1">
        <v>5.7</v>
      </c>
      <c r="AV27" s="1">
        <v>6.8</v>
      </c>
      <c r="AW27" s="1">
        <v>9</v>
      </c>
      <c r="AX27" s="1">
        <v>9.1</v>
      </c>
      <c r="AY27" s="1">
        <v>8.1</v>
      </c>
      <c r="AZ27" s="1">
        <v>10.4</v>
      </c>
      <c r="BA27" s="1">
        <v>12.8</v>
      </c>
      <c r="BB27" s="1">
        <v>14</v>
      </c>
      <c r="BC27" s="1">
        <v>16.899999999999999</v>
      </c>
      <c r="BD27" s="1">
        <v>19.3</v>
      </c>
      <c r="BE27" s="1">
        <v>21.7</v>
      </c>
      <c r="BF27" s="1">
        <v>29.2</v>
      </c>
      <c r="BG27" s="1">
        <v>34.1</v>
      </c>
      <c r="BH27" s="1">
        <v>36</v>
      </c>
      <c r="BI27" s="1">
        <v>33.299999999999997</v>
      </c>
      <c r="BJ27" s="1">
        <v>32.799999999999997</v>
      </c>
      <c r="BK27" s="1">
        <v>38.299999999999997</v>
      </c>
      <c r="BL27" s="1">
        <v>39.200000000000003</v>
      </c>
      <c r="BM27" s="1">
        <v>38.9</v>
      </c>
      <c r="BN27" s="1">
        <v>39.700000000000003</v>
      </c>
      <c r="BO27" s="1">
        <v>39.4</v>
      </c>
      <c r="BP27" s="1">
        <v>40.700000000000003</v>
      </c>
      <c r="BQ27" s="1">
        <v>45</v>
      </c>
      <c r="BR27" s="1">
        <v>52.6</v>
      </c>
      <c r="BS27" s="1">
        <v>50.1</v>
      </c>
      <c r="BT27" s="1">
        <v>64.099999999999994</v>
      </c>
      <c r="BU27" s="1">
        <v>67.8</v>
      </c>
      <c r="BV27" s="1">
        <v>85.3</v>
      </c>
      <c r="BW27" s="1">
        <v>99.1</v>
      </c>
      <c r="BX27" s="1">
        <v>80.7</v>
      </c>
      <c r="BY27" s="1">
        <v>76.3</v>
      </c>
      <c r="BZ27" s="1">
        <v>81.400000000000006</v>
      </c>
      <c r="CA27" s="1">
        <v>93.9</v>
      </c>
      <c r="CB27" s="1">
        <v>82.6</v>
      </c>
      <c r="CC27" s="1">
        <v>98.6</v>
      </c>
      <c r="CD27" s="1">
        <v>114.4</v>
      </c>
      <c r="CE27" s="1">
        <v>124.9</v>
      </c>
      <c r="CF27" s="1">
        <v>128.5</v>
      </c>
      <c r="CG27" s="1">
        <v>131.5</v>
      </c>
      <c r="CH27" s="1">
        <v>106.7</v>
      </c>
      <c r="CI27" s="1">
        <v>120.6</v>
      </c>
    </row>
    <row r="28" spans="1:87" x14ac:dyDescent="0.15">
      <c r="A28" s="1" t="s">
        <v>180</v>
      </c>
      <c r="B28" s="1" t="s">
        <v>179</v>
      </c>
      <c r="C28" s="1">
        <v>0.4</v>
      </c>
      <c r="D28" s="1">
        <v>0.4</v>
      </c>
      <c r="E28" s="1">
        <v>0.4</v>
      </c>
      <c r="F28" s="1">
        <v>0.5</v>
      </c>
      <c r="G28" s="1">
        <v>0.4</v>
      </c>
      <c r="H28" s="1">
        <v>0.4</v>
      </c>
      <c r="I28" s="1">
        <v>0.4</v>
      </c>
      <c r="J28" s="1">
        <v>0.4</v>
      </c>
      <c r="K28" s="1">
        <v>0.4</v>
      </c>
      <c r="L28" s="1">
        <v>0.3</v>
      </c>
      <c r="M28" s="1">
        <v>0.3</v>
      </c>
      <c r="N28" s="1">
        <v>0.3</v>
      </c>
      <c r="O28" s="1">
        <v>0.4</v>
      </c>
      <c r="P28" s="1">
        <v>0.3</v>
      </c>
      <c r="Q28" s="1">
        <v>0.4</v>
      </c>
      <c r="R28" s="1">
        <v>0.4</v>
      </c>
      <c r="S28" s="1">
        <v>0.5</v>
      </c>
      <c r="T28" s="1">
        <v>0.4</v>
      </c>
      <c r="U28" s="1">
        <v>0.4</v>
      </c>
      <c r="V28" s="1">
        <v>0.4</v>
      </c>
      <c r="W28" s="1">
        <v>0.4</v>
      </c>
      <c r="X28" s="1">
        <v>0.6</v>
      </c>
      <c r="Y28" s="1">
        <v>0.9</v>
      </c>
      <c r="Z28" s="1">
        <v>0.9</v>
      </c>
      <c r="AA28" s="1">
        <v>0.8</v>
      </c>
      <c r="AB28" s="1">
        <v>0.6</v>
      </c>
      <c r="AC28" s="1">
        <v>0.9</v>
      </c>
      <c r="AD28" s="1">
        <v>1.2</v>
      </c>
      <c r="AE28" s="1">
        <v>1.4</v>
      </c>
      <c r="AF28" s="1">
        <v>1.2</v>
      </c>
      <c r="AG28" s="1">
        <v>1.3</v>
      </c>
      <c r="AH28" s="1">
        <v>1.3</v>
      </c>
      <c r="AI28" s="1">
        <v>1.4</v>
      </c>
      <c r="AJ28" s="1">
        <v>1.5</v>
      </c>
      <c r="AK28" s="1">
        <v>1.9</v>
      </c>
      <c r="AL28" s="1">
        <v>2.2000000000000002</v>
      </c>
      <c r="AM28" s="1">
        <v>2.2999999999999998</v>
      </c>
      <c r="AN28" s="1">
        <v>2.1</v>
      </c>
      <c r="AO28" s="1">
        <v>2.2999999999999998</v>
      </c>
      <c r="AP28" s="1">
        <v>2.8</v>
      </c>
      <c r="AQ28" s="1">
        <v>3.3</v>
      </c>
      <c r="AR28" s="1">
        <v>2.9</v>
      </c>
      <c r="AS28" s="1">
        <v>2.7</v>
      </c>
      <c r="AT28" s="1">
        <v>3.1</v>
      </c>
      <c r="AU28" s="1">
        <v>3.9</v>
      </c>
      <c r="AV28" s="1">
        <v>4.7</v>
      </c>
      <c r="AW28" s="1">
        <v>6.8</v>
      </c>
      <c r="AX28" s="1">
        <v>6.7</v>
      </c>
      <c r="AY28" s="1">
        <v>5.0999999999999996</v>
      </c>
      <c r="AZ28" s="1">
        <v>6.5</v>
      </c>
      <c r="BA28" s="1">
        <v>8.1999999999999993</v>
      </c>
      <c r="BB28" s="1">
        <v>8.6</v>
      </c>
      <c r="BC28" s="1">
        <v>11.2</v>
      </c>
      <c r="BD28" s="1">
        <v>12.4</v>
      </c>
      <c r="BE28" s="1">
        <v>13.8</v>
      </c>
      <c r="BF28" s="1">
        <v>19.7</v>
      </c>
      <c r="BG28" s="1">
        <v>22.3</v>
      </c>
      <c r="BH28" s="1">
        <v>22.9</v>
      </c>
      <c r="BI28" s="1">
        <v>20.2</v>
      </c>
      <c r="BJ28" s="1">
        <v>20.6</v>
      </c>
      <c r="BK28" s="1">
        <v>23.2</v>
      </c>
      <c r="BL28" s="1">
        <v>22.2</v>
      </c>
      <c r="BM28" s="1">
        <v>17.600000000000001</v>
      </c>
      <c r="BN28" s="1">
        <v>16.3</v>
      </c>
      <c r="BO28" s="1">
        <v>14.1</v>
      </c>
      <c r="BP28" s="1">
        <v>13.3</v>
      </c>
      <c r="BQ28" s="1">
        <v>18.7</v>
      </c>
      <c r="BR28" s="1">
        <v>22.9</v>
      </c>
      <c r="BS28" s="1">
        <v>19.399999999999999</v>
      </c>
      <c r="BT28" s="1">
        <v>26</v>
      </c>
      <c r="BU28" s="1">
        <v>34</v>
      </c>
      <c r="BV28" s="1">
        <v>42.4</v>
      </c>
      <c r="BW28" s="1">
        <v>46.8</v>
      </c>
      <c r="BX28" s="1">
        <v>34.200000000000003</v>
      </c>
      <c r="BY28" s="1">
        <v>26.3</v>
      </c>
      <c r="BZ28" s="1">
        <v>16.8</v>
      </c>
      <c r="CA28" s="1">
        <v>25.7</v>
      </c>
      <c r="CB28" s="1">
        <v>21.5</v>
      </c>
      <c r="CC28" s="1">
        <v>30.6</v>
      </c>
      <c r="CD28" s="1">
        <v>36.6</v>
      </c>
      <c r="CE28" s="1">
        <v>38.700000000000003</v>
      </c>
      <c r="CF28" s="1">
        <v>43</v>
      </c>
      <c r="CG28" s="1">
        <v>50.2</v>
      </c>
      <c r="CH28" s="1">
        <v>43.1</v>
      </c>
      <c r="CI28" s="1">
        <v>42.3</v>
      </c>
    </row>
    <row r="29" spans="1:87" x14ac:dyDescent="0.15">
      <c r="A29" s="1" t="s">
        <v>178</v>
      </c>
      <c r="B29" s="1" t="s">
        <v>177</v>
      </c>
      <c r="C29" s="1">
        <v>0.1</v>
      </c>
      <c r="D29" s="1">
        <v>0.1</v>
      </c>
      <c r="E29" s="1">
        <v>0.1</v>
      </c>
      <c r="F29" s="1">
        <v>0.1</v>
      </c>
      <c r="G29" s="1">
        <v>0.1</v>
      </c>
      <c r="H29" s="1">
        <v>0.1</v>
      </c>
      <c r="I29" s="1">
        <v>0.1</v>
      </c>
      <c r="J29" s="1">
        <v>0.1</v>
      </c>
      <c r="K29" s="1">
        <v>0.1</v>
      </c>
      <c r="L29" s="1">
        <v>0.2</v>
      </c>
      <c r="M29" s="1">
        <v>0.2</v>
      </c>
      <c r="N29" s="1">
        <v>0.2</v>
      </c>
      <c r="O29" s="1">
        <v>0.2</v>
      </c>
      <c r="P29" s="1">
        <v>0.2</v>
      </c>
      <c r="Q29" s="1">
        <v>0.3</v>
      </c>
      <c r="R29" s="1">
        <v>0.4</v>
      </c>
      <c r="S29" s="1">
        <v>0.4</v>
      </c>
      <c r="T29" s="1">
        <v>0.3</v>
      </c>
      <c r="U29" s="1">
        <v>0.3</v>
      </c>
      <c r="V29" s="1">
        <v>0.3</v>
      </c>
      <c r="W29" s="1">
        <v>0.3</v>
      </c>
      <c r="X29" s="1">
        <v>0.3</v>
      </c>
      <c r="Y29" s="1">
        <v>0.3</v>
      </c>
      <c r="Z29" s="1">
        <v>0.3</v>
      </c>
      <c r="AA29" s="1">
        <v>0.3</v>
      </c>
      <c r="AB29" s="1">
        <v>0.3</v>
      </c>
      <c r="AC29" s="1">
        <v>0.4</v>
      </c>
      <c r="AD29" s="1">
        <v>0.4</v>
      </c>
      <c r="AE29" s="1">
        <v>0.4</v>
      </c>
      <c r="AF29" s="1">
        <v>0.5</v>
      </c>
      <c r="AG29" s="1">
        <v>0.3</v>
      </c>
      <c r="AH29" s="1">
        <v>0.4</v>
      </c>
      <c r="AI29" s="1">
        <v>0.5</v>
      </c>
      <c r="AJ29" s="1">
        <v>0.6</v>
      </c>
      <c r="AK29" s="1">
        <v>0.7</v>
      </c>
      <c r="AL29" s="1">
        <v>0.8</v>
      </c>
      <c r="AM29" s="1">
        <v>1.2</v>
      </c>
      <c r="AN29" s="1">
        <v>1.3</v>
      </c>
      <c r="AO29" s="1">
        <v>1.4</v>
      </c>
      <c r="AP29" s="1">
        <v>1.4</v>
      </c>
      <c r="AQ29" s="1">
        <v>1.5</v>
      </c>
      <c r="AR29" s="1">
        <v>1.4</v>
      </c>
      <c r="AS29" s="1">
        <v>1.5</v>
      </c>
      <c r="AT29" s="1">
        <v>1.7</v>
      </c>
      <c r="AU29" s="1">
        <v>1.8</v>
      </c>
      <c r="AV29" s="1">
        <v>2.1</v>
      </c>
      <c r="AW29" s="1">
        <v>2.2000000000000002</v>
      </c>
      <c r="AX29" s="1">
        <v>2.4</v>
      </c>
      <c r="AY29" s="1">
        <v>3</v>
      </c>
      <c r="AZ29" s="1">
        <v>3.9</v>
      </c>
      <c r="BA29" s="1">
        <v>4.5</v>
      </c>
      <c r="BB29" s="1">
        <v>5.4</v>
      </c>
      <c r="BC29" s="1">
        <v>5.7</v>
      </c>
      <c r="BD29" s="1">
        <v>6.9</v>
      </c>
      <c r="BE29" s="1">
        <v>7.9</v>
      </c>
      <c r="BF29" s="1">
        <v>9.4</v>
      </c>
      <c r="BG29" s="1">
        <v>11.8</v>
      </c>
      <c r="BH29" s="1">
        <v>13</v>
      </c>
      <c r="BI29" s="1">
        <v>13.1</v>
      </c>
      <c r="BJ29" s="1">
        <v>12.2</v>
      </c>
      <c r="BK29" s="1">
        <v>15.1</v>
      </c>
      <c r="BL29" s="1">
        <v>17</v>
      </c>
      <c r="BM29" s="1">
        <v>21.3</v>
      </c>
      <c r="BN29" s="1">
        <v>23.6</v>
      </c>
      <c r="BO29" s="1">
        <v>25.6</v>
      </c>
      <c r="BP29" s="1">
        <v>27.9</v>
      </c>
      <c r="BQ29" s="1">
        <v>24.9</v>
      </c>
      <c r="BR29" s="1">
        <v>30.7</v>
      </c>
      <c r="BS29" s="1">
        <v>29.8</v>
      </c>
      <c r="BT29" s="1">
        <v>34.299999999999997</v>
      </c>
      <c r="BU29" s="1">
        <v>36.5</v>
      </c>
      <c r="BV29" s="1">
        <v>41.9</v>
      </c>
      <c r="BW29" s="1">
        <v>43.9</v>
      </c>
      <c r="BX29" s="1">
        <v>46.2</v>
      </c>
      <c r="BY29" s="1">
        <v>48.3</v>
      </c>
      <c r="BZ29" s="1">
        <v>52.4</v>
      </c>
      <c r="CA29" s="1">
        <v>53.4</v>
      </c>
      <c r="CB29" s="1">
        <v>58.3</v>
      </c>
      <c r="CC29" s="1">
        <v>62</v>
      </c>
      <c r="CD29" s="1">
        <v>70.599999999999994</v>
      </c>
      <c r="CE29" s="1">
        <v>88.5</v>
      </c>
      <c r="CF29" s="1">
        <v>87.2</v>
      </c>
      <c r="CG29" s="1">
        <v>89.2</v>
      </c>
      <c r="CH29" s="1">
        <v>71.900000000000006</v>
      </c>
      <c r="CI29" s="1">
        <v>89</v>
      </c>
    </row>
    <row r="30" spans="1:87" x14ac:dyDescent="0.15">
      <c r="A30" s="1" t="s">
        <v>176</v>
      </c>
      <c r="B30" s="1" t="s">
        <v>175</v>
      </c>
      <c r="C30" s="1">
        <v>0</v>
      </c>
      <c r="D30" s="1">
        <v>0</v>
      </c>
      <c r="E30" s="1">
        <v>0</v>
      </c>
      <c r="F30" s="1">
        <v>0</v>
      </c>
      <c r="G30" s="1">
        <v>0</v>
      </c>
      <c r="H30" s="1">
        <v>0</v>
      </c>
      <c r="I30" s="1">
        <v>0</v>
      </c>
      <c r="J30" s="1">
        <v>0</v>
      </c>
      <c r="K30" s="1">
        <v>0</v>
      </c>
      <c r="L30" s="1">
        <v>0</v>
      </c>
      <c r="M30" s="1">
        <v>0</v>
      </c>
      <c r="N30" s="1">
        <v>0</v>
      </c>
      <c r="O30" s="1">
        <v>0</v>
      </c>
      <c r="P30" s="1">
        <v>0</v>
      </c>
      <c r="Q30" s="1">
        <v>0</v>
      </c>
      <c r="R30" s="1">
        <v>0</v>
      </c>
      <c r="S30" s="1">
        <v>0</v>
      </c>
      <c r="T30" s="1">
        <v>0</v>
      </c>
      <c r="U30" s="1">
        <v>0</v>
      </c>
      <c r="V30" s="1">
        <v>0</v>
      </c>
      <c r="W30" s="1">
        <v>0</v>
      </c>
      <c r="X30" s="1">
        <v>0</v>
      </c>
      <c r="Y30" s="1">
        <v>0</v>
      </c>
      <c r="Z30" s="1">
        <v>0</v>
      </c>
      <c r="AA30" s="1">
        <v>0</v>
      </c>
      <c r="AB30" s="1">
        <v>0</v>
      </c>
      <c r="AC30" s="1">
        <v>0</v>
      </c>
      <c r="AD30" s="1">
        <v>0</v>
      </c>
      <c r="AE30" s="1">
        <v>0</v>
      </c>
      <c r="AF30" s="1">
        <v>0</v>
      </c>
      <c r="AG30" s="1">
        <v>0</v>
      </c>
      <c r="AH30" s="1">
        <v>0</v>
      </c>
      <c r="AI30" s="1">
        <v>0</v>
      </c>
      <c r="AJ30" s="1">
        <v>0</v>
      </c>
      <c r="AK30" s="1">
        <v>0</v>
      </c>
      <c r="AL30" s="1">
        <v>0</v>
      </c>
      <c r="AM30" s="1">
        <v>0</v>
      </c>
      <c r="AN30" s="1">
        <v>0</v>
      </c>
      <c r="AO30" s="1">
        <v>0</v>
      </c>
      <c r="AP30" s="1">
        <v>0</v>
      </c>
      <c r="AQ30" s="1">
        <v>0</v>
      </c>
      <c r="AR30" s="1">
        <v>0</v>
      </c>
      <c r="AS30" s="1">
        <v>0</v>
      </c>
      <c r="AT30" s="1">
        <v>0</v>
      </c>
      <c r="AU30" s="1">
        <v>0</v>
      </c>
      <c r="AV30" s="1">
        <v>0</v>
      </c>
      <c r="AW30" s="1">
        <v>0</v>
      </c>
      <c r="AX30" s="1">
        <v>0</v>
      </c>
      <c r="AY30" s="1">
        <v>0</v>
      </c>
      <c r="AZ30" s="1">
        <v>0</v>
      </c>
      <c r="BA30" s="1">
        <v>0</v>
      </c>
      <c r="BB30" s="1">
        <v>0</v>
      </c>
      <c r="BC30" s="1">
        <v>0</v>
      </c>
      <c r="BD30" s="1">
        <v>0</v>
      </c>
      <c r="BE30" s="1">
        <v>0</v>
      </c>
      <c r="BF30" s="1">
        <v>0</v>
      </c>
      <c r="BG30" s="1">
        <v>0</v>
      </c>
      <c r="BH30" s="1">
        <v>0</v>
      </c>
      <c r="BI30" s="1">
        <v>0</v>
      </c>
      <c r="BJ30" s="1">
        <v>0</v>
      </c>
      <c r="BK30" s="1">
        <v>0</v>
      </c>
      <c r="BL30" s="1">
        <v>0</v>
      </c>
      <c r="BM30" s="1">
        <v>0</v>
      </c>
      <c r="BN30" s="1">
        <v>-0.1</v>
      </c>
      <c r="BO30" s="1">
        <v>-0.3</v>
      </c>
      <c r="BP30" s="1">
        <v>-0.4</v>
      </c>
      <c r="BQ30" s="1">
        <v>1.4</v>
      </c>
      <c r="BR30" s="1">
        <v>-1</v>
      </c>
      <c r="BS30" s="1">
        <v>0.8</v>
      </c>
      <c r="BT30" s="1">
        <v>3.8</v>
      </c>
      <c r="BU30" s="1">
        <v>-2.6</v>
      </c>
      <c r="BV30" s="1">
        <v>1</v>
      </c>
      <c r="BW30" s="1">
        <v>8.5</v>
      </c>
      <c r="BX30" s="1">
        <v>0.2</v>
      </c>
      <c r="BY30" s="1">
        <v>1.7</v>
      </c>
      <c r="BZ30" s="1">
        <v>12.2</v>
      </c>
      <c r="CA30" s="1">
        <v>14.8</v>
      </c>
      <c r="CB30" s="1">
        <v>2.8</v>
      </c>
      <c r="CC30" s="1">
        <v>6</v>
      </c>
      <c r="CD30" s="1">
        <v>7.2</v>
      </c>
      <c r="CE30" s="1">
        <v>-2.2999999999999998</v>
      </c>
      <c r="CF30" s="1">
        <v>-1.7</v>
      </c>
      <c r="CG30" s="1">
        <v>-7.9</v>
      </c>
      <c r="CH30" s="1">
        <v>-8.3000000000000007</v>
      </c>
      <c r="CI30" s="1">
        <v>-10.8</v>
      </c>
    </row>
    <row r="31" spans="1:87" x14ac:dyDescent="0.15">
      <c r="A31" s="1" t="s">
        <v>174</v>
      </c>
      <c r="B31" s="48" t="s">
        <v>173</v>
      </c>
      <c r="C31" s="1" t="s">
        <v>163</v>
      </c>
      <c r="D31" s="1" t="s">
        <v>163</v>
      </c>
      <c r="E31" s="1" t="s">
        <v>163</v>
      </c>
      <c r="F31" s="1" t="s">
        <v>163</v>
      </c>
      <c r="G31" s="1" t="s">
        <v>163</v>
      </c>
      <c r="H31" s="1" t="s">
        <v>163</v>
      </c>
      <c r="I31" s="1" t="s">
        <v>163</v>
      </c>
      <c r="J31" s="1" t="s">
        <v>163</v>
      </c>
      <c r="K31" s="1" t="s">
        <v>163</v>
      </c>
      <c r="L31" s="1" t="s">
        <v>163</v>
      </c>
      <c r="M31" s="1" t="s">
        <v>163</v>
      </c>
      <c r="N31" s="1" t="s">
        <v>163</v>
      </c>
      <c r="O31" s="1" t="s">
        <v>163</v>
      </c>
      <c r="P31" s="1" t="s">
        <v>163</v>
      </c>
      <c r="Q31" s="1" t="s">
        <v>163</v>
      </c>
      <c r="R31" s="1" t="s">
        <v>163</v>
      </c>
      <c r="S31" s="1" t="s">
        <v>163</v>
      </c>
      <c r="T31" s="1" t="s">
        <v>163</v>
      </c>
      <c r="U31" s="1" t="s">
        <v>163</v>
      </c>
      <c r="V31" s="1" t="s">
        <v>163</v>
      </c>
      <c r="W31" s="1" t="s">
        <v>163</v>
      </c>
      <c r="X31" s="1" t="s">
        <v>163</v>
      </c>
      <c r="Y31" s="1" t="s">
        <v>163</v>
      </c>
      <c r="Z31" s="1" t="s">
        <v>163</v>
      </c>
      <c r="AA31" s="1" t="s">
        <v>163</v>
      </c>
      <c r="AB31" s="1" t="s">
        <v>163</v>
      </c>
      <c r="AC31" s="1" t="s">
        <v>163</v>
      </c>
      <c r="AD31" s="1" t="s">
        <v>163</v>
      </c>
      <c r="AE31" s="1" t="s">
        <v>163</v>
      </c>
      <c r="AF31" s="1" t="s">
        <v>163</v>
      </c>
      <c r="AG31" s="1">
        <v>0.5</v>
      </c>
      <c r="AH31" s="1">
        <v>0.5</v>
      </c>
      <c r="AI31" s="1">
        <v>0.3</v>
      </c>
      <c r="AJ31" s="1">
        <v>0.4</v>
      </c>
      <c r="AK31" s="1">
        <v>0.8</v>
      </c>
      <c r="AL31" s="1">
        <v>0.8</v>
      </c>
      <c r="AM31" s="1">
        <v>0.7</v>
      </c>
      <c r="AN31" s="1">
        <v>0.3</v>
      </c>
      <c r="AO31" s="1">
        <v>0.2</v>
      </c>
      <c r="AP31" s="1">
        <v>0.3</v>
      </c>
      <c r="AQ31" s="1">
        <v>0</v>
      </c>
      <c r="AR31" s="1">
        <v>-1.2</v>
      </c>
      <c r="AS31" s="1">
        <v>-1.7</v>
      </c>
      <c r="AT31" s="1">
        <v>-1.2</v>
      </c>
      <c r="AU31" s="1">
        <v>-2.2000000000000002</v>
      </c>
      <c r="AV31" s="1">
        <v>-2.7</v>
      </c>
      <c r="AW31" s="1">
        <v>-4.4000000000000004</v>
      </c>
      <c r="AX31" s="1">
        <v>-2.7</v>
      </c>
      <c r="AY31" s="1">
        <v>-3.3</v>
      </c>
      <c r="AZ31" s="1">
        <v>-2.8</v>
      </c>
      <c r="BA31" s="1">
        <v>-3.2</v>
      </c>
      <c r="BB31" s="1">
        <v>-5.0999999999999996</v>
      </c>
      <c r="BC31" s="1">
        <v>-5.2</v>
      </c>
      <c r="BD31" s="1">
        <v>-3.8</v>
      </c>
      <c r="BE31" s="1">
        <v>-2.2999999999999998</v>
      </c>
      <c r="BF31" s="1">
        <v>-1.4</v>
      </c>
      <c r="BG31" s="1">
        <v>1.3</v>
      </c>
      <c r="BH31" s="1">
        <v>2</v>
      </c>
      <c r="BI31" s="1">
        <v>2.2000000000000002</v>
      </c>
      <c r="BJ31" s="1">
        <v>5</v>
      </c>
      <c r="BK31" s="1">
        <v>6.7</v>
      </c>
      <c r="BL31" s="1">
        <v>3.2</v>
      </c>
      <c r="BM31" s="1">
        <v>7.8</v>
      </c>
      <c r="BN31" s="1">
        <v>9.9</v>
      </c>
      <c r="BO31" s="1">
        <v>10.8</v>
      </c>
      <c r="BP31" s="1">
        <v>11.8</v>
      </c>
      <c r="BQ31" s="1">
        <v>15.6</v>
      </c>
      <c r="BR31" s="1">
        <v>16.899999999999999</v>
      </c>
      <c r="BS31" s="1">
        <v>17.5</v>
      </c>
      <c r="BT31" s="1">
        <v>16.3</v>
      </c>
      <c r="BU31" s="1">
        <v>16.2</v>
      </c>
      <c r="BV31" s="1">
        <v>10.7</v>
      </c>
      <c r="BW31" s="1">
        <v>5.2</v>
      </c>
      <c r="BX31" s="1">
        <v>7</v>
      </c>
      <c r="BY31" s="1">
        <v>3.9</v>
      </c>
      <c r="BZ31" s="1">
        <v>-1.8</v>
      </c>
      <c r="CA31" s="1">
        <v>-6.4</v>
      </c>
      <c r="CB31" s="1">
        <v>-9.3000000000000007</v>
      </c>
      <c r="CC31" s="1">
        <v>-16.399999999999999</v>
      </c>
      <c r="CD31" s="1">
        <v>-21.2</v>
      </c>
      <c r="CE31" s="1">
        <v>-20.6</v>
      </c>
      <c r="CF31" s="1">
        <v>-22.9</v>
      </c>
      <c r="CG31" s="1">
        <v>-24.5</v>
      </c>
      <c r="CH31" s="1">
        <v>-25.3</v>
      </c>
      <c r="CI31" s="1">
        <v>-29.6</v>
      </c>
    </row>
    <row r="32" spans="1:87" x14ac:dyDescent="0.15">
      <c r="A32" s="1" t="s">
        <v>162</v>
      </c>
      <c r="B32" s="48" t="s">
        <v>172</v>
      </c>
      <c r="C32" s="1" t="s">
        <v>5</v>
      </c>
      <c r="D32" s="1" t="s">
        <v>5</v>
      </c>
      <c r="E32" s="1" t="s">
        <v>5</v>
      </c>
      <c r="F32" s="1" t="s">
        <v>5</v>
      </c>
      <c r="G32" s="1" t="s">
        <v>5</v>
      </c>
      <c r="H32" s="1" t="s">
        <v>5</v>
      </c>
      <c r="I32" s="1" t="s">
        <v>5</v>
      </c>
      <c r="J32" s="1" t="s">
        <v>5</v>
      </c>
      <c r="K32" s="1" t="s">
        <v>5</v>
      </c>
      <c r="L32" s="1" t="s">
        <v>5</v>
      </c>
      <c r="M32" s="1" t="s">
        <v>5</v>
      </c>
      <c r="N32" s="1" t="s">
        <v>5</v>
      </c>
      <c r="O32" s="1" t="s">
        <v>5</v>
      </c>
      <c r="P32" s="1" t="s">
        <v>5</v>
      </c>
      <c r="Q32" s="1" t="s">
        <v>5</v>
      </c>
      <c r="R32" s="1" t="s">
        <v>5</v>
      </c>
      <c r="S32" s="1" t="s">
        <v>5</v>
      </c>
      <c r="T32" s="1" t="s">
        <v>5</v>
      </c>
      <c r="U32" s="1" t="s">
        <v>5</v>
      </c>
      <c r="V32" s="1" t="s">
        <v>5</v>
      </c>
      <c r="W32" s="1" t="s">
        <v>5</v>
      </c>
      <c r="X32" s="1" t="s">
        <v>5</v>
      </c>
      <c r="Y32" s="1" t="s">
        <v>5</v>
      </c>
      <c r="Z32" s="1" t="s">
        <v>5</v>
      </c>
      <c r="AA32" s="1" t="s">
        <v>5</v>
      </c>
      <c r="AB32" s="1" t="s">
        <v>5</v>
      </c>
      <c r="AC32" s="1" t="s">
        <v>5</v>
      </c>
      <c r="AD32" s="1" t="s">
        <v>5</v>
      </c>
      <c r="AE32" s="1" t="s">
        <v>5</v>
      </c>
      <c r="AF32" s="1" t="s">
        <v>5</v>
      </c>
      <c r="AG32" s="1" t="s">
        <v>5</v>
      </c>
      <c r="AH32" s="1" t="s">
        <v>5</v>
      </c>
      <c r="AI32" s="1" t="s">
        <v>5</v>
      </c>
      <c r="AJ32" s="1" t="s">
        <v>5</v>
      </c>
      <c r="AK32" s="1" t="s">
        <v>5</v>
      </c>
      <c r="AL32" s="1" t="s">
        <v>5</v>
      </c>
      <c r="AM32" s="1" t="s">
        <v>5</v>
      </c>
      <c r="AN32" s="1" t="s">
        <v>5</v>
      </c>
      <c r="AO32" s="1" t="s">
        <v>5</v>
      </c>
      <c r="AP32" s="1" t="s">
        <v>5</v>
      </c>
      <c r="AQ32" s="1" t="s">
        <v>5</v>
      </c>
      <c r="AR32" s="1" t="s">
        <v>5</v>
      </c>
      <c r="AS32" s="1" t="s">
        <v>5</v>
      </c>
      <c r="AT32" s="1" t="s">
        <v>5</v>
      </c>
      <c r="AU32" s="1" t="s">
        <v>5</v>
      </c>
      <c r="AV32" s="1" t="s">
        <v>5</v>
      </c>
      <c r="AW32" s="1" t="s">
        <v>5</v>
      </c>
      <c r="AX32" s="1" t="s">
        <v>5</v>
      </c>
      <c r="AY32" s="1" t="s">
        <v>5</v>
      </c>
      <c r="AZ32" s="1" t="s">
        <v>5</v>
      </c>
      <c r="BA32" s="1" t="s">
        <v>5</v>
      </c>
      <c r="BB32" s="1" t="s">
        <v>5</v>
      </c>
      <c r="BC32" s="1" t="s">
        <v>5</v>
      </c>
      <c r="BD32" s="1" t="s">
        <v>5</v>
      </c>
      <c r="BE32" s="1" t="s">
        <v>5</v>
      </c>
      <c r="BF32" s="1" t="s">
        <v>5</v>
      </c>
      <c r="BG32" s="1" t="s">
        <v>5</v>
      </c>
      <c r="BH32" s="1" t="s">
        <v>5</v>
      </c>
      <c r="BI32" s="1" t="s">
        <v>5</v>
      </c>
      <c r="BJ32" s="1" t="s">
        <v>5</v>
      </c>
      <c r="BK32" s="1" t="s">
        <v>5</v>
      </c>
      <c r="BL32" s="1" t="s">
        <v>5</v>
      </c>
      <c r="BM32" s="1" t="s">
        <v>5</v>
      </c>
      <c r="BN32" s="1" t="s">
        <v>5</v>
      </c>
      <c r="BO32" s="1" t="s">
        <v>5</v>
      </c>
      <c r="BP32" s="1" t="s">
        <v>5</v>
      </c>
      <c r="BQ32" s="1" t="s">
        <v>5</v>
      </c>
      <c r="BR32" s="1" t="s">
        <v>5</v>
      </c>
      <c r="BS32" s="1" t="s">
        <v>5</v>
      </c>
      <c r="BT32" s="1" t="s">
        <v>5</v>
      </c>
      <c r="BU32" s="1" t="s">
        <v>5</v>
      </c>
      <c r="BV32" s="1" t="s">
        <v>5</v>
      </c>
      <c r="BW32" s="1" t="s">
        <v>5</v>
      </c>
      <c r="BX32" s="1" t="s">
        <v>5</v>
      </c>
      <c r="BY32" s="1" t="s">
        <v>5</v>
      </c>
      <c r="BZ32" s="1" t="s">
        <v>5</v>
      </c>
      <c r="CA32" s="1" t="s">
        <v>5</v>
      </c>
      <c r="CB32" s="1" t="s">
        <v>5</v>
      </c>
      <c r="CC32" s="1" t="s">
        <v>5</v>
      </c>
      <c r="CD32" s="1" t="s">
        <v>5</v>
      </c>
      <c r="CE32" s="1" t="s">
        <v>5</v>
      </c>
      <c r="CF32" s="1" t="s">
        <v>5</v>
      </c>
      <c r="CG32" s="1" t="s">
        <v>5</v>
      </c>
      <c r="CH32" s="1" t="s">
        <v>5</v>
      </c>
      <c r="CI32" s="1" t="s">
        <v>5</v>
      </c>
    </row>
    <row r="33" spans="1:87" x14ac:dyDescent="0.15">
      <c r="A33" s="1" t="s">
        <v>171</v>
      </c>
      <c r="B33" s="1" t="s">
        <v>170</v>
      </c>
      <c r="C33" s="1">
        <v>8.9</v>
      </c>
      <c r="D33" s="1">
        <v>6.3</v>
      </c>
      <c r="E33" s="1">
        <v>3.1</v>
      </c>
      <c r="F33" s="1">
        <v>1.1000000000000001</v>
      </c>
      <c r="G33" s="1">
        <v>1.3</v>
      </c>
      <c r="H33" s="1">
        <v>3.3</v>
      </c>
      <c r="I33" s="1">
        <v>4.4000000000000004</v>
      </c>
      <c r="J33" s="1">
        <v>4.5</v>
      </c>
      <c r="K33" s="1">
        <v>5.6</v>
      </c>
      <c r="L33" s="1">
        <v>5.6</v>
      </c>
      <c r="M33" s="1">
        <v>6.2</v>
      </c>
      <c r="N33" s="1">
        <v>8.1</v>
      </c>
      <c r="O33" s="1">
        <v>9.1999999999999993</v>
      </c>
      <c r="P33" s="1">
        <v>11.5</v>
      </c>
      <c r="Q33" s="1">
        <v>12.9</v>
      </c>
      <c r="R33" s="1">
        <v>14.2</v>
      </c>
      <c r="S33" s="1">
        <v>12.1</v>
      </c>
      <c r="T33" s="1">
        <v>11.6</v>
      </c>
      <c r="U33" s="1">
        <v>16.399999999999999</v>
      </c>
      <c r="V33" s="1">
        <v>23.4</v>
      </c>
      <c r="W33" s="1">
        <v>24</v>
      </c>
      <c r="X33" s="1">
        <v>22.6</v>
      </c>
      <c r="Y33" s="1">
        <v>25.2</v>
      </c>
      <c r="Z33" s="1">
        <v>27.8</v>
      </c>
      <c r="AA33" s="1">
        <v>28.4</v>
      </c>
      <c r="AB33" s="1">
        <v>30.9</v>
      </c>
      <c r="AC33" s="1">
        <v>37.200000000000003</v>
      </c>
      <c r="AD33" s="1">
        <v>38.5</v>
      </c>
      <c r="AE33" s="1">
        <v>40.6</v>
      </c>
      <c r="AF33" s="1">
        <v>39.799999999999997</v>
      </c>
      <c r="AG33" s="1">
        <v>46.9</v>
      </c>
      <c r="AH33" s="1">
        <v>47.1</v>
      </c>
      <c r="AI33" s="1">
        <v>48.8</v>
      </c>
      <c r="AJ33" s="1">
        <v>55.9</v>
      </c>
      <c r="AK33" s="1">
        <v>60.4</v>
      </c>
      <c r="AL33" s="1">
        <v>65.900000000000006</v>
      </c>
      <c r="AM33" s="1">
        <v>75.2</v>
      </c>
      <c r="AN33" s="1">
        <v>82.5</v>
      </c>
      <c r="AO33" s="1">
        <v>84.6</v>
      </c>
      <c r="AP33" s="1">
        <v>88.7</v>
      </c>
      <c r="AQ33" s="1">
        <v>90</v>
      </c>
      <c r="AR33" s="1">
        <v>89.1</v>
      </c>
      <c r="AS33" s="1">
        <v>105.2</v>
      </c>
      <c r="AT33" s="1">
        <v>121.7</v>
      </c>
      <c r="AU33" s="1">
        <v>135.6</v>
      </c>
      <c r="AV33" s="1">
        <v>136</v>
      </c>
      <c r="AW33" s="1">
        <v>168</v>
      </c>
      <c r="AX33" s="1">
        <v>195.3</v>
      </c>
      <c r="AY33" s="1">
        <v>227.2</v>
      </c>
      <c r="AZ33" s="1">
        <v>262.39999999999998</v>
      </c>
      <c r="BA33" s="1">
        <v>285</v>
      </c>
      <c r="BB33" s="1">
        <v>284.7</v>
      </c>
      <c r="BC33" s="1">
        <v>334.5</v>
      </c>
      <c r="BD33" s="1">
        <v>358.4</v>
      </c>
      <c r="BE33" s="1">
        <v>401.6</v>
      </c>
      <c r="BF33" s="1">
        <v>452.7</v>
      </c>
      <c r="BG33" s="1">
        <v>484.4</v>
      </c>
      <c r="BH33" s="1">
        <v>458.4</v>
      </c>
      <c r="BI33" s="1">
        <v>494.5</v>
      </c>
      <c r="BJ33" s="1">
        <v>542.79999999999995</v>
      </c>
      <c r="BK33" s="1">
        <v>535.4</v>
      </c>
      <c r="BL33" s="1">
        <v>557.9</v>
      </c>
      <c r="BM33" s="1">
        <v>611.79999999999995</v>
      </c>
      <c r="BN33" s="1">
        <v>622.9</v>
      </c>
      <c r="BO33" s="1">
        <v>664</v>
      </c>
      <c r="BP33" s="1">
        <v>734.3</v>
      </c>
      <c r="BQ33" s="1">
        <v>818.4</v>
      </c>
      <c r="BR33" s="1">
        <v>880.8</v>
      </c>
      <c r="BS33" s="1">
        <v>954.9</v>
      </c>
      <c r="BT33" s="1">
        <v>918</v>
      </c>
      <c r="BU33" s="1">
        <v>997.3</v>
      </c>
      <c r="BV33" s="1">
        <v>975.9</v>
      </c>
      <c r="BW33" s="1">
        <v>1079.8</v>
      </c>
      <c r="BX33" s="1">
        <v>1235.2</v>
      </c>
      <c r="BY33" s="1">
        <v>1320.2</v>
      </c>
      <c r="BZ33" s="1">
        <v>1386.4</v>
      </c>
      <c r="CA33" s="1">
        <v>1524.2</v>
      </c>
      <c r="CB33" s="1">
        <v>1575.7</v>
      </c>
      <c r="CC33" s="1">
        <v>1462.1</v>
      </c>
      <c r="CD33" s="1">
        <v>1490.7</v>
      </c>
      <c r="CE33" s="1">
        <v>1897.1</v>
      </c>
      <c r="CF33" s="1">
        <v>2094.9</v>
      </c>
      <c r="CG33" s="1">
        <v>2071.5</v>
      </c>
      <c r="CH33" s="1">
        <v>2066.5</v>
      </c>
      <c r="CI33" s="1">
        <v>2080.8000000000002</v>
      </c>
    </row>
    <row r="34" spans="1:87" x14ac:dyDescent="0.15">
      <c r="A34" s="1" t="s">
        <v>169</v>
      </c>
      <c r="B34" s="1" t="s">
        <v>168</v>
      </c>
      <c r="C34" s="1">
        <v>3.7</v>
      </c>
      <c r="D34" s="1">
        <v>1.2</v>
      </c>
      <c r="E34" s="1">
        <v>-1.6</v>
      </c>
      <c r="F34" s="1">
        <v>-3.1</v>
      </c>
      <c r="G34" s="1">
        <v>-2.7</v>
      </c>
      <c r="H34" s="1">
        <v>-0.8</v>
      </c>
      <c r="I34" s="1">
        <v>0.2</v>
      </c>
      <c r="J34" s="1">
        <v>0.3</v>
      </c>
      <c r="K34" s="1">
        <v>0.9</v>
      </c>
      <c r="L34" s="1">
        <v>0.8</v>
      </c>
      <c r="M34" s="1">
        <v>1.4</v>
      </c>
      <c r="N34" s="1">
        <v>3</v>
      </c>
      <c r="O34" s="1">
        <v>3.7</v>
      </c>
      <c r="P34" s="1">
        <v>5.0999999999999996</v>
      </c>
      <c r="Q34" s="1">
        <v>6.4</v>
      </c>
      <c r="R34" s="1">
        <v>7.4</v>
      </c>
      <c r="S34" s="1">
        <v>5.2</v>
      </c>
      <c r="T34" s="1">
        <v>3.6</v>
      </c>
      <c r="U34" s="1">
        <v>6.6</v>
      </c>
      <c r="V34" s="1">
        <v>11.9</v>
      </c>
      <c r="W34" s="1">
        <v>11.6</v>
      </c>
      <c r="X34" s="1">
        <v>9.3000000000000007</v>
      </c>
      <c r="Y34" s="1">
        <v>10.1</v>
      </c>
      <c r="Z34" s="1">
        <v>11.7</v>
      </c>
      <c r="AA34" s="1">
        <v>11.1</v>
      </c>
      <c r="AB34" s="1">
        <v>12.6</v>
      </c>
      <c r="AC34" s="1">
        <v>17.600000000000001</v>
      </c>
      <c r="AD34" s="1">
        <v>16.399999999999999</v>
      </c>
      <c r="AE34" s="1">
        <v>16</v>
      </c>
      <c r="AF34" s="1">
        <v>13.3</v>
      </c>
      <c r="AG34" s="1">
        <v>19.2</v>
      </c>
      <c r="AH34" s="1">
        <v>18.5</v>
      </c>
      <c r="AI34" s="1">
        <v>19.2</v>
      </c>
      <c r="AJ34" s="1">
        <v>24.9</v>
      </c>
      <c r="AK34" s="1">
        <v>27.9</v>
      </c>
      <c r="AL34" s="1">
        <v>31.4</v>
      </c>
      <c r="AM34" s="1">
        <v>38</v>
      </c>
      <c r="AN34" s="1">
        <v>41.6</v>
      </c>
      <c r="AO34" s="1">
        <v>39.5</v>
      </c>
      <c r="AP34" s="1">
        <v>38.6</v>
      </c>
      <c r="AQ34" s="1">
        <v>34.200000000000003</v>
      </c>
      <c r="AR34" s="1">
        <v>27.2</v>
      </c>
      <c r="AS34" s="1">
        <v>37.5</v>
      </c>
      <c r="AT34" s="1">
        <v>48</v>
      </c>
      <c r="AU34" s="1">
        <v>53.5</v>
      </c>
      <c r="AV34" s="1">
        <v>39.700000000000003</v>
      </c>
      <c r="AW34" s="1">
        <v>54.3</v>
      </c>
      <c r="AX34" s="1">
        <v>70</v>
      </c>
      <c r="AY34" s="1">
        <v>86.6</v>
      </c>
      <c r="AZ34" s="1">
        <v>102.9</v>
      </c>
      <c r="BA34" s="1">
        <v>101.4</v>
      </c>
      <c r="BB34" s="1">
        <v>72.3</v>
      </c>
      <c r="BC34" s="1">
        <v>89.4</v>
      </c>
      <c r="BD34" s="1">
        <v>85.6</v>
      </c>
      <c r="BE34" s="1">
        <v>115.7</v>
      </c>
      <c r="BF34" s="1">
        <v>149.5</v>
      </c>
      <c r="BG34" s="1">
        <v>157.5</v>
      </c>
      <c r="BH34" s="1">
        <v>108.5</v>
      </c>
      <c r="BI34" s="1">
        <v>123.2</v>
      </c>
      <c r="BJ34" s="1">
        <v>143.30000000000001</v>
      </c>
      <c r="BK34" s="1">
        <v>110.2</v>
      </c>
      <c r="BL34" s="1">
        <v>102.7</v>
      </c>
      <c r="BM34" s="1">
        <v>132.19999999999999</v>
      </c>
      <c r="BN34" s="1">
        <v>137.1</v>
      </c>
      <c r="BO34" s="1">
        <v>145.6</v>
      </c>
      <c r="BP34" s="1">
        <v>192.8</v>
      </c>
      <c r="BQ34" s="1">
        <v>226.2</v>
      </c>
      <c r="BR34" s="1">
        <v>251.1</v>
      </c>
      <c r="BS34" s="1">
        <v>280.89999999999998</v>
      </c>
      <c r="BT34" s="1">
        <v>198.7</v>
      </c>
      <c r="BU34" s="1">
        <v>223.5</v>
      </c>
      <c r="BV34" s="1">
        <v>131.4</v>
      </c>
      <c r="BW34" s="1">
        <v>180.2</v>
      </c>
      <c r="BX34" s="1">
        <v>314.7</v>
      </c>
      <c r="BY34" s="1">
        <v>378.6</v>
      </c>
      <c r="BZ34" s="1">
        <v>413.2</v>
      </c>
      <c r="CA34" s="1">
        <v>484.8</v>
      </c>
      <c r="CB34" s="1">
        <v>447.1</v>
      </c>
      <c r="CC34" s="1">
        <v>264.60000000000002</v>
      </c>
      <c r="CD34" s="1">
        <v>167.3</v>
      </c>
      <c r="CE34" s="1">
        <v>552.9</v>
      </c>
      <c r="CF34" s="1">
        <v>811.9</v>
      </c>
      <c r="CG34" s="1">
        <v>733.9</v>
      </c>
      <c r="CH34" s="1">
        <v>710.9</v>
      </c>
      <c r="CI34" s="1">
        <v>673</v>
      </c>
    </row>
    <row r="35" spans="1:87" x14ac:dyDescent="0.15">
      <c r="A35" s="1" t="s">
        <v>167</v>
      </c>
      <c r="B35" s="1" t="s">
        <v>166</v>
      </c>
      <c r="C35" s="1">
        <v>5.2</v>
      </c>
      <c r="D35" s="1">
        <v>5.0999999999999996</v>
      </c>
      <c r="E35" s="1">
        <v>4.8</v>
      </c>
      <c r="F35" s="1">
        <v>4.2</v>
      </c>
      <c r="G35" s="1">
        <v>4</v>
      </c>
      <c r="H35" s="1">
        <v>4.0999999999999996</v>
      </c>
      <c r="I35" s="1">
        <v>4.2</v>
      </c>
      <c r="J35" s="1">
        <v>4.2</v>
      </c>
      <c r="K35" s="1">
        <v>4.7</v>
      </c>
      <c r="L35" s="1">
        <v>4.8</v>
      </c>
      <c r="M35" s="1">
        <v>4.8</v>
      </c>
      <c r="N35" s="1">
        <v>5</v>
      </c>
      <c r="O35" s="1">
        <v>5.6</v>
      </c>
      <c r="P35" s="1">
        <v>6.4</v>
      </c>
      <c r="Q35" s="1">
        <v>6.6</v>
      </c>
      <c r="R35" s="1">
        <v>6.7</v>
      </c>
      <c r="S35" s="1">
        <v>7</v>
      </c>
      <c r="T35" s="1">
        <v>8</v>
      </c>
      <c r="U35" s="1">
        <v>9.8000000000000007</v>
      </c>
      <c r="V35" s="1">
        <v>11.5</v>
      </c>
      <c r="W35" s="1">
        <v>12.4</v>
      </c>
      <c r="X35" s="1">
        <v>13.3</v>
      </c>
      <c r="Y35" s="1">
        <v>15.1</v>
      </c>
      <c r="Z35" s="1">
        <v>16.100000000000001</v>
      </c>
      <c r="AA35" s="1">
        <v>17.3</v>
      </c>
      <c r="AB35" s="1">
        <v>18.3</v>
      </c>
      <c r="AC35" s="1">
        <v>19.600000000000001</v>
      </c>
      <c r="AD35" s="1">
        <v>22.1</v>
      </c>
      <c r="AE35" s="1">
        <v>24.6</v>
      </c>
      <c r="AF35" s="1">
        <v>26.4</v>
      </c>
      <c r="AG35" s="1">
        <v>27.6</v>
      </c>
      <c r="AH35" s="1">
        <v>28.5</v>
      </c>
      <c r="AI35" s="1">
        <v>29.5</v>
      </c>
      <c r="AJ35" s="1">
        <v>30.8</v>
      </c>
      <c r="AK35" s="1">
        <v>32.4</v>
      </c>
      <c r="AL35" s="1">
        <v>34.4</v>
      </c>
      <c r="AM35" s="1">
        <v>37.1</v>
      </c>
      <c r="AN35" s="1">
        <v>40.9</v>
      </c>
      <c r="AO35" s="1">
        <v>45.1</v>
      </c>
      <c r="AP35" s="1">
        <v>50</v>
      </c>
      <c r="AQ35" s="1">
        <v>55.7</v>
      </c>
      <c r="AR35" s="1">
        <v>61.8</v>
      </c>
      <c r="AS35" s="1">
        <v>67.599999999999994</v>
      </c>
      <c r="AT35" s="1">
        <v>73.400000000000006</v>
      </c>
      <c r="AU35" s="1">
        <v>82</v>
      </c>
      <c r="AV35" s="1">
        <v>96</v>
      </c>
      <c r="AW35" s="1">
        <v>113.5</v>
      </c>
      <c r="AX35" s="1">
        <v>125</v>
      </c>
      <c r="AY35" s="1">
        <v>140.5</v>
      </c>
      <c r="AZ35" s="1">
        <v>159.30000000000001</v>
      </c>
      <c r="BA35" s="1">
        <v>183.4</v>
      </c>
      <c r="BB35" s="1">
        <v>212.1</v>
      </c>
      <c r="BC35" s="1">
        <v>244.9</v>
      </c>
      <c r="BD35" s="1">
        <v>272.5</v>
      </c>
      <c r="BE35" s="1">
        <v>285.89999999999998</v>
      </c>
      <c r="BF35" s="1">
        <v>303.2</v>
      </c>
      <c r="BG35" s="1">
        <v>326.89999999999998</v>
      </c>
      <c r="BH35" s="1">
        <v>349.9</v>
      </c>
      <c r="BI35" s="1">
        <v>371.3</v>
      </c>
      <c r="BJ35" s="1">
        <v>399.4</v>
      </c>
      <c r="BK35" s="1">
        <v>427.2</v>
      </c>
      <c r="BL35" s="1">
        <v>455.3</v>
      </c>
      <c r="BM35" s="1">
        <v>480.9</v>
      </c>
      <c r="BN35" s="1">
        <v>496.2</v>
      </c>
      <c r="BO35" s="1">
        <v>519.79999999999995</v>
      </c>
      <c r="BP35" s="1">
        <v>550.4</v>
      </c>
      <c r="BQ35" s="1">
        <v>593.6</v>
      </c>
      <c r="BR35" s="1">
        <v>629.79999999999995</v>
      </c>
      <c r="BS35" s="1">
        <v>674</v>
      </c>
      <c r="BT35" s="1">
        <v>719.3</v>
      </c>
      <c r="BU35" s="1">
        <v>774.6</v>
      </c>
      <c r="BV35" s="1">
        <v>844.5</v>
      </c>
      <c r="BW35" s="1">
        <v>894.9</v>
      </c>
      <c r="BX35" s="1">
        <v>920.5</v>
      </c>
      <c r="BY35" s="1">
        <v>941.5</v>
      </c>
      <c r="BZ35" s="1">
        <v>982.7</v>
      </c>
      <c r="CA35" s="1">
        <v>1051.5999999999999</v>
      </c>
      <c r="CB35" s="1">
        <v>1128.5999999999999</v>
      </c>
      <c r="CC35" s="1">
        <v>1197.5</v>
      </c>
      <c r="CD35" s="1">
        <v>1259.2</v>
      </c>
      <c r="CE35" s="1">
        <v>1260.5999999999999</v>
      </c>
      <c r="CF35" s="1">
        <v>1262.5</v>
      </c>
      <c r="CG35" s="1">
        <v>1298.8</v>
      </c>
      <c r="CH35" s="1">
        <v>1348.5</v>
      </c>
      <c r="CI35" s="1">
        <v>1402.1</v>
      </c>
    </row>
    <row r="36" spans="1:87" x14ac:dyDescent="0.15">
      <c r="A36" s="1" t="s">
        <v>165</v>
      </c>
      <c r="B36" s="1" t="s">
        <v>164</v>
      </c>
      <c r="C36" s="1" t="s">
        <v>163</v>
      </c>
      <c r="D36" s="1" t="s">
        <v>163</v>
      </c>
      <c r="E36" s="1" t="s">
        <v>163</v>
      </c>
      <c r="F36" s="1" t="s">
        <v>163</v>
      </c>
      <c r="G36" s="1" t="s">
        <v>163</v>
      </c>
      <c r="H36" s="1" t="s">
        <v>163</v>
      </c>
      <c r="I36" s="1" t="s">
        <v>163</v>
      </c>
      <c r="J36" s="1" t="s">
        <v>163</v>
      </c>
      <c r="K36" s="1" t="s">
        <v>163</v>
      </c>
      <c r="L36" s="1" t="s">
        <v>163</v>
      </c>
      <c r="M36" s="1" t="s">
        <v>163</v>
      </c>
      <c r="N36" s="1" t="s">
        <v>163</v>
      </c>
      <c r="O36" s="1" t="s">
        <v>163</v>
      </c>
      <c r="P36" s="1" t="s">
        <v>163</v>
      </c>
      <c r="Q36" s="1" t="s">
        <v>163</v>
      </c>
      <c r="R36" s="1" t="s">
        <v>163</v>
      </c>
      <c r="S36" s="1" t="s">
        <v>163</v>
      </c>
      <c r="T36" s="1" t="s">
        <v>163</v>
      </c>
      <c r="U36" s="1" t="s">
        <v>163</v>
      </c>
      <c r="V36" s="1" t="s">
        <v>163</v>
      </c>
      <c r="W36" s="1" t="s">
        <v>163</v>
      </c>
      <c r="X36" s="1" t="s">
        <v>163</v>
      </c>
      <c r="Y36" s="1" t="s">
        <v>163</v>
      </c>
      <c r="Z36" s="1" t="s">
        <v>163</v>
      </c>
      <c r="AA36" s="1" t="s">
        <v>163</v>
      </c>
      <c r="AB36" s="1" t="s">
        <v>163</v>
      </c>
      <c r="AC36" s="1">
        <v>0</v>
      </c>
      <c r="AD36" s="1">
        <v>0</v>
      </c>
      <c r="AE36" s="1">
        <v>0</v>
      </c>
      <c r="AF36" s="1">
        <v>0</v>
      </c>
      <c r="AG36" s="1">
        <v>0</v>
      </c>
      <c r="AH36" s="1">
        <v>-0.1</v>
      </c>
      <c r="AI36" s="1">
        <v>-0.1</v>
      </c>
      <c r="AJ36" s="1">
        <v>-0.1</v>
      </c>
      <c r="AK36" s="1">
        <v>-0.1</v>
      </c>
      <c r="AL36" s="1">
        <v>-0.1</v>
      </c>
      <c r="AM36" s="1">
        <v>-0.1</v>
      </c>
      <c r="AN36" s="1">
        <v>-0.1</v>
      </c>
      <c r="AO36" s="1">
        <v>-0.1</v>
      </c>
      <c r="AP36" s="1">
        <v>-0.1</v>
      </c>
      <c r="AQ36" s="1">
        <v>-0.1</v>
      </c>
      <c r="AR36" s="1">
        <v>-0.1</v>
      </c>
      <c r="AS36" s="1">
        <v>-0.1</v>
      </c>
      <c r="AT36" s="1">
        <v>-0.2</v>
      </c>
      <c r="AU36" s="1">
        <v>-0.2</v>
      </c>
      <c r="AV36" s="1">
        <v>-0.2</v>
      </c>
      <c r="AW36" s="1">
        <v>-0.2</v>
      </c>
      <c r="AX36" s="1">
        <v>-0.2</v>
      </c>
      <c r="AY36" s="1">
        <v>-0.2</v>
      </c>
      <c r="AZ36" s="1">
        <v>-0.2</v>
      </c>
      <c r="BA36" s="1">
        <v>-0.2</v>
      </c>
      <c r="BB36" s="1">
        <v>-0.3</v>
      </c>
      <c r="BC36" s="1">
        <v>-0.2</v>
      </c>
      <c r="BD36" s="1">
        <v>-0.2</v>
      </c>
      <c r="BE36" s="1">
        <v>0</v>
      </c>
      <c r="BF36" s="1">
        <v>0</v>
      </c>
      <c r="BG36" s="1">
        <v>0</v>
      </c>
      <c r="BH36" s="1">
        <v>0</v>
      </c>
      <c r="BI36" s="1">
        <v>0</v>
      </c>
      <c r="BJ36" s="1">
        <v>0</v>
      </c>
      <c r="BK36" s="1">
        <v>2</v>
      </c>
      <c r="BL36" s="1">
        <v>0</v>
      </c>
      <c r="BM36" s="1">
        <v>1.3</v>
      </c>
      <c r="BN36" s="1">
        <v>10.4</v>
      </c>
      <c r="BO36" s="1">
        <v>1.4</v>
      </c>
      <c r="BP36" s="1">
        <v>8.9</v>
      </c>
      <c r="BQ36" s="1">
        <v>1.5</v>
      </c>
      <c r="BR36" s="1">
        <v>0</v>
      </c>
      <c r="BS36" s="1">
        <v>0</v>
      </c>
      <c r="BT36" s="1">
        <v>0</v>
      </c>
      <c r="BU36" s="1">
        <v>0.9</v>
      </c>
      <c r="BV36" s="1">
        <v>0</v>
      </c>
      <c r="BW36" s="1">
        <v>-4.8</v>
      </c>
      <c r="BX36" s="1">
        <v>0</v>
      </c>
      <c r="BY36" s="1">
        <v>-0.1</v>
      </c>
      <c r="BZ36" s="1">
        <v>9.5</v>
      </c>
      <c r="CA36" s="1">
        <v>12.2</v>
      </c>
      <c r="CB36" s="1">
        <v>0</v>
      </c>
      <c r="CC36" s="1">
        <v>0</v>
      </c>
      <c r="CD36" s="1">
        <v>-64.2</v>
      </c>
      <c r="CE36" s="1">
        <v>-83.6</v>
      </c>
      <c r="CF36" s="1">
        <v>-20.6</v>
      </c>
      <c r="CG36" s="1">
        <v>-38.799999999999997</v>
      </c>
      <c r="CH36" s="1">
        <v>-7.1</v>
      </c>
      <c r="CI36" s="1">
        <v>-5.7</v>
      </c>
    </row>
    <row r="37" spans="1:87" x14ac:dyDescent="0.15">
      <c r="A37" s="1" t="s">
        <v>162</v>
      </c>
      <c r="B37" s="48" t="s">
        <v>161</v>
      </c>
      <c r="C37" s="1" t="s">
        <v>5</v>
      </c>
      <c r="D37" s="1" t="s">
        <v>5</v>
      </c>
      <c r="E37" s="1" t="s">
        <v>5</v>
      </c>
      <c r="F37" s="1" t="s">
        <v>5</v>
      </c>
      <c r="G37" s="1" t="s">
        <v>5</v>
      </c>
      <c r="H37" s="1" t="s">
        <v>5</v>
      </c>
      <c r="I37" s="1" t="s">
        <v>5</v>
      </c>
      <c r="J37" s="1" t="s">
        <v>5</v>
      </c>
      <c r="K37" s="1" t="s">
        <v>5</v>
      </c>
      <c r="L37" s="1" t="s">
        <v>5</v>
      </c>
      <c r="M37" s="1" t="s">
        <v>5</v>
      </c>
      <c r="N37" s="1" t="s">
        <v>5</v>
      </c>
      <c r="O37" s="1" t="s">
        <v>5</v>
      </c>
      <c r="P37" s="1" t="s">
        <v>5</v>
      </c>
      <c r="Q37" s="1" t="s">
        <v>5</v>
      </c>
      <c r="R37" s="1" t="s">
        <v>5</v>
      </c>
      <c r="S37" s="1" t="s">
        <v>5</v>
      </c>
      <c r="T37" s="1" t="s">
        <v>5</v>
      </c>
      <c r="U37" s="1" t="s">
        <v>5</v>
      </c>
      <c r="V37" s="1" t="s">
        <v>5</v>
      </c>
      <c r="W37" s="1" t="s">
        <v>5</v>
      </c>
      <c r="X37" s="1" t="s">
        <v>5</v>
      </c>
      <c r="Y37" s="1" t="s">
        <v>5</v>
      </c>
      <c r="Z37" s="1" t="s">
        <v>5</v>
      </c>
      <c r="AA37" s="1" t="s">
        <v>5</v>
      </c>
      <c r="AB37" s="1" t="s">
        <v>5</v>
      </c>
      <c r="AC37" s="1" t="s">
        <v>5</v>
      </c>
      <c r="AD37" s="1" t="s">
        <v>5</v>
      </c>
      <c r="AE37" s="1" t="s">
        <v>5</v>
      </c>
      <c r="AF37" s="1" t="s">
        <v>5</v>
      </c>
      <c r="AG37" s="1" t="s">
        <v>5</v>
      </c>
      <c r="AH37" s="1" t="s">
        <v>5</v>
      </c>
      <c r="AI37" s="1" t="s">
        <v>5</v>
      </c>
      <c r="AJ37" s="1" t="s">
        <v>5</v>
      </c>
      <c r="AK37" s="1" t="s">
        <v>5</v>
      </c>
      <c r="AL37" s="1" t="s">
        <v>5</v>
      </c>
      <c r="AM37" s="1" t="s">
        <v>5</v>
      </c>
      <c r="AN37" s="1" t="s">
        <v>5</v>
      </c>
      <c r="AO37" s="1" t="s">
        <v>5</v>
      </c>
      <c r="AP37" s="1" t="s">
        <v>5</v>
      </c>
      <c r="AQ37" s="1" t="s">
        <v>5</v>
      </c>
      <c r="AR37" s="1" t="s">
        <v>5</v>
      </c>
      <c r="AS37" s="1" t="s">
        <v>5</v>
      </c>
      <c r="AT37" s="1" t="s">
        <v>5</v>
      </c>
      <c r="AU37" s="1" t="s">
        <v>5</v>
      </c>
      <c r="AV37" s="1" t="s">
        <v>5</v>
      </c>
      <c r="AW37" s="1" t="s">
        <v>5</v>
      </c>
      <c r="AX37" s="1" t="s">
        <v>5</v>
      </c>
      <c r="AY37" s="1" t="s">
        <v>5</v>
      </c>
      <c r="AZ37" s="1" t="s">
        <v>5</v>
      </c>
      <c r="BA37" s="1" t="s">
        <v>5</v>
      </c>
      <c r="BB37" s="1" t="s">
        <v>5</v>
      </c>
      <c r="BC37" s="1" t="s">
        <v>5</v>
      </c>
      <c r="BD37" s="1" t="s">
        <v>5</v>
      </c>
      <c r="BE37" s="1" t="s">
        <v>5</v>
      </c>
      <c r="BF37" s="1" t="s">
        <v>5</v>
      </c>
      <c r="BG37" s="1" t="s">
        <v>5</v>
      </c>
      <c r="BH37" s="1" t="s">
        <v>5</v>
      </c>
      <c r="BI37" s="1" t="s">
        <v>5</v>
      </c>
      <c r="BJ37" s="1" t="s">
        <v>5</v>
      </c>
      <c r="BK37" s="1" t="s">
        <v>5</v>
      </c>
      <c r="BL37" s="1" t="s">
        <v>5</v>
      </c>
      <c r="BM37" s="1" t="s">
        <v>5</v>
      </c>
      <c r="BN37" s="1" t="s">
        <v>5</v>
      </c>
      <c r="BO37" s="1" t="s">
        <v>5</v>
      </c>
      <c r="BP37" s="1" t="s">
        <v>5</v>
      </c>
      <c r="BQ37" s="1" t="s">
        <v>5</v>
      </c>
      <c r="BR37" s="1" t="s">
        <v>5</v>
      </c>
      <c r="BS37" s="1" t="s">
        <v>5</v>
      </c>
      <c r="BT37" s="1" t="s">
        <v>5</v>
      </c>
      <c r="BU37" s="1" t="s">
        <v>5</v>
      </c>
      <c r="BV37" s="1" t="s">
        <v>5</v>
      </c>
      <c r="BW37" s="1" t="s">
        <v>5</v>
      </c>
      <c r="BX37" s="1" t="s">
        <v>5</v>
      </c>
      <c r="BY37" s="1" t="s">
        <v>5</v>
      </c>
      <c r="BZ37" s="1" t="s">
        <v>5</v>
      </c>
      <c r="CA37" s="1" t="s">
        <v>5</v>
      </c>
      <c r="CB37" s="1" t="s">
        <v>5</v>
      </c>
      <c r="CC37" s="1" t="s">
        <v>5</v>
      </c>
      <c r="CD37" s="1" t="s">
        <v>5</v>
      </c>
      <c r="CE37" s="1" t="s">
        <v>5</v>
      </c>
      <c r="CF37" s="1" t="s">
        <v>5</v>
      </c>
      <c r="CG37" s="1" t="s">
        <v>5</v>
      </c>
      <c r="CH37" s="1" t="s">
        <v>5</v>
      </c>
      <c r="CI37" s="1" t="s">
        <v>5</v>
      </c>
    </row>
    <row r="38" spans="1:87" x14ac:dyDescent="0.15">
      <c r="A38" s="1" t="s">
        <v>160</v>
      </c>
      <c r="B38" s="1" t="s">
        <v>159</v>
      </c>
      <c r="C38" s="1">
        <v>14</v>
      </c>
      <c r="D38" s="1">
        <v>10.9</v>
      </c>
      <c r="E38" s="1">
        <v>8.3000000000000007</v>
      </c>
      <c r="F38" s="1">
        <v>5</v>
      </c>
      <c r="G38" s="1">
        <v>5.3</v>
      </c>
      <c r="H38" s="1">
        <v>7</v>
      </c>
      <c r="I38" s="1">
        <v>10.1</v>
      </c>
      <c r="J38" s="1">
        <v>10.4</v>
      </c>
      <c r="K38" s="1">
        <v>12.5</v>
      </c>
      <c r="L38" s="1">
        <v>10.6</v>
      </c>
      <c r="M38" s="1">
        <v>11.1</v>
      </c>
      <c r="N38" s="1">
        <v>12.2</v>
      </c>
      <c r="O38" s="1">
        <v>16.7</v>
      </c>
      <c r="P38" s="1">
        <v>23.3</v>
      </c>
      <c r="Q38" s="1">
        <v>28.2</v>
      </c>
      <c r="R38" s="1">
        <v>29.3</v>
      </c>
      <c r="S38" s="1">
        <v>30.8</v>
      </c>
      <c r="T38" s="1">
        <v>35.700000000000003</v>
      </c>
      <c r="U38" s="1">
        <v>34.6</v>
      </c>
      <c r="V38" s="1">
        <v>39.299999999999997</v>
      </c>
      <c r="W38" s="1">
        <v>34.700000000000003</v>
      </c>
      <c r="X38" s="1">
        <v>37.5</v>
      </c>
      <c r="Y38" s="1">
        <v>42.6</v>
      </c>
      <c r="Z38" s="1">
        <v>43</v>
      </c>
      <c r="AA38" s="1">
        <v>42</v>
      </c>
      <c r="AB38" s="1">
        <v>42.3</v>
      </c>
      <c r="AC38" s="1">
        <v>44.3</v>
      </c>
      <c r="AD38" s="1">
        <v>45.8</v>
      </c>
      <c r="AE38" s="1">
        <v>47.8</v>
      </c>
      <c r="AF38" s="1">
        <v>50.2</v>
      </c>
      <c r="AG38" s="1">
        <v>50.3</v>
      </c>
      <c r="AH38" s="1">
        <v>50.6</v>
      </c>
      <c r="AI38" s="1">
        <v>53.2</v>
      </c>
      <c r="AJ38" s="1">
        <v>55.2</v>
      </c>
      <c r="AK38" s="1">
        <v>56.4</v>
      </c>
      <c r="AL38" s="1">
        <v>59.1</v>
      </c>
      <c r="AM38" s="1">
        <v>63.7</v>
      </c>
      <c r="AN38" s="1">
        <v>67.900000000000006</v>
      </c>
      <c r="AO38" s="1">
        <v>69.5</v>
      </c>
      <c r="AP38" s="1">
        <v>73.8</v>
      </c>
      <c r="AQ38" s="1">
        <v>77</v>
      </c>
      <c r="AR38" s="1">
        <v>77.8</v>
      </c>
      <c r="AS38" s="1">
        <v>83.9</v>
      </c>
      <c r="AT38" s="1">
        <v>95.1</v>
      </c>
      <c r="AU38" s="1">
        <v>112.5</v>
      </c>
      <c r="AV38" s="1">
        <v>112.2</v>
      </c>
      <c r="AW38" s="1">
        <v>118.2</v>
      </c>
      <c r="AX38" s="1">
        <v>131</v>
      </c>
      <c r="AY38" s="1">
        <v>144.5</v>
      </c>
      <c r="AZ38" s="1">
        <v>166</v>
      </c>
      <c r="BA38" s="1">
        <v>179.4</v>
      </c>
      <c r="BB38" s="1">
        <v>171.6</v>
      </c>
      <c r="BC38" s="1">
        <v>179.7</v>
      </c>
      <c r="BD38" s="1">
        <v>171.2</v>
      </c>
      <c r="BE38" s="1">
        <v>186.3</v>
      </c>
      <c r="BF38" s="1">
        <v>228.2</v>
      </c>
      <c r="BG38" s="1">
        <v>241.1</v>
      </c>
      <c r="BH38" s="1">
        <v>256.5</v>
      </c>
      <c r="BI38" s="1">
        <v>286.5</v>
      </c>
      <c r="BJ38" s="1">
        <v>325.8</v>
      </c>
      <c r="BK38" s="1">
        <v>341.9</v>
      </c>
      <c r="BL38" s="1">
        <v>354.4</v>
      </c>
      <c r="BM38" s="1">
        <v>356</v>
      </c>
      <c r="BN38" s="1">
        <v>402.4</v>
      </c>
      <c r="BO38" s="1">
        <v>430.5</v>
      </c>
      <c r="BP38" s="1">
        <v>459.5</v>
      </c>
      <c r="BQ38" s="1">
        <v>484.5</v>
      </c>
      <c r="BR38" s="1">
        <v>547.4</v>
      </c>
      <c r="BS38" s="1">
        <v>587.9</v>
      </c>
      <c r="BT38" s="1">
        <v>644.20000000000005</v>
      </c>
      <c r="BU38" s="1">
        <v>700.4</v>
      </c>
      <c r="BV38" s="1">
        <v>757.8</v>
      </c>
      <c r="BW38" s="1">
        <v>836.8</v>
      </c>
      <c r="BX38" s="1">
        <v>871</v>
      </c>
      <c r="BY38" s="1">
        <v>900.1</v>
      </c>
      <c r="BZ38" s="1">
        <v>962.1</v>
      </c>
      <c r="CA38" s="1">
        <v>979</v>
      </c>
      <c r="CB38" s="1">
        <v>1053.7</v>
      </c>
      <c r="CC38" s="1">
        <v>979.2</v>
      </c>
      <c r="CD38" s="1">
        <v>1026.5</v>
      </c>
      <c r="CE38" s="1">
        <v>973</v>
      </c>
      <c r="CF38" s="1">
        <v>1032.7</v>
      </c>
      <c r="CG38" s="1">
        <v>1143.7</v>
      </c>
      <c r="CH38" s="1">
        <v>1260.2</v>
      </c>
      <c r="CI38" s="1">
        <v>1336.6</v>
      </c>
    </row>
    <row r="39" spans="1:87" x14ac:dyDescent="0.15">
      <c r="A39" s="1" t="s">
        <v>158</v>
      </c>
      <c r="B39" s="1" t="s">
        <v>157</v>
      </c>
      <c r="C39" s="1">
        <v>5.7</v>
      </c>
      <c r="D39" s="1">
        <v>3.9</v>
      </c>
      <c r="E39" s="1">
        <v>3</v>
      </c>
      <c r="F39" s="1">
        <v>1.8</v>
      </c>
      <c r="G39" s="1">
        <v>2.2000000000000002</v>
      </c>
      <c r="H39" s="1">
        <v>2.6</v>
      </c>
      <c r="I39" s="1">
        <v>4.9000000000000004</v>
      </c>
      <c r="J39" s="1">
        <v>3.9</v>
      </c>
      <c r="K39" s="1">
        <v>5.6</v>
      </c>
      <c r="L39" s="1">
        <v>4</v>
      </c>
      <c r="M39" s="1">
        <v>4</v>
      </c>
      <c r="N39" s="1">
        <v>4.0999999999999996</v>
      </c>
      <c r="O39" s="1">
        <v>6</v>
      </c>
      <c r="P39" s="1">
        <v>9.6999999999999993</v>
      </c>
      <c r="Q39" s="1">
        <v>11.5</v>
      </c>
      <c r="R39" s="1">
        <v>11.4</v>
      </c>
      <c r="S39" s="1">
        <v>11.8</v>
      </c>
      <c r="T39" s="1">
        <v>14.2</v>
      </c>
      <c r="U39" s="1">
        <v>14.3</v>
      </c>
      <c r="V39" s="1">
        <v>16.7</v>
      </c>
      <c r="W39" s="1">
        <v>12</v>
      </c>
      <c r="X39" s="1">
        <v>12.9</v>
      </c>
      <c r="Y39" s="1">
        <v>15.3</v>
      </c>
      <c r="Z39" s="1">
        <v>14.3</v>
      </c>
      <c r="AA39" s="1">
        <v>12.2</v>
      </c>
      <c r="AB39" s="1">
        <v>11.7</v>
      </c>
      <c r="AC39" s="1">
        <v>10.7</v>
      </c>
      <c r="AD39" s="1">
        <v>10.6</v>
      </c>
      <c r="AE39" s="1">
        <v>10.6</v>
      </c>
      <c r="AF39" s="1">
        <v>12.4</v>
      </c>
      <c r="AG39" s="1">
        <v>10</v>
      </c>
      <c r="AH39" s="1">
        <v>10.6</v>
      </c>
      <c r="AI39" s="1">
        <v>11.2</v>
      </c>
      <c r="AJ39" s="1">
        <v>11.2</v>
      </c>
      <c r="AK39" s="1">
        <v>11</v>
      </c>
      <c r="AL39" s="1">
        <v>9.8000000000000007</v>
      </c>
      <c r="AM39" s="1">
        <v>12</v>
      </c>
      <c r="AN39" s="1">
        <v>13</v>
      </c>
      <c r="AO39" s="1">
        <v>11.6</v>
      </c>
      <c r="AP39" s="1">
        <v>11.7</v>
      </c>
      <c r="AQ39" s="1">
        <v>12.8</v>
      </c>
      <c r="AR39" s="1">
        <v>12.9</v>
      </c>
      <c r="AS39" s="1">
        <v>13.4</v>
      </c>
      <c r="AT39" s="1">
        <v>17</v>
      </c>
      <c r="AU39" s="1">
        <v>29.1</v>
      </c>
      <c r="AV39" s="1">
        <v>23.5</v>
      </c>
      <c r="AW39" s="1">
        <v>22</v>
      </c>
      <c r="AX39" s="1">
        <v>17.2</v>
      </c>
      <c r="AY39" s="1">
        <v>16</v>
      </c>
      <c r="AZ39" s="1">
        <v>19.899999999999999</v>
      </c>
      <c r="BA39" s="1">
        <v>22.2</v>
      </c>
      <c r="BB39" s="1">
        <v>11.7</v>
      </c>
      <c r="BC39" s="1">
        <v>19</v>
      </c>
      <c r="BD39" s="1">
        <v>13.3</v>
      </c>
      <c r="BE39" s="1">
        <v>6.2</v>
      </c>
      <c r="BF39" s="1">
        <v>20.9</v>
      </c>
      <c r="BG39" s="1">
        <v>21</v>
      </c>
      <c r="BH39" s="1">
        <v>22.8</v>
      </c>
      <c r="BI39" s="1">
        <v>28.9</v>
      </c>
      <c r="BJ39" s="1">
        <v>26.8</v>
      </c>
      <c r="BK39" s="1">
        <v>33</v>
      </c>
      <c r="BL39" s="1">
        <v>32.200000000000003</v>
      </c>
      <c r="BM39" s="1">
        <v>26.8</v>
      </c>
      <c r="BN39" s="1">
        <v>34.799999999999997</v>
      </c>
      <c r="BO39" s="1">
        <v>31.4</v>
      </c>
      <c r="BP39" s="1">
        <v>34.700000000000003</v>
      </c>
      <c r="BQ39" s="1">
        <v>22</v>
      </c>
      <c r="BR39" s="1">
        <v>37.299999999999997</v>
      </c>
      <c r="BS39" s="1">
        <v>32.4</v>
      </c>
      <c r="BT39" s="1">
        <v>28.4</v>
      </c>
      <c r="BU39" s="1">
        <v>28.1</v>
      </c>
      <c r="BV39" s="1">
        <v>31.5</v>
      </c>
      <c r="BW39" s="1">
        <v>32.1</v>
      </c>
      <c r="BX39" s="1">
        <v>19.899999999999999</v>
      </c>
      <c r="BY39" s="1">
        <v>38</v>
      </c>
      <c r="BZ39" s="1">
        <v>50.4</v>
      </c>
      <c r="CA39" s="1">
        <v>46.4</v>
      </c>
      <c r="CB39" s="1">
        <v>36</v>
      </c>
      <c r="CC39" s="1">
        <v>38.1</v>
      </c>
      <c r="CD39" s="1">
        <v>47</v>
      </c>
      <c r="CE39" s="1">
        <v>35.5</v>
      </c>
      <c r="CF39" s="1">
        <v>46</v>
      </c>
      <c r="CG39" s="1">
        <v>75.5</v>
      </c>
      <c r="CH39" s="1">
        <v>72.3</v>
      </c>
      <c r="CI39" s="1">
        <v>83.2</v>
      </c>
    </row>
    <row r="40" spans="1:87" x14ac:dyDescent="0.15">
      <c r="A40" s="1" t="s">
        <v>156</v>
      </c>
      <c r="B40" s="1" t="s">
        <v>155</v>
      </c>
      <c r="C40" s="1">
        <v>5.7</v>
      </c>
      <c r="D40" s="1">
        <v>3.9</v>
      </c>
      <c r="E40" s="1">
        <v>3</v>
      </c>
      <c r="F40" s="1">
        <v>1.7</v>
      </c>
      <c r="G40" s="1">
        <v>2.2000000000000002</v>
      </c>
      <c r="H40" s="1">
        <v>2.6</v>
      </c>
      <c r="I40" s="1">
        <v>4.9000000000000004</v>
      </c>
      <c r="J40" s="1">
        <v>4</v>
      </c>
      <c r="K40" s="1">
        <v>5.7</v>
      </c>
      <c r="L40" s="1">
        <v>4.0999999999999996</v>
      </c>
      <c r="M40" s="1">
        <v>4</v>
      </c>
      <c r="N40" s="1">
        <v>4.0999999999999996</v>
      </c>
      <c r="O40" s="1">
        <v>6.1</v>
      </c>
      <c r="P40" s="1">
        <v>9.8000000000000007</v>
      </c>
      <c r="Q40" s="1">
        <v>11.7</v>
      </c>
      <c r="R40" s="1">
        <v>11.6</v>
      </c>
      <c r="S40" s="1">
        <v>12</v>
      </c>
      <c r="T40" s="1">
        <v>14.4</v>
      </c>
      <c r="U40" s="1">
        <v>14.6</v>
      </c>
      <c r="V40" s="1">
        <v>17.100000000000001</v>
      </c>
      <c r="W40" s="1">
        <v>12.4</v>
      </c>
      <c r="X40" s="1">
        <v>13.3</v>
      </c>
      <c r="Y40" s="1">
        <v>15.8</v>
      </c>
      <c r="Z40" s="1">
        <v>14.9</v>
      </c>
      <c r="AA40" s="1">
        <v>12.7</v>
      </c>
      <c r="AB40" s="1">
        <v>12.2</v>
      </c>
      <c r="AC40" s="1">
        <v>11.2</v>
      </c>
      <c r="AD40" s="1">
        <v>11.1</v>
      </c>
      <c r="AE40" s="1">
        <v>11.1</v>
      </c>
      <c r="AF40" s="1">
        <v>13</v>
      </c>
      <c r="AG40" s="1">
        <v>10.7</v>
      </c>
      <c r="AH40" s="1">
        <v>11.2</v>
      </c>
      <c r="AI40" s="1">
        <v>11.8</v>
      </c>
      <c r="AJ40" s="1">
        <v>11.7</v>
      </c>
      <c r="AK40" s="1">
        <v>11.5</v>
      </c>
      <c r="AL40" s="1">
        <v>10.3</v>
      </c>
      <c r="AM40" s="1">
        <v>12.5</v>
      </c>
      <c r="AN40" s="1">
        <v>13.6</v>
      </c>
      <c r="AO40" s="1">
        <v>12.3</v>
      </c>
      <c r="AP40" s="1">
        <v>12.3</v>
      </c>
      <c r="AQ40" s="1">
        <v>13.6</v>
      </c>
      <c r="AR40" s="1">
        <v>13.8</v>
      </c>
      <c r="AS40" s="1">
        <v>14.5</v>
      </c>
      <c r="AT40" s="1">
        <v>18.2</v>
      </c>
      <c r="AU40" s="1">
        <v>30.3</v>
      </c>
      <c r="AV40" s="1">
        <v>25.3</v>
      </c>
      <c r="AW40" s="1">
        <v>24.6</v>
      </c>
      <c r="AX40" s="1">
        <v>20.100000000000001</v>
      </c>
      <c r="AY40" s="1">
        <v>19.3</v>
      </c>
      <c r="AZ40" s="1">
        <v>23.7</v>
      </c>
      <c r="BA40" s="1">
        <v>26.6</v>
      </c>
      <c r="BB40" s="1">
        <v>17.3</v>
      </c>
      <c r="BC40" s="1">
        <v>25.6</v>
      </c>
      <c r="BD40" s="1">
        <v>20.399999999999999</v>
      </c>
      <c r="BE40" s="1">
        <v>13.1</v>
      </c>
      <c r="BF40" s="1">
        <v>27.6</v>
      </c>
      <c r="BG40" s="1">
        <v>27.2</v>
      </c>
      <c r="BH40" s="1">
        <v>28.9</v>
      </c>
      <c r="BI40" s="1">
        <v>34.799999999999997</v>
      </c>
      <c r="BJ40" s="1">
        <v>32.5</v>
      </c>
      <c r="BK40" s="1">
        <v>38.799999999999997</v>
      </c>
      <c r="BL40" s="1">
        <v>37.799999999999997</v>
      </c>
      <c r="BM40" s="1">
        <v>32.5</v>
      </c>
      <c r="BN40" s="1">
        <v>40.4</v>
      </c>
      <c r="BO40" s="1">
        <v>36.799999999999997</v>
      </c>
      <c r="BP40" s="1">
        <v>40.1</v>
      </c>
      <c r="BQ40" s="1">
        <v>27.4</v>
      </c>
      <c r="BR40" s="1">
        <v>42.6</v>
      </c>
      <c r="BS40" s="1">
        <v>37.4</v>
      </c>
      <c r="BT40" s="1">
        <v>33.200000000000003</v>
      </c>
      <c r="BU40" s="1">
        <v>32.9</v>
      </c>
      <c r="BV40" s="1">
        <v>36.1</v>
      </c>
      <c r="BW40" s="1">
        <v>36.700000000000003</v>
      </c>
      <c r="BX40" s="1">
        <v>24.4</v>
      </c>
      <c r="BY40" s="1">
        <v>42.6</v>
      </c>
      <c r="BZ40" s="1">
        <v>55.3</v>
      </c>
      <c r="CA40" s="1">
        <v>51.8</v>
      </c>
      <c r="CB40" s="1">
        <v>41.8</v>
      </c>
      <c r="CC40" s="1">
        <v>44.2</v>
      </c>
      <c r="CD40" s="1">
        <v>53.5</v>
      </c>
      <c r="CE40" s="1">
        <v>41.8</v>
      </c>
      <c r="CF40" s="1">
        <v>51.8</v>
      </c>
      <c r="CG40" s="1">
        <v>81.400000000000006</v>
      </c>
      <c r="CH40" s="1">
        <v>78.2</v>
      </c>
      <c r="CI40" s="1">
        <v>88.9</v>
      </c>
    </row>
    <row r="41" spans="1:87" x14ac:dyDescent="0.15">
      <c r="A41" s="1" t="s">
        <v>154</v>
      </c>
      <c r="B41" s="1" t="s">
        <v>147</v>
      </c>
      <c r="C41" s="1">
        <v>-0.1</v>
      </c>
      <c r="D41" s="1">
        <v>0</v>
      </c>
      <c r="E41" s="1">
        <v>0</v>
      </c>
      <c r="F41" s="1">
        <v>0</v>
      </c>
      <c r="G41" s="1">
        <v>0</v>
      </c>
      <c r="H41" s="1">
        <v>0</v>
      </c>
      <c r="I41" s="1">
        <v>0</v>
      </c>
      <c r="J41" s="1">
        <v>0</v>
      </c>
      <c r="K41" s="1">
        <v>0</v>
      </c>
      <c r="L41" s="1">
        <v>0</v>
      </c>
      <c r="M41" s="1">
        <v>0</v>
      </c>
      <c r="N41" s="1">
        <v>0</v>
      </c>
      <c r="O41" s="1">
        <v>-0.1</v>
      </c>
      <c r="P41" s="1">
        <v>-0.1</v>
      </c>
      <c r="Q41" s="1">
        <v>-0.2</v>
      </c>
      <c r="R41" s="1">
        <v>-0.2</v>
      </c>
      <c r="S41" s="1">
        <v>-0.2</v>
      </c>
      <c r="T41" s="1">
        <v>-0.2</v>
      </c>
      <c r="U41" s="1">
        <v>-0.3</v>
      </c>
      <c r="V41" s="1">
        <v>-0.4</v>
      </c>
      <c r="W41" s="1">
        <v>-0.4</v>
      </c>
      <c r="X41" s="1">
        <v>-0.4</v>
      </c>
      <c r="Y41" s="1">
        <v>-0.5</v>
      </c>
      <c r="Z41" s="1">
        <v>-0.6</v>
      </c>
      <c r="AA41" s="1">
        <v>-0.5</v>
      </c>
      <c r="AB41" s="1">
        <v>-0.5</v>
      </c>
      <c r="AC41" s="1">
        <v>-0.4</v>
      </c>
      <c r="AD41" s="1">
        <v>-0.5</v>
      </c>
      <c r="AE41" s="1">
        <v>-0.6</v>
      </c>
      <c r="AF41" s="1">
        <v>-0.6</v>
      </c>
      <c r="AG41" s="1">
        <v>-0.6</v>
      </c>
      <c r="AH41" s="1">
        <v>-0.6</v>
      </c>
      <c r="AI41" s="1">
        <v>-0.5</v>
      </c>
      <c r="AJ41" s="1">
        <v>-0.5</v>
      </c>
      <c r="AK41" s="1">
        <v>-0.5</v>
      </c>
      <c r="AL41" s="1">
        <v>-0.5</v>
      </c>
      <c r="AM41" s="1">
        <v>-0.5</v>
      </c>
      <c r="AN41" s="1">
        <v>-0.6</v>
      </c>
      <c r="AO41" s="1">
        <v>-0.6</v>
      </c>
      <c r="AP41" s="1">
        <v>-0.7</v>
      </c>
      <c r="AQ41" s="1">
        <v>-0.8</v>
      </c>
      <c r="AR41" s="1">
        <v>-0.9</v>
      </c>
      <c r="AS41" s="1">
        <v>-1.1000000000000001</v>
      </c>
      <c r="AT41" s="1">
        <v>-1.2</v>
      </c>
      <c r="AU41" s="1">
        <v>-1.3</v>
      </c>
      <c r="AV41" s="1">
        <v>-1.8</v>
      </c>
      <c r="AW41" s="1">
        <v>-2.6</v>
      </c>
      <c r="AX41" s="1">
        <v>-2.9</v>
      </c>
      <c r="AY41" s="1">
        <v>-3.3</v>
      </c>
      <c r="AZ41" s="1">
        <v>-3.8</v>
      </c>
      <c r="BA41" s="1">
        <v>-4.5</v>
      </c>
      <c r="BB41" s="1">
        <v>-5.6</v>
      </c>
      <c r="BC41" s="1">
        <v>-6.6</v>
      </c>
      <c r="BD41" s="1">
        <v>-7.1</v>
      </c>
      <c r="BE41" s="1">
        <v>-7</v>
      </c>
      <c r="BF41" s="1">
        <v>-6.7</v>
      </c>
      <c r="BG41" s="1">
        <v>-6.2</v>
      </c>
      <c r="BH41" s="1">
        <v>-6.1</v>
      </c>
      <c r="BI41" s="1">
        <v>-5.9</v>
      </c>
      <c r="BJ41" s="1">
        <v>-5.7</v>
      </c>
      <c r="BK41" s="1">
        <v>-5.7</v>
      </c>
      <c r="BL41" s="1">
        <v>-5.7</v>
      </c>
      <c r="BM41" s="1">
        <v>-5.7</v>
      </c>
      <c r="BN41" s="1">
        <v>-5.6</v>
      </c>
      <c r="BO41" s="1">
        <v>-5.5</v>
      </c>
      <c r="BP41" s="1">
        <v>-5.4</v>
      </c>
      <c r="BQ41" s="1">
        <v>-5.4</v>
      </c>
      <c r="BR41" s="1">
        <v>-5.3</v>
      </c>
      <c r="BS41" s="1">
        <v>-5</v>
      </c>
      <c r="BT41" s="1">
        <v>-4.8</v>
      </c>
      <c r="BU41" s="1">
        <v>-4.7</v>
      </c>
      <c r="BV41" s="1">
        <v>-4.7</v>
      </c>
      <c r="BW41" s="1">
        <v>-4.5999999999999996</v>
      </c>
      <c r="BX41" s="1">
        <v>-4.5</v>
      </c>
      <c r="BY41" s="1">
        <v>-4.5</v>
      </c>
      <c r="BZ41" s="1">
        <v>-4.8</v>
      </c>
      <c r="CA41" s="1">
        <v>-5.5</v>
      </c>
      <c r="CB41" s="1">
        <v>-5.9</v>
      </c>
      <c r="CC41" s="1">
        <v>-6.1</v>
      </c>
      <c r="CD41" s="1">
        <v>-6.5</v>
      </c>
      <c r="CE41" s="1">
        <v>-6.4</v>
      </c>
      <c r="CF41" s="1">
        <v>-5.8</v>
      </c>
      <c r="CG41" s="1">
        <v>-5.9</v>
      </c>
      <c r="CH41" s="1">
        <v>-5.8</v>
      </c>
      <c r="CI41" s="1">
        <v>-5.8</v>
      </c>
    </row>
    <row r="42" spans="1:87" x14ac:dyDescent="0.15">
      <c r="A42" s="1" t="s">
        <v>153</v>
      </c>
      <c r="B42" s="1" t="s">
        <v>152</v>
      </c>
      <c r="C42" s="1">
        <v>8.4</v>
      </c>
      <c r="D42" s="1">
        <v>7</v>
      </c>
      <c r="E42" s="1">
        <v>5.3</v>
      </c>
      <c r="F42" s="1">
        <v>3.3</v>
      </c>
      <c r="G42" s="1">
        <v>3</v>
      </c>
      <c r="H42" s="1">
        <v>4.4000000000000004</v>
      </c>
      <c r="I42" s="1">
        <v>5.2</v>
      </c>
      <c r="J42" s="1">
        <v>6.4</v>
      </c>
      <c r="K42" s="1">
        <v>6.9</v>
      </c>
      <c r="L42" s="1">
        <v>6.6</v>
      </c>
      <c r="M42" s="1">
        <v>7.1</v>
      </c>
      <c r="N42" s="1">
        <v>8.1999999999999993</v>
      </c>
      <c r="O42" s="1">
        <v>10.6</v>
      </c>
      <c r="P42" s="1">
        <v>13.7</v>
      </c>
      <c r="Q42" s="1">
        <v>16.7</v>
      </c>
      <c r="R42" s="1">
        <v>17.899999999999999</v>
      </c>
      <c r="S42" s="1">
        <v>19</v>
      </c>
      <c r="T42" s="1">
        <v>21.5</v>
      </c>
      <c r="U42" s="1">
        <v>20.2</v>
      </c>
      <c r="V42" s="1">
        <v>22.6</v>
      </c>
      <c r="W42" s="1">
        <v>22.7</v>
      </c>
      <c r="X42" s="1">
        <v>24.6</v>
      </c>
      <c r="Y42" s="1">
        <v>27.3</v>
      </c>
      <c r="Z42" s="1">
        <v>28.7</v>
      </c>
      <c r="AA42" s="1">
        <v>29.8</v>
      </c>
      <c r="AB42" s="1">
        <v>30.5</v>
      </c>
      <c r="AC42" s="1">
        <v>33.6</v>
      </c>
      <c r="AD42" s="1">
        <v>35.200000000000003</v>
      </c>
      <c r="AE42" s="1">
        <v>37.200000000000003</v>
      </c>
      <c r="AF42" s="1">
        <v>37.700000000000003</v>
      </c>
      <c r="AG42" s="1">
        <v>40.299999999999997</v>
      </c>
      <c r="AH42" s="1">
        <v>39.9</v>
      </c>
      <c r="AI42" s="1">
        <v>42</v>
      </c>
      <c r="AJ42" s="1">
        <v>44</v>
      </c>
      <c r="AK42" s="1">
        <v>45.4</v>
      </c>
      <c r="AL42" s="1">
        <v>49.4</v>
      </c>
      <c r="AM42" s="1">
        <v>51.6</v>
      </c>
      <c r="AN42" s="1">
        <v>54.9</v>
      </c>
      <c r="AO42" s="1">
        <v>57.8</v>
      </c>
      <c r="AP42" s="1">
        <v>62.2</v>
      </c>
      <c r="AQ42" s="1">
        <v>64.2</v>
      </c>
      <c r="AR42" s="1">
        <v>64.900000000000006</v>
      </c>
      <c r="AS42" s="1">
        <v>70.5</v>
      </c>
      <c r="AT42" s="1">
        <v>78.099999999999994</v>
      </c>
      <c r="AU42" s="1">
        <v>83.4</v>
      </c>
      <c r="AV42" s="1">
        <v>88.7</v>
      </c>
      <c r="AW42" s="1">
        <v>96.2</v>
      </c>
      <c r="AX42" s="1">
        <v>113.8</v>
      </c>
      <c r="AY42" s="1">
        <v>128.5</v>
      </c>
      <c r="AZ42" s="1">
        <v>146.1</v>
      </c>
      <c r="BA42" s="1">
        <v>157.30000000000001</v>
      </c>
      <c r="BB42" s="1">
        <v>159.9</v>
      </c>
      <c r="BC42" s="1">
        <v>160.69999999999999</v>
      </c>
      <c r="BD42" s="1">
        <v>157.9</v>
      </c>
      <c r="BE42" s="1">
        <v>180.1</v>
      </c>
      <c r="BF42" s="1">
        <v>207.3</v>
      </c>
      <c r="BG42" s="1">
        <v>220.1</v>
      </c>
      <c r="BH42" s="1">
        <v>233.7</v>
      </c>
      <c r="BI42" s="1">
        <v>257.60000000000002</v>
      </c>
      <c r="BJ42" s="1">
        <v>299.10000000000002</v>
      </c>
      <c r="BK42" s="1">
        <v>308.89999999999998</v>
      </c>
      <c r="BL42" s="1">
        <v>322.3</v>
      </c>
      <c r="BM42" s="1">
        <v>329.2</v>
      </c>
      <c r="BN42" s="1">
        <v>367.6</v>
      </c>
      <c r="BO42" s="1">
        <v>399.2</v>
      </c>
      <c r="BP42" s="1">
        <v>424.8</v>
      </c>
      <c r="BQ42" s="1">
        <v>462.4</v>
      </c>
      <c r="BR42" s="1">
        <v>510.1</v>
      </c>
      <c r="BS42" s="1">
        <v>555.5</v>
      </c>
      <c r="BT42" s="1">
        <v>615.70000000000005</v>
      </c>
      <c r="BU42" s="1">
        <v>672.3</v>
      </c>
      <c r="BV42" s="1">
        <v>726.3</v>
      </c>
      <c r="BW42" s="1">
        <v>804.7</v>
      </c>
      <c r="BX42" s="1">
        <v>851.1</v>
      </c>
      <c r="BY42" s="1">
        <v>862</v>
      </c>
      <c r="BZ42" s="1">
        <v>911.6</v>
      </c>
      <c r="CA42" s="1">
        <v>932.6</v>
      </c>
      <c r="CB42" s="1">
        <v>1017.7</v>
      </c>
      <c r="CC42" s="1">
        <v>941.1</v>
      </c>
      <c r="CD42" s="1">
        <v>979.5</v>
      </c>
      <c r="CE42" s="1">
        <v>937.5</v>
      </c>
      <c r="CF42" s="1">
        <v>986.7</v>
      </c>
      <c r="CG42" s="1">
        <v>1068.0999999999999</v>
      </c>
      <c r="CH42" s="1">
        <v>1187.9000000000001</v>
      </c>
      <c r="CI42" s="1">
        <v>1253.5</v>
      </c>
    </row>
    <row r="43" spans="1:87" x14ac:dyDescent="0.15">
      <c r="A43" s="1" t="s">
        <v>151</v>
      </c>
      <c r="B43" s="1" t="s">
        <v>150</v>
      </c>
      <c r="C43" s="1">
        <v>9</v>
      </c>
      <c r="D43" s="1">
        <v>7</v>
      </c>
      <c r="E43" s="1">
        <v>5.3</v>
      </c>
      <c r="F43" s="1">
        <v>3.5</v>
      </c>
      <c r="G43" s="1">
        <v>4</v>
      </c>
      <c r="H43" s="1">
        <v>4.9000000000000004</v>
      </c>
      <c r="I43" s="1">
        <v>5.7</v>
      </c>
      <c r="J43" s="1">
        <v>6.9</v>
      </c>
      <c r="K43" s="1">
        <v>7.4</v>
      </c>
      <c r="L43" s="1">
        <v>6.8</v>
      </c>
      <c r="M43" s="1">
        <v>7.7</v>
      </c>
      <c r="N43" s="1">
        <v>8.6999999999999993</v>
      </c>
      <c r="O43" s="1">
        <v>11.7</v>
      </c>
      <c r="P43" s="1">
        <v>14.5</v>
      </c>
      <c r="Q43" s="1">
        <v>17.2</v>
      </c>
      <c r="R43" s="1">
        <v>18.3</v>
      </c>
      <c r="S43" s="1">
        <v>19.399999999999999</v>
      </c>
      <c r="T43" s="1">
        <v>23.5</v>
      </c>
      <c r="U43" s="1">
        <v>22</v>
      </c>
      <c r="V43" s="1">
        <v>23.3</v>
      </c>
      <c r="W43" s="1">
        <v>22.3</v>
      </c>
      <c r="X43" s="1">
        <v>25.8</v>
      </c>
      <c r="Y43" s="1">
        <v>27.8</v>
      </c>
      <c r="Z43" s="1">
        <v>28.6</v>
      </c>
      <c r="AA43" s="1">
        <v>30</v>
      </c>
      <c r="AB43" s="1">
        <v>30.5</v>
      </c>
      <c r="AC43" s="1">
        <v>33.799999999999997</v>
      </c>
      <c r="AD43" s="1">
        <v>35.6</v>
      </c>
      <c r="AE43" s="1">
        <v>37.5</v>
      </c>
      <c r="AF43" s="1">
        <v>37.9</v>
      </c>
      <c r="AG43" s="1">
        <v>40.5</v>
      </c>
      <c r="AH43" s="1">
        <v>40.1</v>
      </c>
      <c r="AI43" s="1">
        <v>42.2</v>
      </c>
      <c r="AJ43" s="1">
        <v>44.2</v>
      </c>
      <c r="AK43" s="1">
        <v>45.5</v>
      </c>
      <c r="AL43" s="1">
        <v>49.4</v>
      </c>
      <c r="AM43" s="1">
        <v>52.1</v>
      </c>
      <c r="AN43" s="1">
        <v>55.6</v>
      </c>
      <c r="AO43" s="1">
        <v>58.6</v>
      </c>
      <c r="AP43" s="1">
        <v>63</v>
      </c>
      <c r="AQ43" s="1">
        <v>65</v>
      </c>
      <c r="AR43" s="1">
        <v>65.900000000000006</v>
      </c>
      <c r="AS43" s="1">
        <v>71.8</v>
      </c>
      <c r="AT43" s="1">
        <v>79</v>
      </c>
      <c r="AU43" s="1">
        <v>85.5</v>
      </c>
      <c r="AV43" s="1">
        <v>92.8</v>
      </c>
      <c r="AW43" s="1">
        <v>98.9</v>
      </c>
      <c r="AX43" s="1">
        <v>116.2</v>
      </c>
      <c r="AY43" s="1">
        <v>130.69999999999999</v>
      </c>
      <c r="AZ43" s="1">
        <v>148.30000000000001</v>
      </c>
      <c r="BA43" s="1">
        <v>159.1</v>
      </c>
      <c r="BB43" s="1">
        <v>161.69999999999999</v>
      </c>
      <c r="BC43" s="1">
        <v>157.19999999999999</v>
      </c>
      <c r="BD43" s="1">
        <v>154.4</v>
      </c>
      <c r="BE43" s="1">
        <v>167.8</v>
      </c>
      <c r="BF43" s="1">
        <v>185.3</v>
      </c>
      <c r="BG43" s="1">
        <v>189.1</v>
      </c>
      <c r="BH43" s="1">
        <v>197.9</v>
      </c>
      <c r="BI43" s="1">
        <v>228.1</v>
      </c>
      <c r="BJ43" s="1">
        <v>270.39999999999998</v>
      </c>
      <c r="BK43" s="1">
        <v>280.2</v>
      </c>
      <c r="BL43" s="1">
        <v>303.7</v>
      </c>
      <c r="BM43" s="1">
        <v>313</v>
      </c>
      <c r="BN43" s="1">
        <v>349.7</v>
      </c>
      <c r="BO43" s="1">
        <v>381.3</v>
      </c>
      <c r="BP43" s="1">
        <v>411.7</v>
      </c>
      <c r="BQ43" s="1">
        <v>449.5</v>
      </c>
      <c r="BR43" s="1">
        <v>490.5</v>
      </c>
      <c r="BS43" s="1">
        <v>526</v>
      </c>
      <c r="BT43" s="1">
        <v>579.5</v>
      </c>
      <c r="BU43" s="1">
        <v>627.70000000000005</v>
      </c>
      <c r="BV43" s="1">
        <v>674</v>
      </c>
      <c r="BW43" s="1">
        <v>730.4</v>
      </c>
      <c r="BX43" s="1">
        <v>763</v>
      </c>
      <c r="BY43" s="1">
        <v>768.9</v>
      </c>
      <c r="BZ43" s="1">
        <v>816.1</v>
      </c>
      <c r="CA43" s="1">
        <v>871</v>
      </c>
      <c r="CB43" s="1">
        <v>947.8</v>
      </c>
      <c r="CC43" s="1">
        <v>865.5</v>
      </c>
      <c r="CD43" s="1">
        <v>838.5</v>
      </c>
      <c r="CE43" s="1">
        <v>796.8</v>
      </c>
      <c r="CF43" s="1">
        <v>842.9</v>
      </c>
      <c r="CG43" s="1">
        <v>885.7</v>
      </c>
      <c r="CH43" s="1">
        <v>1031.7</v>
      </c>
      <c r="CI43" s="1">
        <v>1087.4000000000001</v>
      </c>
    </row>
    <row r="44" spans="1:87" x14ac:dyDescent="0.15">
      <c r="A44" s="1" t="s">
        <v>149</v>
      </c>
      <c r="B44" s="1" t="s">
        <v>126</v>
      </c>
      <c r="C44" s="1">
        <v>0.1</v>
      </c>
      <c r="D44" s="1">
        <v>0.8</v>
      </c>
      <c r="E44" s="1">
        <v>0.6</v>
      </c>
      <c r="F44" s="1">
        <v>0.3</v>
      </c>
      <c r="G44" s="1">
        <v>-0.5</v>
      </c>
      <c r="H44" s="1">
        <v>-0.1</v>
      </c>
      <c r="I44" s="1">
        <v>-0.1</v>
      </c>
      <c r="J44" s="1">
        <v>-0.1</v>
      </c>
      <c r="K44" s="1">
        <v>0</v>
      </c>
      <c r="L44" s="1">
        <v>0.2</v>
      </c>
      <c r="M44" s="1">
        <v>-0.2</v>
      </c>
      <c r="N44" s="1">
        <v>0</v>
      </c>
      <c r="O44" s="1">
        <v>-0.6</v>
      </c>
      <c r="P44" s="1">
        <v>-0.4</v>
      </c>
      <c r="Q44" s="1">
        <v>-0.2</v>
      </c>
      <c r="R44" s="1">
        <v>-0.1</v>
      </c>
      <c r="S44" s="1">
        <v>-0.1</v>
      </c>
      <c r="T44" s="1">
        <v>-1.7</v>
      </c>
      <c r="U44" s="1">
        <v>-1.5</v>
      </c>
      <c r="V44" s="1">
        <v>-0.4</v>
      </c>
      <c r="W44" s="1">
        <v>0.5</v>
      </c>
      <c r="X44" s="1">
        <v>-1.1000000000000001</v>
      </c>
      <c r="Y44" s="1">
        <v>-0.3</v>
      </c>
      <c r="Z44" s="1">
        <v>0.2</v>
      </c>
      <c r="AA44" s="1">
        <v>-0.2</v>
      </c>
      <c r="AB44" s="1">
        <v>0</v>
      </c>
      <c r="AC44" s="1">
        <v>-0.2</v>
      </c>
      <c r="AD44" s="1">
        <v>-0.5</v>
      </c>
      <c r="AE44" s="1">
        <v>-0.3</v>
      </c>
      <c r="AF44" s="1">
        <v>-0.1</v>
      </c>
      <c r="AG44" s="1">
        <v>0</v>
      </c>
      <c r="AH44" s="1">
        <v>0</v>
      </c>
      <c r="AI44" s="1">
        <v>0</v>
      </c>
      <c r="AJ44" s="1">
        <v>0</v>
      </c>
      <c r="AK44" s="1">
        <v>0</v>
      </c>
      <c r="AL44" s="1">
        <v>-0.1</v>
      </c>
      <c r="AM44" s="1">
        <v>-0.2</v>
      </c>
      <c r="AN44" s="1">
        <v>-0.2</v>
      </c>
      <c r="AO44" s="1">
        <v>-0.2</v>
      </c>
      <c r="AP44" s="1">
        <v>-0.4</v>
      </c>
      <c r="AQ44" s="1">
        <v>-0.5</v>
      </c>
      <c r="AR44" s="1">
        <v>-0.5</v>
      </c>
      <c r="AS44" s="1">
        <v>-0.6</v>
      </c>
      <c r="AT44" s="1">
        <v>-0.7</v>
      </c>
      <c r="AU44" s="1">
        <v>-1.9</v>
      </c>
      <c r="AV44" s="1">
        <v>-3.4</v>
      </c>
      <c r="AW44" s="1">
        <v>-1.1000000000000001</v>
      </c>
      <c r="AX44" s="1">
        <v>-1.1000000000000001</v>
      </c>
      <c r="AY44" s="1">
        <v>-1.1000000000000001</v>
      </c>
      <c r="AZ44" s="1">
        <v>-1.9</v>
      </c>
      <c r="BA44" s="1">
        <v>-2.6</v>
      </c>
      <c r="BB44" s="1">
        <v>-2.9</v>
      </c>
      <c r="BC44" s="1">
        <v>-1.3</v>
      </c>
      <c r="BD44" s="1">
        <v>-0.5</v>
      </c>
      <c r="BE44" s="1">
        <v>-0.5</v>
      </c>
      <c r="BF44" s="1">
        <v>-0.4</v>
      </c>
      <c r="BG44" s="1">
        <v>-0.2</v>
      </c>
      <c r="BH44" s="1">
        <v>0</v>
      </c>
      <c r="BI44" s="1">
        <v>-0.8</v>
      </c>
      <c r="BJ44" s="1">
        <v>-1.2</v>
      </c>
      <c r="BK44" s="1">
        <v>-1.3</v>
      </c>
      <c r="BL44" s="1">
        <v>-1.1000000000000001</v>
      </c>
      <c r="BM44" s="1">
        <v>-0.1</v>
      </c>
      <c r="BN44" s="1">
        <v>-0.5</v>
      </c>
      <c r="BO44" s="1">
        <v>-0.4</v>
      </c>
      <c r="BP44" s="1">
        <v>-0.7</v>
      </c>
      <c r="BQ44" s="1">
        <v>-1.5</v>
      </c>
      <c r="BR44" s="1">
        <v>-0.4</v>
      </c>
      <c r="BS44" s="1">
        <v>1</v>
      </c>
      <c r="BT44" s="1">
        <v>1.3</v>
      </c>
      <c r="BU44" s="1">
        <v>-0.9</v>
      </c>
      <c r="BV44" s="1">
        <v>-1.7</v>
      </c>
      <c r="BW44" s="1">
        <v>1</v>
      </c>
      <c r="BX44" s="1">
        <v>0.4</v>
      </c>
      <c r="BY44" s="1">
        <v>-1.3</v>
      </c>
      <c r="BZ44" s="1">
        <v>-4.5999999999999996</v>
      </c>
      <c r="CA44" s="1">
        <v>-4</v>
      </c>
      <c r="CB44" s="1">
        <v>-3.6</v>
      </c>
      <c r="CC44" s="1">
        <v>-6.5</v>
      </c>
      <c r="CD44" s="1">
        <v>-4.5999999999999996</v>
      </c>
      <c r="CE44" s="1">
        <v>1.4</v>
      </c>
      <c r="CF44" s="1">
        <v>-6.3</v>
      </c>
      <c r="CG44" s="1">
        <v>-10</v>
      </c>
      <c r="CH44" s="1">
        <v>-1.4</v>
      </c>
      <c r="CI44" s="1">
        <v>0.4</v>
      </c>
    </row>
    <row r="45" spans="1:87" x14ac:dyDescent="0.15">
      <c r="A45" s="1" t="s">
        <v>148</v>
      </c>
      <c r="B45" s="1" t="s">
        <v>147</v>
      </c>
      <c r="C45" s="1">
        <v>-0.8</v>
      </c>
      <c r="D45" s="1">
        <v>-0.8</v>
      </c>
      <c r="E45" s="1">
        <v>-0.7</v>
      </c>
      <c r="F45" s="1">
        <v>-0.5</v>
      </c>
      <c r="G45" s="1">
        <v>-0.4</v>
      </c>
      <c r="H45" s="1">
        <v>-0.4</v>
      </c>
      <c r="I45" s="1">
        <v>-0.4</v>
      </c>
      <c r="J45" s="1">
        <v>-0.4</v>
      </c>
      <c r="K45" s="1">
        <v>-0.5</v>
      </c>
      <c r="L45" s="1">
        <v>-0.5</v>
      </c>
      <c r="M45" s="1">
        <v>-0.4</v>
      </c>
      <c r="N45" s="1">
        <v>-0.4</v>
      </c>
      <c r="O45" s="1">
        <v>-0.5</v>
      </c>
      <c r="P45" s="1">
        <v>-0.5</v>
      </c>
      <c r="Q45" s="1">
        <v>-0.4</v>
      </c>
      <c r="R45" s="1">
        <v>-0.4</v>
      </c>
      <c r="S45" s="1">
        <v>-0.3</v>
      </c>
      <c r="T45" s="1">
        <v>-0.3</v>
      </c>
      <c r="U45" s="1">
        <v>-0.3</v>
      </c>
      <c r="V45" s="1">
        <v>-0.3</v>
      </c>
      <c r="W45" s="1">
        <v>-0.1</v>
      </c>
      <c r="X45" s="1">
        <v>-0.1</v>
      </c>
      <c r="Y45" s="1">
        <v>-0.2</v>
      </c>
      <c r="Z45" s="1">
        <v>-0.1</v>
      </c>
      <c r="AA45" s="1">
        <v>0</v>
      </c>
      <c r="AB45" s="1">
        <v>0</v>
      </c>
      <c r="AC45" s="1">
        <v>0</v>
      </c>
      <c r="AD45" s="1">
        <v>0.1</v>
      </c>
      <c r="AE45" s="1">
        <v>0</v>
      </c>
      <c r="AF45" s="1">
        <v>-0.1</v>
      </c>
      <c r="AG45" s="1">
        <v>-0.2</v>
      </c>
      <c r="AH45" s="1">
        <v>-0.2</v>
      </c>
      <c r="AI45" s="1">
        <v>-0.3</v>
      </c>
      <c r="AJ45" s="1">
        <v>-0.1</v>
      </c>
      <c r="AK45" s="1">
        <v>0</v>
      </c>
      <c r="AL45" s="1">
        <v>0</v>
      </c>
      <c r="AM45" s="1">
        <v>-0.3</v>
      </c>
      <c r="AN45" s="1">
        <v>-0.5</v>
      </c>
      <c r="AO45" s="1">
        <v>-0.5</v>
      </c>
      <c r="AP45" s="1">
        <v>-0.4</v>
      </c>
      <c r="AQ45" s="1">
        <v>-0.4</v>
      </c>
      <c r="AR45" s="1">
        <v>-0.5</v>
      </c>
      <c r="AS45" s="1">
        <v>-0.8</v>
      </c>
      <c r="AT45" s="1">
        <v>-0.2</v>
      </c>
      <c r="AU45" s="1">
        <v>-0.2</v>
      </c>
      <c r="AV45" s="1">
        <v>-0.7</v>
      </c>
      <c r="AW45" s="1">
        <v>-1.5</v>
      </c>
      <c r="AX45" s="1">
        <v>-1.4</v>
      </c>
      <c r="AY45" s="1">
        <v>-1</v>
      </c>
      <c r="AZ45" s="1">
        <v>-0.4</v>
      </c>
      <c r="BA45" s="1">
        <v>0.8</v>
      </c>
      <c r="BB45" s="1">
        <v>1.1000000000000001</v>
      </c>
      <c r="BC45" s="1">
        <v>4.7</v>
      </c>
      <c r="BD45" s="1">
        <v>4</v>
      </c>
      <c r="BE45" s="1">
        <v>12.8</v>
      </c>
      <c r="BF45" s="1">
        <v>22.4</v>
      </c>
      <c r="BG45" s="1">
        <v>31.2</v>
      </c>
      <c r="BH45" s="1">
        <v>35.799999999999997</v>
      </c>
      <c r="BI45" s="1">
        <v>30.3</v>
      </c>
      <c r="BJ45" s="1">
        <v>29.8</v>
      </c>
      <c r="BK45" s="1">
        <v>30</v>
      </c>
      <c r="BL45" s="1">
        <v>19.7</v>
      </c>
      <c r="BM45" s="1">
        <v>16.3</v>
      </c>
      <c r="BN45" s="1">
        <v>18.399999999999999</v>
      </c>
      <c r="BO45" s="1">
        <v>18.3</v>
      </c>
      <c r="BP45" s="1">
        <v>13.9</v>
      </c>
      <c r="BQ45" s="1">
        <v>14.4</v>
      </c>
      <c r="BR45" s="1">
        <v>20</v>
      </c>
      <c r="BS45" s="1">
        <v>28.5</v>
      </c>
      <c r="BT45" s="1">
        <v>35</v>
      </c>
      <c r="BU45" s="1">
        <v>45.5</v>
      </c>
      <c r="BV45" s="1">
        <v>54</v>
      </c>
      <c r="BW45" s="1">
        <v>73.400000000000006</v>
      </c>
      <c r="BX45" s="1">
        <v>87.7</v>
      </c>
      <c r="BY45" s="1">
        <v>94.5</v>
      </c>
      <c r="BZ45" s="1">
        <v>100.1</v>
      </c>
      <c r="CA45" s="1">
        <v>65.599999999999994</v>
      </c>
      <c r="CB45" s="1">
        <v>73.5</v>
      </c>
      <c r="CC45" s="1">
        <v>82</v>
      </c>
      <c r="CD45" s="1">
        <v>145.6</v>
      </c>
      <c r="CE45" s="1">
        <v>139.30000000000001</v>
      </c>
      <c r="CF45" s="1">
        <v>150.1</v>
      </c>
      <c r="CG45" s="1">
        <v>192.4</v>
      </c>
      <c r="CH45" s="1">
        <v>157.6</v>
      </c>
      <c r="CI45" s="1">
        <v>165.6</v>
      </c>
    </row>
    <row r="46" spans="1:87" x14ac:dyDescent="0.15">
      <c r="A46" s="1" t="s">
        <v>146</v>
      </c>
      <c r="B46" s="1" t="s">
        <v>145</v>
      </c>
      <c r="C46" s="1">
        <v>6.1</v>
      </c>
      <c r="D46" s="1">
        <v>5.4</v>
      </c>
      <c r="E46" s="1">
        <v>4.4000000000000004</v>
      </c>
      <c r="F46" s="1">
        <v>3.6</v>
      </c>
      <c r="G46" s="1">
        <v>2.9</v>
      </c>
      <c r="H46" s="1">
        <v>2.5</v>
      </c>
      <c r="I46" s="1">
        <v>2.6</v>
      </c>
      <c r="J46" s="1">
        <v>2.7</v>
      </c>
      <c r="K46" s="1">
        <v>3</v>
      </c>
      <c r="L46" s="1">
        <v>3.5</v>
      </c>
      <c r="M46" s="1">
        <v>3.7</v>
      </c>
      <c r="N46" s="1">
        <v>3.8</v>
      </c>
      <c r="O46" s="1">
        <v>4.4000000000000004</v>
      </c>
      <c r="P46" s="1">
        <v>5.5</v>
      </c>
      <c r="Q46" s="1">
        <v>6</v>
      </c>
      <c r="R46" s="1">
        <v>6.3</v>
      </c>
      <c r="S46" s="1">
        <v>6.6</v>
      </c>
      <c r="T46" s="1">
        <v>6.9</v>
      </c>
      <c r="U46" s="1">
        <v>6.9</v>
      </c>
      <c r="V46" s="1">
        <v>7.5</v>
      </c>
      <c r="W46" s="1">
        <v>7.8</v>
      </c>
      <c r="X46" s="1">
        <v>8.8000000000000007</v>
      </c>
      <c r="Y46" s="1">
        <v>9.6999999999999993</v>
      </c>
      <c r="Z46" s="1">
        <v>10.8</v>
      </c>
      <c r="AA46" s="1">
        <v>12</v>
      </c>
      <c r="AB46" s="1">
        <v>13.1</v>
      </c>
      <c r="AC46" s="1">
        <v>13.4</v>
      </c>
      <c r="AD46" s="1">
        <v>13.7</v>
      </c>
      <c r="AE46" s="1">
        <v>14.1</v>
      </c>
      <c r="AF46" s="1">
        <v>14.8</v>
      </c>
      <c r="AG46" s="1">
        <v>15.6</v>
      </c>
      <c r="AH46" s="1">
        <v>16.5</v>
      </c>
      <c r="AI46" s="1">
        <v>17.2</v>
      </c>
      <c r="AJ46" s="1">
        <v>18</v>
      </c>
      <c r="AK46" s="1">
        <v>18.7</v>
      </c>
      <c r="AL46" s="1">
        <v>18.8</v>
      </c>
      <c r="AM46" s="1">
        <v>19.3</v>
      </c>
      <c r="AN46" s="1">
        <v>19.899999999999999</v>
      </c>
      <c r="AO46" s="1">
        <v>20.3</v>
      </c>
      <c r="AP46" s="1">
        <v>20.100000000000001</v>
      </c>
      <c r="AQ46" s="1">
        <v>20.399999999999999</v>
      </c>
      <c r="AR46" s="1">
        <v>20.7</v>
      </c>
      <c r="AS46" s="1">
        <v>21.9</v>
      </c>
      <c r="AT46" s="1">
        <v>22.8</v>
      </c>
      <c r="AU46" s="1">
        <v>23.3</v>
      </c>
      <c r="AV46" s="1">
        <v>23.3</v>
      </c>
      <c r="AW46" s="1">
        <v>22.5</v>
      </c>
      <c r="AX46" s="1">
        <v>20.6</v>
      </c>
      <c r="AY46" s="1">
        <v>16.2</v>
      </c>
      <c r="AZ46" s="1">
        <v>16.899999999999999</v>
      </c>
      <c r="BA46" s="1">
        <v>16.600000000000001</v>
      </c>
      <c r="BB46" s="1">
        <v>19.7</v>
      </c>
      <c r="BC46" s="1">
        <v>25.4</v>
      </c>
      <c r="BD46" s="1">
        <v>26.1</v>
      </c>
      <c r="BE46" s="1">
        <v>27.5</v>
      </c>
      <c r="BF46" s="1">
        <v>27.9</v>
      </c>
      <c r="BG46" s="1">
        <v>29.5</v>
      </c>
      <c r="BH46" s="1">
        <v>21.9</v>
      </c>
      <c r="BI46" s="1">
        <v>20.2</v>
      </c>
      <c r="BJ46" s="1">
        <v>25.1</v>
      </c>
      <c r="BK46" s="1">
        <v>24.4</v>
      </c>
      <c r="BL46" s="1">
        <v>31.4</v>
      </c>
      <c r="BM46" s="1">
        <v>42</v>
      </c>
      <c r="BN46" s="1">
        <v>64.3</v>
      </c>
      <c r="BO46" s="1">
        <v>93.6</v>
      </c>
      <c r="BP46" s="1">
        <v>117.5</v>
      </c>
      <c r="BQ46" s="1">
        <v>129.19999999999999</v>
      </c>
      <c r="BR46" s="1">
        <v>147</v>
      </c>
      <c r="BS46" s="1">
        <v>152</v>
      </c>
      <c r="BT46" s="1">
        <v>169.9</v>
      </c>
      <c r="BU46" s="1">
        <v>183.1</v>
      </c>
      <c r="BV46" s="1">
        <v>187.7</v>
      </c>
      <c r="BW46" s="1">
        <v>207.5</v>
      </c>
      <c r="BX46" s="1">
        <v>217.3</v>
      </c>
      <c r="BY46" s="1">
        <v>238</v>
      </c>
      <c r="BZ46" s="1">
        <v>255.4</v>
      </c>
      <c r="CA46" s="1">
        <v>238.4</v>
      </c>
      <c r="CB46" s="1">
        <v>207.5</v>
      </c>
      <c r="CC46" s="1">
        <v>189.4</v>
      </c>
      <c r="CD46" s="1">
        <v>262.10000000000002</v>
      </c>
      <c r="CE46" s="1">
        <v>333.7</v>
      </c>
      <c r="CF46" s="1">
        <v>402.8</v>
      </c>
      <c r="CG46" s="1">
        <v>485.3</v>
      </c>
      <c r="CH46" s="1">
        <v>533</v>
      </c>
      <c r="CI46" s="1">
        <v>595.79999999999995</v>
      </c>
    </row>
    <row r="47" spans="1:87" x14ac:dyDescent="0.15">
      <c r="A47" s="1" t="s">
        <v>144</v>
      </c>
      <c r="B47" s="1" t="s">
        <v>143</v>
      </c>
      <c r="C47" s="1">
        <v>6.2</v>
      </c>
      <c r="D47" s="1">
        <v>5.5</v>
      </c>
      <c r="E47" s="1">
        <v>4.5</v>
      </c>
      <c r="F47" s="1">
        <v>3.6</v>
      </c>
      <c r="G47" s="1">
        <v>2.9</v>
      </c>
      <c r="H47" s="1">
        <v>2.6</v>
      </c>
      <c r="I47" s="1">
        <v>2.6</v>
      </c>
      <c r="J47" s="1">
        <v>2.7</v>
      </c>
      <c r="K47" s="1">
        <v>3.1</v>
      </c>
      <c r="L47" s="1">
        <v>3.6</v>
      </c>
      <c r="M47" s="1">
        <v>3.8</v>
      </c>
      <c r="N47" s="1">
        <v>4</v>
      </c>
      <c r="O47" s="1">
        <v>4.5999999999999996</v>
      </c>
      <c r="P47" s="1">
        <v>5.6</v>
      </c>
      <c r="Q47" s="1">
        <v>6.3</v>
      </c>
      <c r="R47" s="1">
        <v>6.6</v>
      </c>
      <c r="S47" s="1">
        <v>6.9</v>
      </c>
      <c r="T47" s="1">
        <v>7.3</v>
      </c>
      <c r="U47" s="1">
        <v>7.4</v>
      </c>
      <c r="V47" s="1">
        <v>8</v>
      </c>
      <c r="W47" s="1">
        <v>8.3000000000000007</v>
      </c>
      <c r="X47" s="1">
        <v>9.3000000000000007</v>
      </c>
      <c r="Y47" s="1">
        <v>10.3</v>
      </c>
      <c r="Z47" s="1">
        <v>11.4</v>
      </c>
      <c r="AA47" s="1">
        <v>12.6</v>
      </c>
      <c r="AB47" s="1">
        <v>13.7</v>
      </c>
      <c r="AC47" s="1">
        <v>14</v>
      </c>
      <c r="AD47" s="1">
        <v>14.3</v>
      </c>
      <c r="AE47" s="1">
        <v>14.7</v>
      </c>
      <c r="AF47" s="1">
        <v>15.4</v>
      </c>
      <c r="AG47" s="1">
        <v>16.2</v>
      </c>
      <c r="AH47" s="1">
        <v>17</v>
      </c>
      <c r="AI47" s="1">
        <v>17.7</v>
      </c>
      <c r="AJ47" s="1">
        <v>18.600000000000001</v>
      </c>
      <c r="AK47" s="1">
        <v>19.2</v>
      </c>
      <c r="AL47" s="1">
        <v>19.3</v>
      </c>
      <c r="AM47" s="1">
        <v>19.899999999999999</v>
      </c>
      <c r="AN47" s="1">
        <v>20.5</v>
      </c>
      <c r="AO47" s="1">
        <v>21</v>
      </c>
      <c r="AP47" s="1">
        <v>20.9</v>
      </c>
      <c r="AQ47" s="1">
        <v>21.4</v>
      </c>
      <c r="AR47" s="1">
        <v>21.8</v>
      </c>
      <c r="AS47" s="1">
        <v>23.1</v>
      </c>
      <c r="AT47" s="1">
        <v>24.2</v>
      </c>
      <c r="AU47" s="1">
        <v>24.9</v>
      </c>
      <c r="AV47" s="1">
        <v>25.4</v>
      </c>
      <c r="AW47" s="1">
        <v>25</v>
      </c>
      <c r="AX47" s="1">
        <v>23.3</v>
      </c>
      <c r="AY47" s="1">
        <v>19.399999999999999</v>
      </c>
      <c r="AZ47" s="1">
        <v>20.8</v>
      </c>
      <c r="BA47" s="1">
        <v>21.1</v>
      </c>
      <c r="BB47" s="1">
        <v>25.1</v>
      </c>
      <c r="BC47" s="1">
        <v>31.3</v>
      </c>
      <c r="BD47" s="1">
        <v>32.4</v>
      </c>
      <c r="BE47" s="1">
        <v>33.799999999999997</v>
      </c>
      <c r="BF47" s="1">
        <v>34.4</v>
      </c>
      <c r="BG47" s="1">
        <v>36.1</v>
      </c>
      <c r="BH47" s="1">
        <v>28.8</v>
      </c>
      <c r="BI47" s="1">
        <v>27.5</v>
      </c>
      <c r="BJ47" s="1">
        <v>32.6</v>
      </c>
      <c r="BK47" s="1">
        <v>32.200000000000003</v>
      </c>
      <c r="BL47" s="1">
        <v>39.200000000000003</v>
      </c>
      <c r="BM47" s="1">
        <v>49.8</v>
      </c>
      <c r="BN47" s="1">
        <v>72.099999999999994</v>
      </c>
      <c r="BO47" s="1">
        <v>101.8</v>
      </c>
      <c r="BP47" s="1">
        <v>126</v>
      </c>
      <c r="BQ47" s="1">
        <v>138</v>
      </c>
      <c r="BR47" s="1">
        <v>155.9</v>
      </c>
      <c r="BS47" s="1">
        <v>161.19999999999999</v>
      </c>
      <c r="BT47" s="1">
        <v>179.4</v>
      </c>
      <c r="BU47" s="1">
        <v>193.1</v>
      </c>
      <c r="BV47" s="1">
        <v>198.4</v>
      </c>
      <c r="BW47" s="1">
        <v>219</v>
      </c>
      <c r="BX47" s="1">
        <v>229.1</v>
      </c>
      <c r="BY47" s="1">
        <v>250.6</v>
      </c>
      <c r="BZ47" s="1">
        <v>269.39999999999998</v>
      </c>
      <c r="CA47" s="1">
        <v>254.2</v>
      </c>
      <c r="CB47" s="1">
        <v>224.7</v>
      </c>
      <c r="CC47" s="1">
        <v>206.6</v>
      </c>
      <c r="CD47" s="1">
        <v>278.39999999999998</v>
      </c>
      <c r="CE47" s="1">
        <v>348.3</v>
      </c>
      <c r="CF47" s="1">
        <v>416.8</v>
      </c>
      <c r="CG47" s="1">
        <v>499.3</v>
      </c>
      <c r="CH47" s="1">
        <v>547.1</v>
      </c>
      <c r="CI47" s="1">
        <v>611.20000000000005</v>
      </c>
    </row>
    <row r="48" spans="1:87" x14ac:dyDescent="0.15">
      <c r="A48" s="1" t="s">
        <v>142</v>
      </c>
      <c r="B48" s="1" t="s">
        <v>124</v>
      </c>
      <c r="C48" s="1">
        <v>-0.1</v>
      </c>
      <c r="D48" s="1">
        <v>-0.1</v>
      </c>
      <c r="E48" s="1">
        <v>-0.1</v>
      </c>
      <c r="F48" s="1">
        <v>0</v>
      </c>
      <c r="G48" s="1">
        <v>0</v>
      </c>
      <c r="H48" s="1">
        <v>0</v>
      </c>
      <c r="I48" s="1">
        <v>0</v>
      </c>
      <c r="J48" s="1">
        <v>-0.1</v>
      </c>
      <c r="K48" s="1">
        <v>-0.1</v>
      </c>
      <c r="L48" s="1">
        <v>-0.1</v>
      </c>
      <c r="M48" s="1">
        <v>-0.1</v>
      </c>
      <c r="N48" s="1">
        <v>-0.1</v>
      </c>
      <c r="O48" s="1">
        <v>-0.2</v>
      </c>
      <c r="P48" s="1">
        <v>-0.2</v>
      </c>
      <c r="Q48" s="1">
        <v>-0.2</v>
      </c>
      <c r="R48" s="1">
        <v>-0.3</v>
      </c>
      <c r="S48" s="1">
        <v>-0.3</v>
      </c>
      <c r="T48" s="1">
        <v>-0.4</v>
      </c>
      <c r="U48" s="1">
        <v>-0.5</v>
      </c>
      <c r="V48" s="1">
        <v>-0.6</v>
      </c>
      <c r="W48" s="1">
        <v>-0.5</v>
      </c>
      <c r="X48" s="1">
        <v>-0.6</v>
      </c>
      <c r="Y48" s="1">
        <v>-0.6</v>
      </c>
      <c r="Z48" s="1">
        <v>-0.6</v>
      </c>
      <c r="AA48" s="1">
        <v>-0.6</v>
      </c>
      <c r="AB48" s="1">
        <v>-0.6</v>
      </c>
      <c r="AC48" s="1">
        <v>-0.6</v>
      </c>
      <c r="AD48" s="1">
        <v>-0.6</v>
      </c>
      <c r="AE48" s="1">
        <v>-0.6</v>
      </c>
      <c r="AF48" s="1">
        <v>-0.6</v>
      </c>
      <c r="AG48" s="1">
        <v>-0.6</v>
      </c>
      <c r="AH48" s="1">
        <v>-0.6</v>
      </c>
      <c r="AI48" s="1">
        <v>-0.5</v>
      </c>
      <c r="AJ48" s="1">
        <v>-0.5</v>
      </c>
      <c r="AK48" s="1">
        <v>-0.5</v>
      </c>
      <c r="AL48" s="1">
        <v>-0.5</v>
      </c>
      <c r="AM48" s="1">
        <v>-0.5</v>
      </c>
      <c r="AN48" s="1">
        <v>-0.6</v>
      </c>
      <c r="AO48" s="1">
        <v>-0.7</v>
      </c>
      <c r="AP48" s="1">
        <v>-0.8</v>
      </c>
      <c r="AQ48" s="1">
        <v>-1</v>
      </c>
      <c r="AR48" s="1">
        <v>-1</v>
      </c>
      <c r="AS48" s="1">
        <v>-1.2</v>
      </c>
      <c r="AT48" s="1">
        <v>-1.4</v>
      </c>
      <c r="AU48" s="1">
        <v>-1.7</v>
      </c>
      <c r="AV48" s="1">
        <v>-2.1</v>
      </c>
      <c r="AW48" s="1">
        <v>-2.4</v>
      </c>
      <c r="AX48" s="1">
        <v>-2.7</v>
      </c>
      <c r="AY48" s="1">
        <v>-3.2</v>
      </c>
      <c r="AZ48" s="1">
        <v>-3.9</v>
      </c>
      <c r="BA48" s="1">
        <v>-4.5999999999999996</v>
      </c>
      <c r="BB48" s="1">
        <v>-5.3</v>
      </c>
      <c r="BC48" s="1">
        <v>-5.9</v>
      </c>
      <c r="BD48" s="1">
        <v>-6.3</v>
      </c>
      <c r="BE48" s="1">
        <v>-6.3</v>
      </c>
      <c r="BF48" s="1">
        <v>-6.5</v>
      </c>
      <c r="BG48" s="1">
        <v>-6.6</v>
      </c>
      <c r="BH48" s="1">
        <v>-6.9</v>
      </c>
      <c r="BI48" s="1">
        <v>-7.3</v>
      </c>
      <c r="BJ48" s="1">
        <v>-7.5</v>
      </c>
      <c r="BK48" s="1">
        <v>-7.8</v>
      </c>
      <c r="BL48" s="1">
        <v>-7.9</v>
      </c>
      <c r="BM48" s="1">
        <v>-7.8</v>
      </c>
      <c r="BN48" s="1">
        <v>-7.8</v>
      </c>
      <c r="BO48" s="1">
        <v>-8.1999999999999993</v>
      </c>
      <c r="BP48" s="1">
        <v>-8.5</v>
      </c>
      <c r="BQ48" s="1">
        <v>-8.8000000000000007</v>
      </c>
      <c r="BR48" s="1">
        <v>-9</v>
      </c>
      <c r="BS48" s="1">
        <v>-9.1999999999999993</v>
      </c>
      <c r="BT48" s="1">
        <v>-9.5</v>
      </c>
      <c r="BU48" s="1">
        <v>-10</v>
      </c>
      <c r="BV48" s="1">
        <v>-10.7</v>
      </c>
      <c r="BW48" s="1">
        <v>-11.5</v>
      </c>
      <c r="BX48" s="1">
        <v>-11.8</v>
      </c>
      <c r="BY48" s="1">
        <v>-12.6</v>
      </c>
      <c r="BZ48" s="1">
        <v>-14</v>
      </c>
      <c r="CA48" s="1">
        <v>-15.7</v>
      </c>
      <c r="CB48" s="1">
        <v>-17.2</v>
      </c>
      <c r="CC48" s="1">
        <v>-17.2</v>
      </c>
      <c r="CD48" s="1">
        <v>-16.3</v>
      </c>
      <c r="CE48" s="1">
        <v>-14.6</v>
      </c>
      <c r="CF48" s="1">
        <v>-14.1</v>
      </c>
      <c r="CG48" s="1">
        <v>-14</v>
      </c>
      <c r="CH48" s="1">
        <v>-14.1</v>
      </c>
      <c r="CI48" s="1">
        <v>-15.4</v>
      </c>
    </row>
    <row r="49" spans="1:87" x14ac:dyDescent="0.15">
      <c r="A49" s="1" t="s">
        <v>141</v>
      </c>
      <c r="B49" s="1" t="s">
        <v>140</v>
      </c>
      <c r="C49" s="1">
        <v>10.8</v>
      </c>
      <c r="D49" s="1">
        <v>7.5</v>
      </c>
      <c r="E49" s="1">
        <v>3</v>
      </c>
      <c r="F49" s="1">
        <v>-0.2</v>
      </c>
      <c r="G49" s="1">
        <v>-0.2</v>
      </c>
      <c r="H49" s="1">
        <v>2.5</v>
      </c>
      <c r="I49" s="1">
        <v>4</v>
      </c>
      <c r="J49" s="1">
        <v>6.2</v>
      </c>
      <c r="K49" s="1">
        <v>7.1</v>
      </c>
      <c r="L49" s="1">
        <v>5</v>
      </c>
      <c r="M49" s="1">
        <v>6.6</v>
      </c>
      <c r="N49" s="1">
        <v>9.9</v>
      </c>
      <c r="O49" s="1">
        <v>15.7</v>
      </c>
      <c r="P49" s="1">
        <v>20.8</v>
      </c>
      <c r="Q49" s="1">
        <v>24.9</v>
      </c>
      <c r="R49" s="1">
        <v>25</v>
      </c>
      <c r="S49" s="1">
        <v>20.5</v>
      </c>
      <c r="T49" s="1">
        <v>18.2</v>
      </c>
      <c r="U49" s="1">
        <v>24.2</v>
      </c>
      <c r="V49" s="1">
        <v>31.4</v>
      </c>
      <c r="W49" s="1">
        <v>29.1</v>
      </c>
      <c r="X49" s="1">
        <v>36.1</v>
      </c>
      <c r="Y49" s="1">
        <v>41.2</v>
      </c>
      <c r="Z49" s="1">
        <v>39.700000000000003</v>
      </c>
      <c r="AA49" s="1">
        <v>40.299999999999997</v>
      </c>
      <c r="AB49" s="1">
        <v>39.5</v>
      </c>
      <c r="AC49" s="1">
        <v>50.2</v>
      </c>
      <c r="AD49" s="1">
        <v>49.6</v>
      </c>
      <c r="AE49" s="1">
        <v>49.1</v>
      </c>
      <c r="AF49" s="1">
        <v>43.9</v>
      </c>
      <c r="AG49" s="1">
        <v>55.5</v>
      </c>
      <c r="AH49" s="1">
        <v>54.7</v>
      </c>
      <c r="AI49" s="1">
        <v>55.9</v>
      </c>
      <c r="AJ49" s="1">
        <v>64</v>
      </c>
      <c r="AK49" s="1">
        <v>70.5</v>
      </c>
      <c r="AL49" s="1">
        <v>77.7</v>
      </c>
      <c r="AM49" s="1">
        <v>89.3</v>
      </c>
      <c r="AN49" s="1">
        <v>96.1</v>
      </c>
      <c r="AO49" s="1">
        <v>93.9</v>
      </c>
      <c r="AP49" s="1">
        <v>101.7</v>
      </c>
      <c r="AQ49" s="1">
        <v>98.4</v>
      </c>
      <c r="AR49" s="1">
        <v>86.2</v>
      </c>
      <c r="AS49" s="1">
        <v>100.6</v>
      </c>
      <c r="AT49" s="1">
        <v>117.2</v>
      </c>
      <c r="AU49" s="1">
        <v>133.4</v>
      </c>
      <c r="AV49" s="1">
        <v>125.7</v>
      </c>
      <c r="AW49" s="1">
        <v>138.9</v>
      </c>
      <c r="AX49" s="1">
        <v>174.3</v>
      </c>
      <c r="AY49" s="1">
        <v>205.8</v>
      </c>
      <c r="AZ49" s="1">
        <v>238.6</v>
      </c>
      <c r="BA49" s="1">
        <v>249</v>
      </c>
      <c r="BB49" s="1">
        <v>223.6</v>
      </c>
      <c r="BC49" s="1">
        <v>247.5</v>
      </c>
      <c r="BD49" s="1">
        <v>229.9</v>
      </c>
      <c r="BE49" s="1">
        <v>279.8</v>
      </c>
      <c r="BF49" s="1">
        <v>337.9</v>
      </c>
      <c r="BG49" s="1">
        <v>354.5</v>
      </c>
      <c r="BH49" s="1">
        <v>324.39999999999998</v>
      </c>
      <c r="BI49" s="1">
        <v>366</v>
      </c>
      <c r="BJ49" s="1">
        <v>414.9</v>
      </c>
      <c r="BK49" s="1">
        <v>414.2</v>
      </c>
      <c r="BL49" s="1">
        <v>417.2</v>
      </c>
      <c r="BM49" s="1">
        <v>451.3</v>
      </c>
      <c r="BN49" s="1">
        <v>475.3</v>
      </c>
      <c r="BO49" s="1">
        <v>522</v>
      </c>
      <c r="BP49" s="1">
        <v>621.9</v>
      </c>
      <c r="BQ49" s="1">
        <v>703</v>
      </c>
      <c r="BR49" s="1">
        <v>786.1</v>
      </c>
      <c r="BS49" s="1">
        <v>865.8</v>
      </c>
      <c r="BT49" s="1">
        <v>804.1</v>
      </c>
      <c r="BU49" s="1">
        <v>830.2</v>
      </c>
      <c r="BV49" s="1">
        <v>781.2</v>
      </c>
      <c r="BW49" s="1">
        <v>754</v>
      </c>
      <c r="BX49" s="1">
        <v>907.2</v>
      </c>
      <c r="BY49" s="1">
        <v>1056.4000000000001</v>
      </c>
      <c r="BZ49" s="1">
        <v>1283.3</v>
      </c>
      <c r="CA49" s="1">
        <v>1477.7</v>
      </c>
      <c r="CB49" s="1">
        <v>1646.5</v>
      </c>
      <c r="CC49" s="1">
        <v>1529</v>
      </c>
      <c r="CD49" s="1">
        <v>1285.0999999999999</v>
      </c>
      <c r="CE49" s="1">
        <v>1397</v>
      </c>
      <c r="CF49" s="1">
        <v>1746.4</v>
      </c>
      <c r="CG49" s="1">
        <v>1816.6</v>
      </c>
      <c r="CH49" s="1">
        <v>2022.8</v>
      </c>
      <c r="CI49" s="1">
        <v>2106.9</v>
      </c>
    </row>
    <row r="50" spans="1:87" x14ac:dyDescent="0.15">
      <c r="A50" s="1" t="s">
        <v>139</v>
      </c>
      <c r="B50" s="1" t="s">
        <v>138</v>
      </c>
      <c r="C50" s="1">
        <v>11.4</v>
      </c>
      <c r="D50" s="1">
        <v>7.8</v>
      </c>
      <c r="E50" s="1">
        <v>3</v>
      </c>
      <c r="F50" s="1">
        <v>-0.3</v>
      </c>
      <c r="G50" s="1">
        <v>-0.3</v>
      </c>
      <c r="H50" s="1">
        <v>2.6</v>
      </c>
      <c r="I50" s="1">
        <v>4.0999999999999996</v>
      </c>
      <c r="J50" s="1">
        <v>6.4</v>
      </c>
      <c r="K50" s="1">
        <v>7.6</v>
      </c>
      <c r="L50" s="1">
        <v>5.6</v>
      </c>
      <c r="M50" s="1">
        <v>7.1</v>
      </c>
      <c r="N50" s="1">
        <v>10.4</v>
      </c>
      <c r="O50" s="1">
        <v>16.3</v>
      </c>
      <c r="P50" s="1">
        <v>21.3</v>
      </c>
      <c r="Q50" s="1">
        <v>25.1</v>
      </c>
      <c r="R50" s="1">
        <v>24.5</v>
      </c>
      <c r="S50" s="1">
        <v>19.8</v>
      </c>
      <c r="T50" s="1">
        <v>20.3</v>
      </c>
      <c r="U50" s="1">
        <v>26.7</v>
      </c>
      <c r="V50" s="1">
        <v>34.4</v>
      </c>
      <c r="W50" s="1">
        <v>31.9</v>
      </c>
      <c r="X50" s="1">
        <v>38.799999999999997</v>
      </c>
      <c r="Y50" s="1">
        <v>44.2</v>
      </c>
      <c r="Z50" s="1">
        <v>42.3</v>
      </c>
      <c r="AA50" s="1">
        <v>42.2</v>
      </c>
      <c r="AB50" s="1">
        <v>40.5</v>
      </c>
      <c r="AC50" s="1">
        <v>49.7</v>
      </c>
      <c r="AD50" s="1">
        <v>49.9</v>
      </c>
      <c r="AE50" s="1">
        <v>49.7</v>
      </c>
      <c r="AF50" s="1">
        <v>44.8</v>
      </c>
      <c r="AG50" s="1">
        <v>55.7</v>
      </c>
      <c r="AH50" s="1">
        <v>53.7</v>
      </c>
      <c r="AI50" s="1">
        <v>54.2</v>
      </c>
      <c r="AJ50" s="1">
        <v>59.2</v>
      </c>
      <c r="AK50" s="1">
        <v>64.5</v>
      </c>
      <c r="AL50" s="1">
        <v>71</v>
      </c>
      <c r="AM50" s="1">
        <v>81.900000000000006</v>
      </c>
      <c r="AN50" s="1">
        <v>88.3</v>
      </c>
      <c r="AO50" s="1">
        <v>86.1</v>
      </c>
      <c r="AP50" s="1">
        <v>94.3</v>
      </c>
      <c r="AQ50" s="1">
        <v>90.8</v>
      </c>
      <c r="AR50" s="1">
        <v>79.7</v>
      </c>
      <c r="AS50" s="1">
        <v>94.7</v>
      </c>
      <c r="AT50" s="1">
        <v>109.3</v>
      </c>
      <c r="AU50" s="1">
        <v>126.6</v>
      </c>
      <c r="AV50" s="1">
        <v>123.3</v>
      </c>
      <c r="AW50" s="1">
        <v>144.19999999999999</v>
      </c>
      <c r="AX50" s="1">
        <v>182.1</v>
      </c>
      <c r="AY50" s="1">
        <v>212.8</v>
      </c>
      <c r="AZ50" s="1">
        <v>246.7</v>
      </c>
      <c r="BA50" s="1">
        <v>261</v>
      </c>
      <c r="BB50" s="1">
        <v>240.6</v>
      </c>
      <c r="BC50" s="1">
        <v>252</v>
      </c>
      <c r="BD50" s="1">
        <v>224.8</v>
      </c>
      <c r="BE50" s="1">
        <v>256.39999999999998</v>
      </c>
      <c r="BF50" s="1">
        <v>294.3</v>
      </c>
      <c r="BG50" s="1">
        <v>289.7</v>
      </c>
      <c r="BH50" s="1">
        <v>273.3</v>
      </c>
      <c r="BI50" s="1">
        <v>314.60000000000002</v>
      </c>
      <c r="BJ50" s="1">
        <v>366.2</v>
      </c>
      <c r="BK50" s="1">
        <v>373.1</v>
      </c>
      <c r="BL50" s="1">
        <v>391.2</v>
      </c>
      <c r="BM50" s="1">
        <v>434.2</v>
      </c>
      <c r="BN50" s="1">
        <v>459.7</v>
      </c>
      <c r="BO50" s="1">
        <v>501.9</v>
      </c>
      <c r="BP50" s="1">
        <v>589.29999999999995</v>
      </c>
      <c r="BQ50" s="1">
        <v>667</v>
      </c>
      <c r="BR50" s="1">
        <v>741.8</v>
      </c>
      <c r="BS50" s="1">
        <v>811</v>
      </c>
      <c r="BT50" s="1">
        <v>743.8</v>
      </c>
      <c r="BU50" s="1">
        <v>762.2</v>
      </c>
      <c r="BV50" s="1">
        <v>730.3</v>
      </c>
      <c r="BW50" s="1">
        <v>698.7</v>
      </c>
      <c r="BX50" s="1">
        <v>795.1</v>
      </c>
      <c r="BY50" s="1">
        <v>959.9</v>
      </c>
      <c r="BZ50" s="1">
        <v>1215.2</v>
      </c>
      <c r="CA50" s="1">
        <v>1621.2</v>
      </c>
      <c r="CB50" s="1">
        <v>1815.7</v>
      </c>
      <c r="CC50" s="1">
        <v>1708.9</v>
      </c>
      <c r="CD50" s="1">
        <v>1345.5</v>
      </c>
      <c r="CE50" s="1">
        <v>1479.2</v>
      </c>
      <c r="CF50" s="1">
        <v>1799.7</v>
      </c>
      <c r="CG50" s="1">
        <v>1738.5</v>
      </c>
      <c r="CH50" s="1">
        <v>2126.6</v>
      </c>
      <c r="CI50" s="1">
        <v>2238.6999999999998</v>
      </c>
    </row>
    <row r="51" spans="1:87" x14ac:dyDescent="0.15">
      <c r="A51" s="1" t="s">
        <v>137</v>
      </c>
      <c r="B51" s="1" t="s">
        <v>136</v>
      </c>
      <c r="C51" s="1">
        <v>10.9</v>
      </c>
      <c r="D51" s="1">
        <v>4.5999999999999996</v>
      </c>
      <c r="E51" s="1">
        <v>0.6</v>
      </c>
      <c r="F51" s="1">
        <v>-1.3</v>
      </c>
      <c r="G51" s="1">
        <v>1.8</v>
      </c>
      <c r="H51" s="1">
        <v>3.2</v>
      </c>
      <c r="I51" s="1">
        <v>4.4000000000000004</v>
      </c>
      <c r="J51" s="1">
        <v>7.1</v>
      </c>
      <c r="K51" s="1">
        <v>7.6</v>
      </c>
      <c r="L51" s="1">
        <v>4.5999999999999996</v>
      </c>
      <c r="M51" s="1">
        <v>7.8</v>
      </c>
      <c r="N51" s="1">
        <v>10.6</v>
      </c>
      <c r="O51" s="1">
        <v>18.8</v>
      </c>
      <c r="P51" s="1">
        <v>22.5</v>
      </c>
      <c r="Q51" s="1">
        <v>25.8</v>
      </c>
      <c r="R51" s="1">
        <v>24.8</v>
      </c>
      <c r="S51" s="1">
        <v>20.399999999999999</v>
      </c>
      <c r="T51" s="1">
        <v>25.6</v>
      </c>
      <c r="U51" s="1">
        <v>32.6</v>
      </c>
      <c r="V51" s="1">
        <v>36.5</v>
      </c>
      <c r="W51" s="1">
        <v>30</v>
      </c>
      <c r="X51" s="1">
        <v>43.8</v>
      </c>
      <c r="Y51" s="1">
        <v>45.4</v>
      </c>
      <c r="Z51" s="1">
        <v>41.3</v>
      </c>
      <c r="AA51" s="1">
        <v>43.1</v>
      </c>
      <c r="AB51" s="1">
        <v>40.799999999999997</v>
      </c>
      <c r="AC51" s="1">
        <v>51.4</v>
      </c>
      <c r="AD51" s="1">
        <v>52.6</v>
      </c>
      <c r="AE51" s="1">
        <v>51.2</v>
      </c>
      <c r="AF51" s="1">
        <v>45</v>
      </c>
      <c r="AG51" s="1">
        <v>56</v>
      </c>
      <c r="AH51" s="1">
        <v>53.9</v>
      </c>
      <c r="AI51" s="1">
        <v>53.9</v>
      </c>
      <c r="AJ51" s="1">
        <v>59.2</v>
      </c>
      <c r="AK51" s="1">
        <v>64.400000000000006</v>
      </c>
      <c r="AL51" s="1">
        <v>71.400000000000006</v>
      </c>
      <c r="AM51" s="1">
        <v>83.1</v>
      </c>
      <c r="AN51" s="1">
        <v>90.4</v>
      </c>
      <c r="AO51" s="1">
        <v>87.6</v>
      </c>
      <c r="AP51" s="1">
        <v>97.9</v>
      </c>
      <c r="AQ51" s="1">
        <v>96.7</v>
      </c>
      <c r="AR51" s="1">
        <v>86.3</v>
      </c>
      <c r="AS51" s="1">
        <v>99.3</v>
      </c>
      <c r="AT51" s="1">
        <v>115.9</v>
      </c>
      <c r="AU51" s="1">
        <v>146.1</v>
      </c>
      <c r="AV51" s="1">
        <v>161.5</v>
      </c>
      <c r="AW51" s="1">
        <v>154.80000000000001</v>
      </c>
      <c r="AX51" s="1">
        <v>196.2</v>
      </c>
      <c r="AY51" s="1">
        <v>228.5</v>
      </c>
      <c r="AZ51" s="1">
        <v>270.39999999999998</v>
      </c>
      <c r="BA51" s="1">
        <v>301.10000000000002</v>
      </c>
      <c r="BB51" s="1">
        <v>282.8</v>
      </c>
      <c r="BC51" s="1">
        <v>276.60000000000002</v>
      </c>
      <c r="BD51" s="1">
        <v>232.3</v>
      </c>
      <c r="BE51" s="1">
        <v>263.89999999999998</v>
      </c>
      <c r="BF51" s="1">
        <v>298.2</v>
      </c>
      <c r="BG51" s="1">
        <v>289.60000000000002</v>
      </c>
      <c r="BH51" s="1">
        <v>266.2</v>
      </c>
      <c r="BI51" s="1">
        <v>330.8</v>
      </c>
      <c r="BJ51" s="1">
        <v>388.4</v>
      </c>
      <c r="BK51" s="1">
        <v>389.4</v>
      </c>
      <c r="BL51" s="1">
        <v>404.1</v>
      </c>
      <c r="BM51" s="1">
        <v>429.3</v>
      </c>
      <c r="BN51" s="1">
        <v>462.6</v>
      </c>
      <c r="BO51" s="1">
        <v>505.9</v>
      </c>
      <c r="BP51" s="1">
        <v>601.70000000000005</v>
      </c>
      <c r="BQ51" s="1">
        <v>685.3</v>
      </c>
      <c r="BR51" s="1">
        <v>738.7</v>
      </c>
      <c r="BS51" s="1">
        <v>796.9</v>
      </c>
      <c r="BT51" s="1">
        <v>728.1</v>
      </c>
      <c r="BU51" s="1">
        <v>766.1</v>
      </c>
      <c r="BV51" s="1">
        <v>747.1</v>
      </c>
      <c r="BW51" s="1">
        <v>690.6</v>
      </c>
      <c r="BX51" s="1">
        <v>788.9</v>
      </c>
      <c r="BY51" s="1">
        <v>969.4</v>
      </c>
      <c r="BZ51" s="1">
        <v>1254.5999999999999</v>
      </c>
      <c r="CA51" s="1">
        <v>1653.3</v>
      </c>
      <c r="CB51" s="1">
        <v>1851.4</v>
      </c>
      <c r="CC51" s="1">
        <v>1748.4</v>
      </c>
      <c r="CD51" s="1">
        <v>1382.4</v>
      </c>
      <c r="CE51" s="1">
        <v>1472.6</v>
      </c>
      <c r="CF51" s="1">
        <v>1840.7</v>
      </c>
      <c r="CG51" s="1">
        <v>1806.8</v>
      </c>
      <c r="CH51" s="1">
        <v>2136.1</v>
      </c>
      <c r="CI51" s="1">
        <v>2235.3000000000002</v>
      </c>
    </row>
    <row r="52" spans="1:87" x14ac:dyDescent="0.15">
      <c r="A52" s="1" t="s">
        <v>135</v>
      </c>
      <c r="B52" s="1" t="s">
        <v>134</v>
      </c>
      <c r="C52" s="1">
        <v>1.4</v>
      </c>
      <c r="D52" s="1">
        <v>0.8</v>
      </c>
      <c r="E52" s="1">
        <v>0.5</v>
      </c>
      <c r="F52" s="1">
        <v>0.4</v>
      </c>
      <c r="G52" s="1">
        <v>0.5</v>
      </c>
      <c r="H52" s="1">
        <v>0.7</v>
      </c>
      <c r="I52" s="1">
        <v>1</v>
      </c>
      <c r="J52" s="1">
        <v>1.4</v>
      </c>
      <c r="K52" s="1">
        <v>1.5</v>
      </c>
      <c r="L52" s="1">
        <v>1</v>
      </c>
      <c r="M52" s="1">
        <v>1.4</v>
      </c>
      <c r="N52" s="1">
        <v>2.8</v>
      </c>
      <c r="O52" s="1">
        <v>7.6</v>
      </c>
      <c r="P52" s="1">
        <v>11.4</v>
      </c>
      <c r="Q52" s="1">
        <v>14.1</v>
      </c>
      <c r="R52" s="1">
        <v>12.9</v>
      </c>
      <c r="S52" s="1">
        <v>10.7</v>
      </c>
      <c r="T52" s="1">
        <v>9.1</v>
      </c>
      <c r="U52" s="1">
        <v>11.3</v>
      </c>
      <c r="V52" s="1">
        <v>12.4</v>
      </c>
      <c r="W52" s="1">
        <v>10.199999999999999</v>
      </c>
      <c r="X52" s="1">
        <v>17.899999999999999</v>
      </c>
      <c r="Y52" s="1">
        <v>22.6</v>
      </c>
      <c r="Z52" s="1">
        <v>19.399999999999999</v>
      </c>
      <c r="AA52" s="1">
        <v>20.3</v>
      </c>
      <c r="AB52" s="1">
        <v>17.600000000000001</v>
      </c>
      <c r="AC52" s="1">
        <v>22</v>
      </c>
      <c r="AD52" s="1">
        <v>22</v>
      </c>
      <c r="AE52" s="1">
        <v>21.4</v>
      </c>
      <c r="AF52" s="1">
        <v>19</v>
      </c>
      <c r="AG52" s="1">
        <v>23.7</v>
      </c>
      <c r="AH52" s="1">
        <v>22.8</v>
      </c>
      <c r="AI52" s="1">
        <v>22.9</v>
      </c>
      <c r="AJ52" s="1">
        <v>24.1</v>
      </c>
      <c r="AK52" s="1">
        <v>26.4</v>
      </c>
      <c r="AL52" s="1">
        <v>28.2</v>
      </c>
      <c r="AM52" s="1">
        <v>31.1</v>
      </c>
      <c r="AN52" s="1">
        <v>33.9</v>
      </c>
      <c r="AO52" s="1">
        <v>32.9</v>
      </c>
      <c r="AP52" s="1">
        <v>39.6</v>
      </c>
      <c r="AQ52" s="1">
        <v>40</v>
      </c>
      <c r="AR52" s="1">
        <v>34.799999999999997</v>
      </c>
      <c r="AS52" s="1">
        <v>38.200000000000003</v>
      </c>
      <c r="AT52" s="1">
        <v>42.3</v>
      </c>
      <c r="AU52" s="1">
        <v>50</v>
      </c>
      <c r="AV52" s="1">
        <v>52.8</v>
      </c>
      <c r="AW52" s="1">
        <v>51.6</v>
      </c>
      <c r="AX52" s="1">
        <v>65.3</v>
      </c>
      <c r="AY52" s="1">
        <v>74.400000000000006</v>
      </c>
      <c r="AZ52" s="1">
        <v>84.9</v>
      </c>
      <c r="BA52" s="1">
        <v>90</v>
      </c>
      <c r="BB52" s="1">
        <v>87.2</v>
      </c>
      <c r="BC52" s="1">
        <v>84.3</v>
      </c>
      <c r="BD52" s="1">
        <v>66.5</v>
      </c>
      <c r="BE52" s="1">
        <v>80.599999999999994</v>
      </c>
      <c r="BF52" s="1">
        <v>97.5</v>
      </c>
      <c r="BG52" s="1">
        <v>99.4</v>
      </c>
      <c r="BH52" s="1">
        <v>109.7</v>
      </c>
      <c r="BI52" s="1">
        <v>130.4</v>
      </c>
      <c r="BJ52" s="1">
        <v>141.6</v>
      </c>
      <c r="BK52" s="1">
        <v>146.1</v>
      </c>
      <c r="BL52" s="1">
        <v>145.4</v>
      </c>
      <c r="BM52" s="1">
        <v>138.6</v>
      </c>
      <c r="BN52" s="1">
        <v>148.69999999999999</v>
      </c>
      <c r="BO52" s="1">
        <v>171</v>
      </c>
      <c r="BP52" s="1">
        <v>193.1</v>
      </c>
      <c r="BQ52" s="1">
        <v>217.8</v>
      </c>
      <c r="BR52" s="1">
        <v>231.5</v>
      </c>
      <c r="BS52" s="1">
        <v>245.4</v>
      </c>
      <c r="BT52" s="1">
        <v>248.4</v>
      </c>
      <c r="BU52" s="1">
        <v>258.8</v>
      </c>
      <c r="BV52" s="1">
        <v>265.10000000000002</v>
      </c>
      <c r="BW52" s="1">
        <v>203.3</v>
      </c>
      <c r="BX52" s="1">
        <v>192.3</v>
      </c>
      <c r="BY52" s="1">
        <v>243.8</v>
      </c>
      <c r="BZ52" s="1">
        <v>306.10000000000002</v>
      </c>
      <c r="CA52" s="1">
        <v>412.4</v>
      </c>
      <c r="CB52" s="1">
        <v>473.4</v>
      </c>
      <c r="CC52" s="1">
        <v>445.5</v>
      </c>
      <c r="CD52" s="1">
        <v>309.10000000000002</v>
      </c>
      <c r="CE52" s="1">
        <v>269.39999999999998</v>
      </c>
      <c r="CF52" s="1">
        <v>370.6</v>
      </c>
      <c r="CG52" s="1">
        <v>379.1</v>
      </c>
      <c r="CH52" s="1">
        <v>454.8</v>
      </c>
      <c r="CI52" s="1">
        <v>474.3</v>
      </c>
    </row>
    <row r="53" spans="1:87" x14ac:dyDescent="0.15">
      <c r="A53" s="1" t="s">
        <v>133</v>
      </c>
      <c r="B53" s="1" t="s">
        <v>132</v>
      </c>
      <c r="C53" s="1">
        <v>9.5</v>
      </c>
      <c r="D53" s="1">
        <v>3.7</v>
      </c>
      <c r="E53" s="1">
        <v>0.1</v>
      </c>
      <c r="F53" s="1">
        <v>-1.7</v>
      </c>
      <c r="G53" s="1">
        <v>1.3</v>
      </c>
      <c r="H53" s="1">
        <v>2.5</v>
      </c>
      <c r="I53" s="1">
        <v>3.4</v>
      </c>
      <c r="J53" s="1">
        <v>5.7</v>
      </c>
      <c r="K53" s="1">
        <v>6.1</v>
      </c>
      <c r="L53" s="1">
        <v>3.6</v>
      </c>
      <c r="M53" s="1">
        <v>6.3</v>
      </c>
      <c r="N53" s="1">
        <v>7.8</v>
      </c>
      <c r="O53" s="1">
        <v>11.2</v>
      </c>
      <c r="P53" s="1">
        <v>11.1</v>
      </c>
      <c r="Q53" s="1">
        <v>11.8</v>
      </c>
      <c r="R53" s="1">
        <v>11.8</v>
      </c>
      <c r="S53" s="1">
        <v>9.6999999999999993</v>
      </c>
      <c r="T53" s="1">
        <v>16.5</v>
      </c>
      <c r="U53" s="1">
        <v>21.4</v>
      </c>
      <c r="V53" s="1">
        <v>24.1</v>
      </c>
      <c r="W53" s="1">
        <v>19.8</v>
      </c>
      <c r="X53" s="1">
        <v>25.9</v>
      </c>
      <c r="Y53" s="1">
        <v>22.8</v>
      </c>
      <c r="Z53" s="1">
        <v>21.9</v>
      </c>
      <c r="AA53" s="1">
        <v>22.9</v>
      </c>
      <c r="AB53" s="1">
        <v>23.2</v>
      </c>
      <c r="AC53" s="1">
        <v>29.4</v>
      </c>
      <c r="AD53" s="1">
        <v>30.6</v>
      </c>
      <c r="AE53" s="1">
        <v>29.8</v>
      </c>
      <c r="AF53" s="1">
        <v>26.1</v>
      </c>
      <c r="AG53" s="1">
        <v>32.200000000000003</v>
      </c>
      <c r="AH53" s="1">
        <v>31.1</v>
      </c>
      <c r="AI53" s="1">
        <v>31</v>
      </c>
      <c r="AJ53" s="1">
        <v>35.1</v>
      </c>
      <c r="AK53" s="1">
        <v>38</v>
      </c>
      <c r="AL53" s="1">
        <v>43.3</v>
      </c>
      <c r="AM53" s="1">
        <v>52</v>
      </c>
      <c r="AN53" s="1">
        <v>56.5</v>
      </c>
      <c r="AO53" s="1">
        <v>54.7</v>
      </c>
      <c r="AP53" s="1">
        <v>58.3</v>
      </c>
      <c r="AQ53" s="1">
        <v>56.7</v>
      </c>
      <c r="AR53" s="1">
        <v>51.5</v>
      </c>
      <c r="AS53" s="1">
        <v>61.1</v>
      </c>
      <c r="AT53" s="1">
        <v>73.5</v>
      </c>
      <c r="AU53" s="1">
        <v>96.2</v>
      </c>
      <c r="AV53" s="1">
        <v>108.7</v>
      </c>
      <c r="AW53" s="1">
        <v>103.1</v>
      </c>
      <c r="AX53" s="1">
        <v>130.9</v>
      </c>
      <c r="AY53" s="1">
        <v>154.1</v>
      </c>
      <c r="AZ53" s="1">
        <v>185.6</v>
      </c>
      <c r="BA53" s="1">
        <v>211.1</v>
      </c>
      <c r="BB53" s="1">
        <v>195.6</v>
      </c>
      <c r="BC53" s="1">
        <v>192.3</v>
      </c>
      <c r="BD53" s="1">
        <v>165.8</v>
      </c>
      <c r="BE53" s="1">
        <v>183.2</v>
      </c>
      <c r="BF53" s="1">
        <v>200.7</v>
      </c>
      <c r="BG53" s="1">
        <v>190.2</v>
      </c>
      <c r="BH53" s="1">
        <v>156.5</v>
      </c>
      <c r="BI53" s="1">
        <v>200.4</v>
      </c>
      <c r="BJ53" s="1">
        <v>246.7</v>
      </c>
      <c r="BK53" s="1">
        <v>243.3</v>
      </c>
      <c r="BL53" s="1">
        <v>258.60000000000002</v>
      </c>
      <c r="BM53" s="1">
        <v>290.7</v>
      </c>
      <c r="BN53" s="1">
        <v>313.89999999999998</v>
      </c>
      <c r="BO53" s="1">
        <v>334.9</v>
      </c>
      <c r="BP53" s="1">
        <v>408.6</v>
      </c>
      <c r="BQ53" s="1">
        <v>467.4</v>
      </c>
      <c r="BR53" s="1">
        <v>507.3</v>
      </c>
      <c r="BS53" s="1">
        <v>551.5</v>
      </c>
      <c r="BT53" s="1">
        <v>479.7</v>
      </c>
      <c r="BU53" s="1">
        <v>507.4</v>
      </c>
      <c r="BV53" s="1">
        <v>482</v>
      </c>
      <c r="BW53" s="1">
        <v>487.3</v>
      </c>
      <c r="BX53" s="1">
        <v>596.6</v>
      </c>
      <c r="BY53" s="1">
        <v>725.7</v>
      </c>
      <c r="BZ53" s="1">
        <v>948.5</v>
      </c>
      <c r="CA53" s="1">
        <v>1240.9000000000001</v>
      </c>
      <c r="CB53" s="1">
        <v>1378.1</v>
      </c>
      <c r="CC53" s="1">
        <v>1302.9000000000001</v>
      </c>
      <c r="CD53" s="1">
        <v>1073.3</v>
      </c>
      <c r="CE53" s="1">
        <v>1203.0999999999999</v>
      </c>
      <c r="CF53" s="1">
        <v>1470.1</v>
      </c>
      <c r="CG53" s="1">
        <v>1427.7</v>
      </c>
      <c r="CH53" s="1">
        <v>1681.3</v>
      </c>
      <c r="CI53" s="1">
        <v>1761.1</v>
      </c>
    </row>
    <row r="54" spans="1:87" x14ac:dyDescent="0.15">
      <c r="A54" s="1" t="s">
        <v>131</v>
      </c>
      <c r="B54" s="1" t="s">
        <v>130</v>
      </c>
      <c r="C54" s="1">
        <v>5.8</v>
      </c>
      <c r="D54" s="1">
        <v>5.5</v>
      </c>
      <c r="E54" s="1">
        <v>4.0999999999999996</v>
      </c>
      <c r="F54" s="1">
        <v>2.5</v>
      </c>
      <c r="G54" s="1">
        <v>2</v>
      </c>
      <c r="H54" s="1">
        <v>2.6</v>
      </c>
      <c r="I54" s="1">
        <v>2.8</v>
      </c>
      <c r="J54" s="1">
        <v>4.5</v>
      </c>
      <c r="K54" s="1">
        <v>4.7</v>
      </c>
      <c r="L54" s="1">
        <v>3.2</v>
      </c>
      <c r="M54" s="1">
        <v>3.8</v>
      </c>
      <c r="N54" s="1">
        <v>4</v>
      </c>
      <c r="O54" s="1">
        <v>4.4000000000000004</v>
      </c>
      <c r="P54" s="1">
        <v>4.3</v>
      </c>
      <c r="Q54" s="1">
        <v>4.4000000000000004</v>
      </c>
      <c r="R54" s="1">
        <v>4.5999999999999996</v>
      </c>
      <c r="S54" s="1">
        <v>4.5999999999999996</v>
      </c>
      <c r="T54" s="1">
        <v>5.6</v>
      </c>
      <c r="U54" s="1">
        <v>6.3</v>
      </c>
      <c r="V54" s="1">
        <v>7</v>
      </c>
      <c r="W54" s="1">
        <v>7.2</v>
      </c>
      <c r="X54" s="1">
        <v>8.8000000000000007</v>
      </c>
      <c r="Y54" s="1">
        <v>8.6</v>
      </c>
      <c r="Z54" s="1">
        <v>8.6</v>
      </c>
      <c r="AA54" s="1">
        <v>8.9</v>
      </c>
      <c r="AB54" s="1">
        <v>9.3000000000000007</v>
      </c>
      <c r="AC54" s="1">
        <v>10.5</v>
      </c>
      <c r="AD54" s="1">
        <v>11.3</v>
      </c>
      <c r="AE54" s="1">
        <v>11.7</v>
      </c>
      <c r="AF54" s="1">
        <v>11.6</v>
      </c>
      <c r="AG54" s="1">
        <v>12.6</v>
      </c>
      <c r="AH54" s="1">
        <v>13.4</v>
      </c>
      <c r="AI54" s="1">
        <v>13.9</v>
      </c>
      <c r="AJ54" s="1">
        <v>15</v>
      </c>
      <c r="AK54" s="1">
        <v>16.2</v>
      </c>
      <c r="AL54" s="1">
        <v>18.2</v>
      </c>
      <c r="AM54" s="1">
        <v>20.2</v>
      </c>
      <c r="AN54" s="1">
        <v>20.7</v>
      </c>
      <c r="AO54" s="1">
        <v>21.5</v>
      </c>
      <c r="AP54" s="1">
        <v>23.5</v>
      </c>
      <c r="AQ54" s="1">
        <v>24.2</v>
      </c>
      <c r="AR54" s="1">
        <v>24.3</v>
      </c>
      <c r="AS54" s="1">
        <v>25</v>
      </c>
      <c r="AT54" s="1">
        <v>26.8</v>
      </c>
      <c r="AU54" s="1">
        <v>29.9</v>
      </c>
      <c r="AV54" s="1">
        <v>33.200000000000003</v>
      </c>
      <c r="AW54" s="1">
        <v>33</v>
      </c>
      <c r="AX54" s="1">
        <v>39</v>
      </c>
      <c r="AY54" s="1">
        <v>44.8</v>
      </c>
      <c r="AZ54" s="1">
        <v>50.8</v>
      </c>
      <c r="BA54" s="1">
        <v>57.5</v>
      </c>
      <c r="BB54" s="1">
        <v>64.099999999999994</v>
      </c>
      <c r="BC54" s="1">
        <v>73.8</v>
      </c>
      <c r="BD54" s="1">
        <v>77.7</v>
      </c>
      <c r="BE54" s="1">
        <v>83.5</v>
      </c>
      <c r="BF54" s="1">
        <v>90.8</v>
      </c>
      <c r="BG54" s="1">
        <v>97.5</v>
      </c>
      <c r="BH54" s="1">
        <v>106.2</v>
      </c>
      <c r="BI54" s="1">
        <v>112.3</v>
      </c>
      <c r="BJ54" s="1">
        <v>129.9</v>
      </c>
      <c r="BK54" s="1">
        <v>158</v>
      </c>
      <c r="BL54" s="1">
        <v>169.1</v>
      </c>
      <c r="BM54" s="1">
        <v>180.5</v>
      </c>
      <c r="BN54" s="1">
        <v>189.5</v>
      </c>
      <c r="BO54" s="1">
        <v>205.3</v>
      </c>
      <c r="BP54" s="1">
        <v>236</v>
      </c>
      <c r="BQ54" s="1">
        <v>259</v>
      </c>
      <c r="BR54" s="1">
        <v>303.5</v>
      </c>
      <c r="BS54" s="1">
        <v>339.5</v>
      </c>
      <c r="BT54" s="1">
        <v>357.1</v>
      </c>
      <c r="BU54" s="1">
        <v>347.9</v>
      </c>
      <c r="BV54" s="1">
        <v>384.7</v>
      </c>
      <c r="BW54" s="1">
        <v>370.6</v>
      </c>
      <c r="BX54" s="1">
        <v>400.2</v>
      </c>
      <c r="BY54" s="1">
        <v>434</v>
      </c>
      <c r="BZ54" s="1">
        <v>564.1</v>
      </c>
      <c r="CA54" s="1">
        <v>580.5</v>
      </c>
      <c r="CB54" s="1">
        <v>726</v>
      </c>
      <c r="CC54" s="1">
        <v>818.9</v>
      </c>
      <c r="CD54" s="1">
        <v>808.6</v>
      </c>
      <c r="CE54" s="1">
        <v>574.6</v>
      </c>
      <c r="CF54" s="1">
        <v>564</v>
      </c>
      <c r="CG54" s="1">
        <v>703.7</v>
      </c>
      <c r="CH54" s="1">
        <v>857.1</v>
      </c>
      <c r="CI54" s="1">
        <v>959.6</v>
      </c>
    </row>
    <row r="55" spans="1:87" x14ac:dyDescent="0.15">
      <c r="A55" s="1" t="s">
        <v>129</v>
      </c>
      <c r="B55" s="1" t="s">
        <v>128</v>
      </c>
      <c r="C55" s="1">
        <v>3.7</v>
      </c>
      <c r="D55" s="1">
        <v>-1.8</v>
      </c>
      <c r="E55" s="1">
        <v>-4</v>
      </c>
      <c r="F55" s="1">
        <v>-4.3</v>
      </c>
      <c r="G55" s="1">
        <v>-0.7</v>
      </c>
      <c r="H55" s="1">
        <v>-0.1</v>
      </c>
      <c r="I55" s="1">
        <v>0.6</v>
      </c>
      <c r="J55" s="1">
        <v>1.2</v>
      </c>
      <c r="K55" s="1">
        <v>1.5</v>
      </c>
      <c r="L55" s="1">
        <v>0.4</v>
      </c>
      <c r="M55" s="1">
        <v>2.6</v>
      </c>
      <c r="N55" s="1">
        <v>3.8</v>
      </c>
      <c r="O55" s="1">
        <v>6.7</v>
      </c>
      <c r="P55" s="1">
        <v>6.8</v>
      </c>
      <c r="Q55" s="1">
        <v>7.3</v>
      </c>
      <c r="R55" s="1">
        <v>7.2</v>
      </c>
      <c r="S55" s="1">
        <v>5.0999999999999996</v>
      </c>
      <c r="T55" s="1">
        <v>10.9</v>
      </c>
      <c r="U55" s="1">
        <v>15</v>
      </c>
      <c r="V55" s="1">
        <v>17</v>
      </c>
      <c r="W55" s="1">
        <v>12.6</v>
      </c>
      <c r="X55" s="1">
        <v>17</v>
      </c>
      <c r="Y55" s="1">
        <v>14.3</v>
      </c>
      <c r="Z55" s="1">
        <v>13.3</v>
      </c>
      <c r="AA55" s="1">
        <v>14</v>
      </c>
      <c r="AB55" s="1">
        <v>13.9</v>
      </c>
      <c r="AC55" s="1">
        <v>18.899999999999999</v>
      </c>
      <c r="AD55" s="1">
        <v>19.399999999999999</v>
      </c>
      <c r="AE55" s="1">
        <v>18</v>
      </c>
      <c r="AF55" s="1">
        <v>14.5</v>
      </c>
      <c r="AG55" s="1">
        <v>19.7</v>
      </c>
      <c r="AH55" s="1">
        <v>17.7</v>
      </c>
      <c r="AI55" s="1">
        <v>17.100000000000001</v>
      </c>
      <c r="AJ55" s="1">
        <v>20.100000000000001</v>
      </c>
      <c r="AK55" s="1">
        <v>21.8</v>
      </c>
      <c r="AL55" s="1">
        <v>25.1</v>
      </c>
      <c r="AM55" s="1">
        <v>31.8</v>
      </c>
      <c r="AN55" s="1">
        <v>35.799999999999997</v>
      </c>
      <c r="AO55" s="1">
        <v>33.200000000000003</v>
      </c>
      <c r="AP55" s="1">
        <v>34.700000000000003</v>
      </c>
      <c r="AQ55" s="1">
        <v>32.4</v>
      </c>
      <c r="AR55" s="1">
        <v>27.2</v>
      </c>
      <c r="AS55" s="1">
        <v>36.1</v>
      </c>
      <c r="AT55" s="1">
        <v>46.7</v>
      </c>
      <c r="AU55" s="1">
        <v>66.3</v>
      </c>
      <c r="AV55" s="1">
        <v>75.5</v>
      </c>
      <c r="AW55" s="1">
        <v>70.2</v>
      </c>
      <c r="AX55" s="1">
        <v>91.9</v>
      </c>
      <c r="AY55" s="1">
        <v>109.3</v>
      </c>
      <c r="AZ55" s="1">
        <v>134.80000000000001</v>
      </c>
      <c r="BA55" s="1">
        <v>153.6</v>
      </c>
      <c r="BB55" s="1">
        <v>131.5</v>
      </c>
      <c r="BC55" s="1">
        <v>118.5</v>
      </c>
      <c r="BD55" s="1">
        <v>88.1</v>
      </c>
      <c r="BE55" s="1">
        <v>99.8</v>
      </c>
      <c r="BF55" s="1">
        <v>109.9</v>
      </c>
      <c r="BG55" s="1">
        <v>92.7</v>
      </c>
      <c r="BH55" s="1">
        <v>50.3</v>
      </c>
      <c r="BI55" s="1">
        <v>88</v>
      </c>
      <c r="BJ55" s="1">
        <v>116.8</v>
      </c>
      <c r="BK55" s="1">
        <v>85.4</v>
      </c>
      <c r="BL55" s="1">
        <v>89.6</v>
      </c>
      <c r="BM55" s="1">
        <v>110.2</v>
      </c>
      <c r="BN55" s="1">
        <v>124.4</v>
      </c>
      <c r="BO55" s="1">
        <v>129.6</v>
      </c>
      <c r="BP55" s="1">
        <v>172.6</v>
      </c>
      <c r="BQ55" s="1">
        <v>208.5</v>
      </c>
      <c r="BR55" s="1">
        <v>203.7</v>
      </c>
      <c r="BS55" s="1">
        <v>212</v>
      </c>
      <c r="BT55" s="1">
        <v>122.6</v>
      </c>
      <c r="BU55" s="1">
        <v>159.5</v>
      </c>
      <c r="BV55" s="1">
        <v>97.3</v>
      </c>
      <c r="BW55" s="1">
        <v>116.8</v>
      </c>
      <c r="BX55" s="1">
        <v>196.4</v>
      </c>
      <c r="BY55" s="1">
        <v>291.7</v>
      </c>
      <c r="BZ55" s="1">
        <v>384.4</v>
      </c>
      <c r="CA55" s="1">
        <v>660.4</v>
      </c>
      <c r="CB55" s="1">
        <v>652.1</v>
      </c>
      <c r="CC55" s="1">
        <v>484</v>
      </c>
      <c r="CD55" s="1">
        <v>264.7</v>
      </c>
      <c r="CE55" s="1">
        <v>628.5</v>
      </c>
      <c r="CF55" s="1">
        <v>906.2</v>
      </c>
      <c r="CG55" s="1">
        <v>724</v>
      </c>
      <c r="CH55" s="1">
        <v>824.2</v>
      </c>
      <c r="CI55" s="1">
        <v>801.5</v>
      </c>
    </row>
    <row r="56" spans="1:87" x14ac:dyDescent="0.15">
      <c r="A56" s="1" t="s">
        <v>127</v>
      </c>
      <c r="B56" s="1" t="s">
        <v>126</v>
      </c>
      <c r="C56" s="1">
        <v>0.5</v>
      </c>
      <c r="D56" s="1">
        <v>3.3</v>
      </c>
      <c r="E56" s="1">
        <v>2.4</v>
      </c>
      <c r="F56" s="1">
        <v>1</v>
      </c>
      <c r="G56" s="1">
        <v>-2.1</v>
      </c>
      <c r="H56" s="1">
        <v>-0.6</v>
      </c>
      <c r="I56" s="1">
        <v>-0.2</v>
      </c>
      <c r="J56" s="1">
        <v>-0.7</v>
      </c>
      <c r="K56" s="1">
        <v>0</v>
      </c>
      <c r="L56" s="1">
        <v>1</v>
      </c>
      <c r="M56" s="1">
        <v>-0.7</v>
      </c>
      <c r="N56" s="1">
        <v>-0.2</v>
      </c>
      <c r="O56" s="1">
        <v>-2.5</v>
      </c>
      <c r="P56" s="1">
        <v>-1.2</v>
      </c>
      <c r="Q56" s="1">
        <v>-0.8</v>
      </c>
      <c r="R56" s="1">
        <v>-0.3</v>
      </c>
      <c r="S56" s="1">
        <v>-0.6</v>
      </c>
      <c r="T56" s="1">
        <v>-5.3</v>
      </c>
      <c r="U56" s="1">
        <v>-5.9</v>
      </c>
      <c r="V56" s="1">
        <v>-2.2000000000000002</v>
      </c>
      <c r="W56" s="1">
        <v>1.9</v>
      </c>
      <c r="X56" s="1">
        <v>-5</v>
      </c>
      <c r="Y56" s="1">
        <v>-1.2</v>
      </c>
      <c r="Z56" s="1">
        <v>1</v>
      </c>
      <c r="AA56" s="1">
        <v>-1</v>
      </c>
      <c r="AB56" s="1">
        <v>-0.3</v>
      </c>
      <c r="AC56" s="1">
        <v>-1.7</v>
      </c>
      <c r="AD56" s="1">
        <v>-2.7</v>
      </c>
      <c r="AE56" s="1">
        <v>-1.5</v>
      </c>
      <c r="AF56" s="1">
        <v>-0.3</v>
      </c>
      <c r="AG56" s="1">
        <v>-0.3</v>
      </c>
      <c r="AH56" s="1">
        <v>-0.2</v>
      </c>
      <c r="AI56" s="1">
        <v>0.3</v>
      </c>
      <c r="AJ56" s="1">
        <v>0</v>
      </c>
      <c r="AK56" s="1">
        <v>0.1</v>
      </c>
      <c r="AL56" s="1">
        <v>-0.5</v>
      </c>
      <c r="AM56" s="1">
        <v>-1.2</v>
      </c>
      <c r="AN56" s="1">
        <v>-2.1</v>
      </c>
      <c r="AO56" s="1">
        <v>-1.6</v>
      </c>
      <c r="AP56" s="1">
        <v>-3.7</v>
      </c>
      <c r="AQ56" s="1">
        <v>-5.9</v>
      </c>
      <c r="AR56" s="1">
        <v>-6.6</v>
      </c>
      <c r="AS56" s="1">
        <v>-4.5999999999999996</v>
      </c>
      <c r="AT56" s="1">
        <v>-6.6</v>
      </c>
      <c r="AU56" s="1">
        <v>-19.600000000000001</v>
      </c>
      <c r="AV56" s="1">
        <v>-38.200000000000003</v>
      </c>
      <c r="AW56" s="1">
        <v>-10.5</v>
      </c>
      <c r="AX56" s="1">
        <v>-14.1</v>
      </c>
      <c r="AY56" s="1">
        <v>-15.7</v>
      </c>
      <c r="AZ56" s="1">
        <v>-23.7</v>
      </c>
      <c r="BA56" s="1">
        <v>-40.1</v>
      </c>
      <c r="BB56" s="1">
        <v>-42.1</v>
      </c>
      <c r="BC56" s="1">
        <v>-24.6</v>
      </c>
      <c r="BD56" s="1">
        <v>-7.5</v>
      </c>
      <c r="BE56" s="1">
        <v>-7.4</v>
      </c>
      <c r="BF56" s="1">
        <v>-4</v>
      </c>
      <c r="BG56" s="1">
        <v>0</v>
      </c>
      <c r="BH56" s="1">
        <v>7.1</v>
      </c>
      <c r="BI56" s="1">
        <v>-16.2</v>
      </c>
      <c r="BJ56" s="1">
        <v>-22.2</v>
      </c>
      <c r="BK56" s="1">
        <v>-16.3</v>
      </c>
      <c r="BL56" s="1">
        <v>-12.9</v>
      </c>
      <c r="BM56" s="1">
        <v>4.9000000000000004</v>
      </c>
      <c r="BN56" s="1">
        <v>-2.8</v>
      </c>
      <c r="BO56" s="1">
        <v>-4</v>
      </c>
      <c r="BP56" s="1">
        <v>-12.4</v>
      </c>
      <c r="BQ56" s="1">
        <v>-18.3</v>
      </c>
      <c r="BR56" s="1">
        <v>3.1</v>
      </c>
      <c r="BS56" s="1">
        <v>14.1</v>
      </c>
      <c r="BT56" s="1">
        <v>15.7</v>
      </c>
      <c r="BU56" s="1">
        <v>-4</v>
      </c>
      <c r="BV56" s="1">
        <v>-16.8</v>
      </c>
      <c r="BW56" s="1">
        <v>8</v>
      </c>
      <c r="BX56" s="1">
        <v>6.1</v>
      </c>
      <c r="BY56" s="1">
        <v>-9.6</v>
      </c>
      <c r="BZ56" s="1">
        <v>-39.5</v>
      </c>
      <c r="CA56" s="1">
        <v>-32.1</v>
      </c>
      <c r="CB56" s="1">
        <v>-35.700000000000003</v>
      </c>
      <c r="CC56" s="1">
        <v>-39.5</v>
      </c>
      <c r="CD56" s="1">
        <v>-37</v>
      </c>
      <c r="CE56" s="1">
        <v>6.7</v>
      </c>
      <c r="CF56" s="1">
        <v>-41</v>
      </c>
      <c r="CG56" s="1">
        <v>-68.3</v>
      </c>
      <c r="CH56" s="1">
        <v>-9.5</v>
      </c>
      <c r="CI56" s="1">
        <v>3.3</v>
      </c>
    </row>
    <row r="57" spans="1:87" x14ac:dyDescent="0.15">
      <c r="A57" s="1" t="s">
        <v>125</v>
      </c>
      <c r="B57" s="1" t="s">
        <v>124</v>
      </c>
      <c r="C57" s="1">
        <v>-0.6</v>
      </c>
      <c r="D57" s="1">
        <v>-0.3</v>
      </c>
      <c r="E57" s="1">
        <v>0</v>
      </c>
      <c r="F57" s="1">
        <v>0.1</v>
      </c>
      <c r="G57" s="1">
        <v>0.1</v>
      </c>
      <c r="H57" s="1">
        <v>-0.1</v>
      </c>
      <c r="I57" s="1">
        <v>-0.1</v>
      </c>
      <c r="J57" s="1">
        <v>-0.1</v>
      </c>
      <c r="K57" s="1">
        <v>-0.5</v>
      </c>
      <c r="L57" s="1">
        <v>-0.6</v>
      </c>
      <c r="M57" s="1">
        <v>-0.5</v>
      </c>
      <c r="N57" s="1">
        <v>-0.6</v>
      </c>
      <c r="O57" s="1">
        <v>-0.6</v>
      </c>
      <c r="P57" s="1">
        <v>-0.5</v>
      </c>
      <c r="Q57" s="1">
        <v>-0.2</v>
      </c>
      <c r="R57" s="1">
        <v>0.5</v>
      </c>
      <c r="S57" s="1">
        <v>0.6</v>
      </c>
      <c r="T57" s="1">
        <v>-2.1</v>
      </c>
      <c r="U57" s="1">
        <v>-2.6</v>
      </c>
      <c r="V57" s="1">
        <v>-3</v>
      </c>
      <c r="W57" s="1">
        <v>-2.8</v>
      </c>
      <c r="X57" s="1">
        <v>-2.8</v>
      </c>
      <c r="Y57" s="1">
        <v>-3</v>
      </c>
      <c r="Z57" s="1">
        <v>-2.6</v>
      </c>
      <c r="AA57" s="1">
        <v>-1.9</v>
      </c>
      <c r="AB57" s="1">
        <v>-1</v>
      </c>
      <c r="AC57" s="1">
        <v>0.5</v>
      </c>
      <c r="AD57" s="1">
        <v>-0.3</v>
      </c>
      <c r="AE57" s="1">
        <v>-0.5</v>
      </c>
      <c r="AF57" s="1">
        <v>-0.9</v>
      </c>
      <c r="AG57" s="1">
        <v>-0.2</v>
      </c>
      <c r="AH57" s="1">
        <v>1</v>
      </c>
      <c r="AI57" s="1">
        <v>1.8</v>
      </c>
      <c r="AJ57" s="1">
        <v>4.8</v>
      </c>
      <c r="AK57" s="1">
        <v>6</v>
      </c>
      <c r="AL57" s="1">
        <v>6.8</v>
      </c>
      <c r="AM57" s="1">
        <v>7.4</v>
      </c>
      <c r="AN57" s="1">
        <v>7.8</v>
      </c>
      <c r="AO57" s="1">
        <v>7.8</v>
      </c>
      <c r="AP57" s="1">
        <v>7.5</v>
      </c>
      <c r="AQ57" s="1">
        <v>7.6</v>
      </c>
      <c r="AR57" s="1">
        <v>6.5</v>
      </c>
      <c r="AS57" s="1">
        <v>6</v>
      </c>
      <c r="AT57" s="1">
        <v>7.9</v>
      </c>
      <c r="AU57" s="1">
        <v>6.8</v>
      </c>
      <c r="AV57" s="1">
        <v>2.4</v>
      </c>
      <c r="AW57" s="1">
        <v>-5.4</v>
      </c>
      <c r="AX57" s="1">
        <v>-7.8</v>
      </c>
      <c r="AY57" s="1">
        <v>-7</v>
      </c>
      <c r="AZ57" s="1">
        <v>-8.1</v>
      </c>
      <c r="BA57" s="1">
        <v>-12</v>
      </c>
      <c r="BB57" s="1">
        <v>-17.100000000000001</v>
      </c>
      <c r="BC57" s="1">
        <v>-4.5</v>
      </c>
      <c r="BD57" s="1">
        <v>5</v>
      </c>
      <c r="BE57" s="1">
        <v>23.3</v>
      </c>
      <c r="BF57" s="1">
        <v>43.6</v>
      </c>
      <c r="BG57" s="1">
        <v>64.8</v>
      </c>
      <c r="BH57" s="1">
        <v>51.1</v>
      </c>
      <c r="BI57" s="1">
        <v>51.4</v>
      </c>
      <c r="BJ57" s="1">
        <v>48.7</v>
      </c>
      <c r="BK57" s="1">
        <v>41.2</v>
      </c>
      <c r="BL57" s="1">
        <v>26</v>
      </c>
      <c r="BM57" s="1">
        <v>17.100000000000001</v>
      </c>
      <c r="BN57" s="1">
        <v>15.5</v>
      </c>
      <c r="BO57" s="1">
        <v>20.100000000000001</v>
      </c>
      <c r="BP57" s="1">
        <v>32.6</v>
      </c>
      <c r="BQ57" s="1">
        <v>36</v>
      </c>
      <c r="BR57" s="1">
        <v>44.2</v>
      </c>
      <c r="BS57" s="1">
        <v>54.8</v>
      </c>
      <c r="BT57" s="1">
        <v>60.3</v>
      </c>
      <c r="BU57" s="1">
        <v>68</v>
      </c>
      <c r="BV57" s="1">
        <v>50.9</v>
      </c>
      <c r="BW57" s="1">
        <v>55.4</v>
      </c>
      <c r="BX57" s="1">
        <v>112.1</v>
      </c>
      <c r="BY57" s="1">
        <v>96.5</v>
      </c>
      <c r="BZ57" s="1">
        <v>68.2</v>
      </c>
      <c r="CA57" s="1">
        <v>-143.5</v>
      </c>
      <c r="CB57" s="1">
        <v>-169.2</v>
      </c>
      <c r="CC57" s="1">
        <v>-179.9</v>
      </c>
      <c r="CD57" s="1">
        <v>-60.4</v>
      </c>
      <c r="CE57" s="1">
        <v>-82.2</v>
      </c>
      <c r="CF57" s="1">
        <v>-53.3</v>
      </c>
      <c r="CG57" s="1">
        <v>78.099999999999994</v>
      </c>
      <c r="CH57" s="1">
        <v>-103.8</v>
      </c>
      <c r="CI57" s="1">
        <v>-131.80000000000001</v>
      </c>
    </row>
    <row r="58" spans="1:87" ht="14" x14ac:dyDescent="0.2">
      <c r="A58" s="524" t="s">
        <v>123</v>
      </c>
      <c r="B58" s="522"/>
      <c r="C58" s="522"/>
      <c r="D58" s="522"/>
      <c r="E58" s="522"/>
      <c r="F58" s="522"/>
      <c r="G58" s="522"/>
      <c r="H58" s="522"/>
      <c r="I58" s="522"/>
      <c r="J58" s="522"/>
      <c r="K58" s="522"/>
      <c r="L58" s="522"/>
      <c r="M58" s="522"/>
      <c r="N58" s="522"/>
      <c r="O58" s="522"/>
      <c r="P58" s="522"/>
      <c r="Q58" s="522"/>
      <c r="R58" s="522"/>
      <c r="S58" s="522"/>
      <c r="T58" s="522"/>
      <c r="U58" s="522"/>
      <c r="V58" s="522"/>
      <c r="W58" s="522"/>
      <c r="X58" s="522"/>
      <c r="Y58" s="522"/>
      <c r="Z58" s="522"/>
      <c r="AA58" s="522"/>
      <c r="AB58" s="522"/>
      <c r="AC58" s="522"/>
      <c r="AD58" s="522"/>
      <c r="AE58" s="522"/>
      <c r="AF58" s="522"/>
      <c r="AG58" s="522"/>
      <c r="AH58" s="522"/>
      <c r="AI58" s="522"/>
      <c r="AJ58" s="522"/>
      <c r="AK58" s="522"/>
      <c r="AL58" s="522"/>
      <c r="AM58" s="522"/>
      <c r="AN58" s="522"/>
      <c r="AO58" s="522"/>
      <c r="AP58" s="522"/>
      <c r="AQ58" s="522"/>
      <c r="AR58" s="522"/>
      <c r="AS58" s="522"/>
      <c r="AT58" s="522"/>
      <c r="AU58" s="522"/>
      <c r="AV58" s="522"/>
      <c r="AW58" s="522"/>
      <c r="AX58" s="522"/>
      <c r="AY58" s="522"/>
      <c r="AZ58" s="522"/>
      <c r="BA58" s="522"/>
      <c r="BB58" s="522"/>
      <c r="BC58" s="522"/>
      <c r="BD58" s="522"/>
      <c r="BE58" s="522"/>
      <c r="BF58" s="522"/>
      <c r="BG58" s="522"/>
      <c r="BH58" s="522"/>
      <c r="BI58" s="522"/>
      <c r="BJ58" s="522"/>
      <c r="BK58" s="522"/>
      <c r="BL58" s="522"/>
      <c r="BM58" s="522"/>
      <c r="BN58" s="522"/>
      <c r="BO58" s="522"/>
      <c r="BP58" s="522"/>
      <c r="BQ58" s="522"/>
      <c r="BR58" s="522"/>
      <c r="BS58" s="522"/>
      <c r="BT58" s="522"/>
      <c r="BU58" s="522"/>
      <c r="BV58" s="522"/>
      <c r="BW58" s="522"/>
      <c r="BX58" s="522"/>
      <c r="BY58" s="522"/>
      <c r="BZ58" s="522"/>
      <c r="CA58" s="522"/>
      <c r="CB58" s="522"/>
      <c r="CC58" s="522"/>
      <c r="CD58" s="522"/>
      <c r="CE58" s="522"/>
      <c r="CF58" s="522"/>
      <c r="CG58" s="522"/>
      <c r="CH58" s="522"/>
      <c r="CI58" s="522"/>
    </row>
    <row r="59" spans="1:87" x14ac:dyDescent="0.15">
      <c r="A59" s="521" t="s">
        <v>122</v>
      </c>
      <c r="B59" s="522"/>
      <c r="C59" s="522"/>
      <c r="D59" s="522"/>
      <c r="E59" s="522"/>
      <c r="F59" s="522"/>
      <c r="G59" s="522"/>
      <c r="H59" s="522"/>
      <c r="I59" s="522"/>
      <c r="J59" s="522"/>
      <c r="K59" s="522"/>
      <c r="L59" s="522"/>
      <c r="M59" s="522"/>
      <c r="N59" s="522"/>
      <c r="O59" s="522"/>
      <c r="P59" s="522"/>
      <c r="Q59" s="522"/>
      <c r="R59" s="522"/>
      <c r="S59" s="522"/>
      <c r="T59" s="522"/>
      <c r="U59" s="522"/>
      <c r="V59" s="522"/>
      <c r="W59" s="522"/>
      <c r="X59" s="522"/>
      <c r="Y59" s="522"/>
      <c r="Z59" s="522"/>
      <c r="AA59" s="522"/>
      <c r="AB59" s="522"/>
      <c r="AC59" s="522"/>
      <c r="AD59" s="522"/>
      <c r="AE59" s="522"/>
      <c r="AF59" s="522"/>
      <c r="AG59" s="522"/>
      <c r="AH59" s="522"/>
      <c r="AI59" s="522"/>
      <c r="AJ59" s="522"/>
      <c r="AK59" s="522"/>
      <c r="AL59" s="522"/>
      <c r="AM59" s="522"/>
      <c r="AN59" s="522"/>
      <c r="AO59" s="522"/>
      <c r="AP59" s="522"/>
      <c r="AQ59" s="522"/>
      <c r="AR59" s="522"/>
      <c r="AS59" s="522"/>
      <c r="AT59" s="522"/>
      <c r="AU59" s="522"/>
      <c r="AV59" s="522"/>
      <c r="AW59" s="522"/>
      <c r="AX59" s="522"/>
      <c r="AY59" s="522"/>
      <c r="AZ59" s="522"/>
      <c r="BA59" s="522"/>
      <c r="BB59" s="522"/>
      <c r="BC59" s="522"/>
      <c r="BD59" s="522"/>
      <c r="BE59" s="522"/>
      <c r="BF59" s="522"/>
      <c r="BG59" s="522"/>
      <c r="BH59" s="522"/>
      <c r="BI59" s="522"/>
      <c r="BJ59" s="522"/>
      <c r="BK59" s="522"/>
      <c r="BL59" s="522"/>
      <c r="BM59" s="522"/>
      <c r="BN59" s="522"/>
      <c r="BO59" s="522"/>
      <c r="BP59" s="522"/>
      <c r="BQ59" s="522"/>
      <c r="BR59" s="522"/>
      <c r="BS59" s="522"/>
      <c r="BT59" s="522"/>
      <c r="BU59" s="522"/>
      <c r="BV59" s="522"/>
      <c r="BW59" s="522"/>
      <c r="BX59" s="522"/>
      <c r="BY59" s="522"/>
      <c r="BZ59" s="522"/>
      <c r="CA59" s="522"/>
      <c r="CB59" s="522"/>
      <c r="CC59" s="522"/>
      <c r="CD59" s="522"/>
      <c r="CE59" s="522"/>
      <c r="CF59" s="522"/>
      <c r="CG59" s="522"/>
      <c r="CH59" s="522"/>
      <c r="CI59" s="522"/>
    </row>
    <row r="60" spans="1:87" x14ac:dyDescent="0.15">
      <c r="A60" s="521" t="s">
        <v>121</v>
      </c>
      <c r="B60" s="522"/>
      <c r="C60" s="522"/>
      <c r="D60" s="522"/>
      <c r="E60" s="522"/>
      <c r="F60" s="522"/>
      <c r="G60" s="522"/>
      <c r="H60" s="522"/>
      <c r="I60" s="522"/>
      <c r="J60" s="522"/>
      <c r="K60" s="522"/>
      <c r="L60" s="522"/>
      <c r="M60" s="522"/>
      <c r="N60" s="522"/>
      <c r="O60" s="522"/>
      <c r="P60" s="522"/>
      <c r="Q60" s="522"/>
      <c r="R60" s="522"/>
      <c r="S60" s="522"/>
      <c r="T60" s="522"/>
      <c r="U60" s="522"/>
      <c r="V60" s="522"/>
      <c r="W60" s="522"/>
      <c r="X60" s="522"/>
      <c r="Y60" s="522"/>
      <c r="Z60" s="522"/>
      <c r="AA60" s="522"/>
      <c r="AB60" s="522"/>
      <c r="AC60" s="522"/>
      <c r="AD60" s="522"/>
      <c r="AE60" s="522"/>
      <c r="AF60" s="522"/>
      <c r="AG60" s="522"/>
      <c r="AH60" s="522"/>
      <c r="AI60" s="522"/>
      <c r="AJ60" s="522"/>
      <c r="AK60" s="522"/>
      <c r="AL60" s="522"/>
      <c r="AM60" s="522"/>
      <c r="AN60" s="522"/>
      <c r="AO60" s="522"/>
      <c r="AP60" s="522"/>
      <c r="AQ60" s="522"/>
      <c r="AR60" s="522"/>
      <c r="AS60" s="522"/>
      <c r="AT60" s="522"/>
      <c r="AU60" s="522"/>
      <c r="AV60" s="522"/>
      <c r="AW60" s="522"/>
      <c r="AX60" s="522"/>
      <c r="AY60" s="522"/>
      <c r="AZ60" s="522"/>
      <c r="BA60" s="522"/>
      <c r="BB60" s="522"/>
      <c r="BC60" s="522"/>
      <c r="BD60" s="522"/>
      <c r="BE60" s="522"/>
      <c r="BF60" s="522"/>
      <c r="BG60" s="522"/>
      <c r="BH60" s="522"/>
      <c r="BI60" s="522"/>
      <c r="BJ60" s="522"/>
      <c r="BK60" s="522"/>
      <c r="BL60" s="522"/>
      <c r="BM60" s="522"/>
      <c r="BN60" s="522"/>
      <c r="BO60" s="522"/>
      <c r="BP60" s="522"/>
      <c r="BQ60" s="522"/>
      <c r="BR60" s="522"/>
      <c r="BS60" s="522"/>
      <c r="BT60" s="522"/>
      <c r="BU60" s="522"/>
      <c r="BV60" s="522"/>
      <c r="BW60" s="522"/>
      <c r="BX60" s="522"/>
      <c r="BY60" s="522"/>
      <c r="BZ60" s="522"/>
      <c r="CA60" s="522"/>
      <c r="CB60" s="522"/>
      <c r="CC60" s="522"/>
      <c r="CD60" s="522"/>
      <c r="CE60" s="522"/>
      <c r="CF60" s="522"/>
      <c r="CG60" s="522"/>
      <c r="CH60" s="522"/>
      <c r="CI60" s="522"/>
    </row>
    <row r="61" spans="1:87" x14ac:dyDescent="0.15">
      <c r="A61" s="521" t="s">
        <v>120</v>
      </c>
      <c r="B61" s="522"/>
      <c r="C61" s="522"/>
      <c r="D61" s="522"/>
      <c r="E61" s="522"/>
      <c r="F61" s="522"/>
      <c r="G61" s="522"/>
      <c r="H61" s="522"/>
      <c r="I61" s="522"/>
      <c r="J61" s="522"/>
      <c r="K61" s="522"/>
      <c r="L61" s="522"/>
      <c r="M61" s="522"/>
      <c r="N61" s="522"/>
      <c r="O61" s="522"/>
      <c r="P61" s="522"/>
      <c r="Q61" s="522"/>
      <c r="R61" s="522"/>
      <c r="S61" s="522"/>
      <c r="T61" s="522"/>
      <c r="U61" s="522"/>
      <c r="V61" s="522"/>
      <c r="W61" s="522"/>
      <c r="X61" s="522"/>
      <c r="Y61" s="522"/>
      <c r="Z61" s="522"/>
      <c r="AA61" s="522"/>
      <c r="AB61" s="522"/>
      <c r="AC61" s="522"/>
      <c r="AD61" s="522"/>
      <c r="AE61" s="522"/>
      <c r="AF61" s="522"/>
      <c r="AG61" s="522"/>
      <c r="AH61" s="522"/>
      <c r="AI61" s="522"/>
      <c r="AJ61" s="522"/>
      <c r="AK61" s="522"/>
      <c r="AL61" s="522"/>
      <c r="AM61" s="522"/>
      <c r="AN61" s="522"/>
      <c r="AO61" s="522"/>
      <c r="AP61" s="522"/>
      <c r="AQ61" s="522"/>
      <c r="AR61" s="522"/>
      <c r="AS61" s="522"/>
      <c r="AT61" s="522"/>
      <c r="AU61" s="522"/>
      <c r="AV61" s="522"/>
      <c r="AW61" s="522"/>
      <c r="AX61" s="522"/>
      <c r="AY61" s="522"/>
      <c r="AZ61" s="522"/>
      <c r="BA61" s="522"/>
      <c r="BB61" s="522"/>
      <c r="BC61" s="522"/>
      <c r="BD61" s="522"/>
      <c r="BE61" s="522"/>
      <c r="BF61" s="522"/>
      <c r="BG61" s="522"/>
      <c r="BH61" s="522"/>
      <c r="BI61" s="522"/>
      <c r="BJ61" s="522"/>
      <c r="BK61" s="522"/>
      <c r="BL61" s="522"/>
      <c r="BM61" s="522"/>
      <c r="BN61" s="522"/>
      <c r="BO61" s="522"/>
      <c r="BP61" s="522"/>
      <c r="BQ61" s="522"/>
      <c r="BR61" s="522"/>
      <c r="BS61" s="522"/>
      <c r="BT61" s="522"/>
      <c r="BU61" s="522"/>
      <c r="BV61" s="522"/>
      <c r="BW61" s="522"/>
      <c r="BX61" s="522"/>
      <c r="BY61" s="522"/>
      <c r="BZ61" s="522"/>
      <c r="CA61" s="522"/>
      <c r="CB61" s="522"/>
      <c r="CC61" s="522"/>
      <c r="CD61" s="522"/>
      <c r="CE61" s="522"/>
      <c r="CF61" s="522"/>
      <c r="CG61" s="522"/>
      <c r="CH61" s="522"/>
      <c r="CI61" s="522"/>
    </row>
    <row r="62" spans="1:87" x14ac:dyDescent="0.15">
      <c r="A62" s="521" t="s">
        <v>119</v>
      </c>
      <c r="B62" s="522"/>
      <c r="C62" s="522"/>
      <c r="D62" s="522"/>
      <c r="E62" s="522"/>
      <c r="F62" s="522"/>
      <c r="G62" s="522"/>
      <c r="H62" s="522"/>
      <c r="I62" s="522"/>
      <c r="J62" s="522"/>
      <c r="K62" s="522"/>
      <c r="L62" s="522"/>
      <c r="M62" s="522"/>
      <c r="N62" s="522"/>
      <c r="O62" s="522"/>
      <c r="P62" s="522"/>
      <c r="Q62" s="522"/>
      <c r="R62" s="522"/>
      <c r="S62" s="522"/>
      <c r="T62" s="522"/>
      <c r="U62" s="522"/>
      <c r="V62" s="522"/>
      <c r="W62" s="522"/>
      <c r="X62" s="522"/>
      <c r="Y62" s="522"/>
      <c r="Z62" s="522"/>
      <c r="AA62" s="522"/>
      <c r="AB62" s="522"/>
      <c r="AC62" s="522"/>
      <c r="AD62" s="522"/>
      <c r="AE62" s="522"/>
      <c r="AF62" s="522"/>
      <c r="AG62" s="522"/>
      <c r="AH62" s="522"/>
      <c r="AI62" s="522"/>
      <c r="AJ62" s="522"/>
      <c r="AK62" s="522"/>
      <c r="AL62" s="522"/>
      <c r="AM62" s="522"/>
      <c r="AN62" s="522"/>
      <c r="AO62" s="522"/>
      <c r="AP62" s="522"/>
      <c r="AQ62" s="522"/>
      <c r="AR62" s="522"/>
      <c r="AS62" s="522"/>
      <c r="AT62" s="522"/>
      <c r="AU62" s="522"/>
      <c r="AV62" s="522"/>
      <c r="AW62" s="522"/>
      <c r="AX62" s="522"/>
      <c r="AY62" s="522"/>
      <c r="AZ62" s="522"/>
      <c r="BA62" s="522"/>
      <c r="BB62" s="522"/>
      <c r="BC62" s="522"/>
      <c r="BD62" s="522"/>
      <c r="BE62" s="522"/>
      <c r="BF62" s="522"/>
      <c r="BG62" s="522"/>
      <c r="BH62" s="522"/>
      <c r="BI62" s="522"/>
      <c r="BJ62" s="522"/>
      <c r="BK62" s="522"/>
      <c r="BL62" s="522"/>
      <c r="BM62" s="522"/>
      <c r="BN62" s="522"/>
      <c r="BO62" s="522"/>
      <c r="BP62" s="522"/>
      <c r="BQ62" s="522"/>
      <c r="BR62" s="522"/>
      <c r="BS62" s="522"/>
      <c r="BT62" s="522"/>
      <c r="BU62" s="522"/>
      <c r="BV62" s="522"/>
      <c r="BW62" s="522"/>
      <c r="BX62" s="522"/>
      <c r="BY62" s="522"/>
      <c r="BZ62" s="522"/>
      <c r="CA62" s="522"/>
      <c r="CB62" s="522"/>
      <c r="CC62" s="522"/>
      <c r="CD62" s="522"/>
      <c r="CE62" s="522"/>
      <c r="CF62" s="522"/>
      <c r="CG62" s="522"/>
      <c r="CH62" s="522"/>
      <c r="CI62" s="522"/>
    </row>
  </sheetData>
  <mergeCells count="96">
    <mergeCell ref="A1:CI1"/>
    <mergeCell ref="A2:CI2"/>
    <mergeCell ref="A3:CI3"/>
    <mergeCell ref="A4:CI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W6"/>
    <mergeCell ref="BX6"/>
    <mergeCell ref="BY6"/>
    <mergeCell ref="BZ6"/>
    <mergeCell ref="BP6"/>
    <mergeCell ref="BQ6"/>
    <mergeCell ref="BR6"/>
    <mergeCell ref="BS6"/>
    <mergeCell ref="BT6"/>
    <mergeCell ref="A61:CI61"/>
    <mergeCell ref="A62:CI62"/>
    <mergeCell ref="CG6"/>
    <mergeCell ref="CH6"/>
    <mergeCell ref="CI6"/>
    <mergeCell ref="A58:CI58"/>
    <mergeCell ref="A59:CI59"/>
    <mergeCell ref="A60:CI60"/>
    <mergeCell ref="CA6"/>
    <mergeCell ref="CB6"/>
    <mergeCell ref="CC6"/>
    <mergeCell ref="CD6"/>
    <mergeCell ref="CE6"/>
    <mergeCell ref="CF6"/>
    <mergeCell ref="BU6"/>
    <mergeCell ref="BV6"/>
  </mergeCells>
  <pageMargins left="0.75" right="0.75" top="1" bottom="1" header="0.5" footer="0.5"/>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I60"/>
  <sheetViews>
    <sheetView zoomScale="150" zoomScaleNormal="150" zoomScalePageLayoutView="150" workbookViewId="0">
      <pane xSplit="2" ySplit="6" topLeftCell="C26" activePane="bottomRight" state="frozen"/>
      <selection activeCell="A103" sqref="A103:XFD103"/>
      <selection pane="topRight" activeCell="A103" sqref="A103:XFD103"/>
      <selection pane="bottomLeft" activeCell="A103" sqref="A103:XFD103"/>
      <selection pane="bottomRight" activeCell="A4" sqref="A4:CI4"/>
    </sheetView>
  </sheetViews>
  <sheetFormatPr baseColWidth="10" defaultColWidth="7.5703125" defaultRowHeight="13" x14ac:dyDescent="0.15"/>
  <cols>
    <col min="1" max="1" width="7.5703125" style="52"/>
    <col min="2" max="2" width="41.140625" style="52" bestFit="1" customWidth="1"/>
    <col min="3" max="16384" width="7.5703125" style="52"/>
  </cols>
  <sheetData>
    <row r="1" spans="1:87" ht="18" x14ac:dyDescent="0.2">
      <c r="A1" s="525" t="s">
        <v>903</v>
      </c>
      <c r="B1" s="522"/>
      <c r="C1" s="522"/>
      <c r="D1" s="522"/>
      <c r="E1" s="522"/>
      <c r="F1" s="522"/>
      <c r="G1" s="522"/>
      <c r="H1" s="522"/>
      <c r="I1" s="522"/>
      <c r="J1" s="522"/>
      <c r="K1" s="522"/>
      <c r="L1" s="522"/>
      <c r="M1" s="522"/>
      <c r="N1" s="522"/>
      <c r="O1" s="522"/>
      <c r="P1" s="522"/>
      <c r="Q1" s="522"/>
      <c r="R1" s="522"/>
      <c r="S1" s="522"/>
      <c r="T1" s="522"/>
      <c r="U1" s="522"/>
      <c r="V1" s="522"/>
      <c r="W1" s="522"/>
      <c r="X1" s="522"/>
      <c r="Y1" s="522"/>
      <c r="Z1" s="522"/>
      <c r="AA1" s="522"/>
      <c r="AB1" s="522"/>
      <c r="AC1" s="522"/>
      <c r="AD1" s="522"/>
      <c r="AE1" s="522"/>
      <c r="AF1" s="522"/>
      <c r="AG1" s="522"/>
      <c r="AH1" s="522"/>
      <c r="AI1" s="522"/>
      <c r="AJ1" s="522"/>
      <c r="AK1" s="522"/>
      <c r="AL1" s="522"/>
      <c r="AM1" s="522"/>
      <c r="AN1" s="522"/>
      <c r="AO1" s="522"/>
      <c r="AP1" s="522"/>
      <c r="AQ1" s="522"/>
      <c r="AR1" s="522"/>
      <c r="AS1" s="522"/>
      <c r="AT1" s="522"/>
      <c r="AU1" s="522"/>
      <c r="AV1" s="522"/>
      <c r="AW1" s="522"/>
      <c r="AX1" s="522"/>
      <c r="AY1" s="522"/>
      <c r="AZ1" s="522"/>
      <c r="BA1" s="522"/>
      <c r="BB1" s="522"/>
      <c r="BC1" s="522"/>
      <c r="BD1" s="522"/>
      <c r="BE1" s="522"/>
      <c r="BF1" s="522"/>
      <c r="BG1" s="522"/>
      <c r="BH1" s="522"/>
      <c r="BI1" s="522"/>
      <c r="BJ1" s="522"/>
      <c r="BK1" s="522"/>
      <c r="BL1" s="522"/>
      <c r="BM1" s="522"/>
      <c r="BN1" s="522"/>
      <c r="BO1" s="522"/>
      <c r="BP1" s="522"/>
      <c r="BQ1" s="522"/>
      <c r="BR1" s="522"/>
      <c r="BS1" s="522"/>
      <c r="BT1" s="522"/>
      <c r="BU1" s="522"/>
      <c r="BV1" s="522"/>
      <c r="BW1" s="522"/>
      <c r="BX1" s="522"/>
      <c r="BY1" s="522"/>
      <c r="BZ1" s="522"/>
      <c r="CA1" s="522"/>
      <c r="CB1" s="522"/>
      <c r="CC1" s="522"/>
      <c r="CD1" s="522"/>
      <c r="CE1" s="522"/>
      <c r="CF1" s="522"/>
      <c r="CG1" s="522"/>
      <c r="CH1" s="522"/>
      <c r="CI1" s="522"/>
    </row>
    <row r="2" spans="1:87" ht="17" x14ac:dyDescent="0.2">
      <c r="A2" s="526" t="s">
        <v>309</v>
      </c>
      <c r="B2" s="522"/>
      <c r="C2" s="522"/>
      <c r="D2" s="522"/>
      <c r="E2" s="522"/>
      <c r="F2" s="522"/>
      <c r="G2" s="522"/>
      <c r="H2" s="522"/>
      <c r="I2" s="522"/>
      <c r="J2" s="522"/>
      <c r="K2" s="522"/>
      <c r="L2" s="522"/>
      <c r="M2" s="522"/>
      <c r="N2" s="522"/>
      <c r="O2" s="522"/>
      <c r="P2" s="522"/>
      <c r="Q2" s="522"/>
      <c r="R2" s="522"/>
      <c r="S2" s="522"/>
      <c r="T2" s="522"/>
      <c r="U2" s="522"/>
      <c r="V2" s="522"/>
      <c r="W2" s="522"/>
      <c r="X2" s="522"/>
      <c r="Y2" s="522"/>
      <c r="Z2" s="522"/>
      <c r="AA2" s="522"/>
      <c r="AB2" s="522"/>
      <c r="AC2" s="522"/>
      <c r="AD2" s="522"/>
      <c r="AE2" s="522"/>
      <c r="AF2" s="522"/>
      <c r="AG2" s="522"/>
      <c r="AH2" s="522"/>
      <c r="AI2" s="522"/>
      <c r="AJ2" s="522"/>
      <c r="AK2" s="522"/>
      <c r="AL2" s="522"/>
      <c r="AM2" s="522"/>
      <c r="AN2" s="522"/>
      <c r="AO2" s="522"/>
      <c r="AP2" s="522"/>
      <c r="AQ2" s="522"/>
      <c r="AR2" s="522"/>
      <c r="AS2" s="522"/>
      <c r="AT2" s="522"/>
      <c r="AU2" s="522"/>
      <c r="AV2" s="522"/>
      <c r="AW2" s="522"/>
      <c r="AX2" s="522"/>
      <c r="AY2" s="522"/>
      <c r="AZ2" s="522"/>
      <c r="BA2" s="522"/>
      <c r="BB2" s="522"/>
      <c r="BC2" s="522"/>
      <c r="BD2" s="522"/>
      <c r="BE2" s="522"/>
      <c r="BF2" s="522"/>
      <c r="BG2" s="522"/>
      <c r="BH2" s="522"/>
      <c r="BI2" s="522"/>
      <c r="BJ2" s="522"/>
      <c r="BK2" s="522"/>
      <c r="BL2" s="522"/>
      <c r="BM2" s="522"/>
      <c r="BN2" s="522"/>
      <c r="BO2" s="522"/>
      <c r="BP2" s="522"/>
      <c r="BQ2" s="522"/>
      <c r="BR2" s="522"/>
      <c r="BS2" s="522"/>
      <c r="BT2" s="522"/>
      <c r="BU2" s="522"/>
      <c r="BV2" s="522"/>
      <c r="BW2" s="522"/>
      <c r="BX2" s="522"/>
      <c r="BY2" s="522"/>
      <c r="BZ2" s="522"/>
      <c r="CA2" s="522"/>
      <c r="CB2" s="522"/>
      <c r="CC2" s="522"/>
      <c r="CD2" s="522"/>
      <c r="CE2" s="522"/>
      <c r="CF2" s="522"/>
      <c r="CG2" s="522"/>
      <c r="CH2" s="522"/>
      <c r="CI2" s="522"/>
    </row>
    <row r="3" spans="1:87" x14ac:dyDescent="0.15">
      <c r="A3" s="522" t="s">
        <v>308</v>
      </c>
      <c r="B3" s="522"/>
      <c r="C3" s="522"/>
      <c r="D3" s="522"/>
      <c r="E3" s="522"/>
      <c r="F3" s="522"/>
      <c r="G3" s="522"/>
      <c r="H3" s="522"/>
      <c r="I3" s="522"/>
      <c r="J3" s="522"/>
      <c r="K3" s="522"/>
      <c r="L3" s="522"/>
      <c r="M3" s="522"/>
      <c r="N3" s="522"/>
      <c r="O3" s="522"/>
      <c r="P3" s="522"/>
      <c r="Q3" s="522"/>
      <c r="R3" s="522"/>
      <c r="S3" s="522"/>
      <c r="T3" s="522"/>
      <c r="U3" s="522"/>
      <c r="V3" s="522"/>
      <c r="W3" s="522"/>
      <c r="X3" s="522"/>
      <c r="Y3" s="522"/>
      <c r="Z3" s="522"/>
      <c r="AA3" s="522"/>
      <c r="AB3" s="522"/>
      <c r="AC3" s="522"/>
      <c r="AD3" s="522"/>
      <c r="AE3" s="522"/>
      <c r="AF3" s="522"/>
      <c r="AG3" s="522"/>
      <c r="AH3" s="522"/>
      <c r="AI3" s="522"/>
      <c r="AJ3" s="522"/>
      <c r="AK3" s="522"/>
      <c r="AL3" s="522"/>
      <c r="AM3" s="522"/>
      <c r="AN3" s="522"/>
      <c r="AO3" s="522"/>
      <c r="AP3" s="522"/>
      <c r="AQ3" s="522"/>
      <c r="AR3" s="522"/>
      <c r="AS3" s="522"/>
      <c r="AT3" s="522"/>
      <c r="AU3" s="522"/>
      <c r="AV3" s="522"/>
      <c r="AW3" s="522"/>
      <c r="AX3" s="522"/>
      <c r="AY3" s="522"/>
      <c r="AZ3" s="522"/>
      <c r="BA3" s="522"/>
      <c r="BB3" s="522"/>
      <c r="BC3" s="522"/>
      <c r="BD3" s="522"/>
      <c r="BE3" s="522"/>
      <c r="BF3" s="522"/>
      <c r="BG3" s="522"/>
      <c r="BH3" s="522"/>
      <c r="BI3" s="522"/>
      <c r="BJ3" s="522"/>
      <c r="BK3" s="522"/>
      <c r="BL3" s="522"/>
      <c r="BM3" s="522"/>
      <c r="BN3" s="522"/>
      <c r="BO3" s="522"/>
      <c r="BP3" s="522"/>
      <c r="BQ3" s="522"/>
      <c r="BR3" s="522"/>
      <c r="BS3" s="522"/>
      <c r="BT3" s="522"/>
      <c r="BU3" s="522"/>
      <c r="BV3" s="522"/>
      <c r="BW3" s="522"/>
      <c r="BX3" s="522"/>
      <c r="BY3" s="522"/>
      <c r="BZ3" s="522"/>
      <c r="CA3" s="522"/>
      <c r="CB3" s="522"/>
      <c r="CC3" s="522"/>
      <c r="CD3" s="522"/>
      <c r="CE3" s="522"/>
      <c r="CF3" s="522"/>
      <c r="CG3" s="522"/>
      <c r="CH3" s="522"/>
      <c r="CI3" s="522"/>
    </row>
    <row r="4" spans="1:87" ht="16" x14ac:dyDescent="0.2">
      <c r="A4" s="527" t="s">
        <v>1415</v>
      </c>
      <c r="B4" s="527"/>
      <c r="C4" s="527"/>
      <c r="D4" s="527"/>
      <c r="E4" s="527"/>
      <c r="F4" s="527"/>
      <c r="G4" s="527"/>
      <c r="H4" s="527"/>
      <c r="I4" s="527"/>
      <c r="J4" s="527"/>
      <c r="K4" s="527"/>
      <c r="L4" s="527"/>
      <c r="M4" s="527"/>
      <c r="N4" s="527"/>
      <c r="O4" s="527"/>
      <c r="P4" s="527"/>
      <c r="Q4" s="527"/>
      <c r="R4" s="527"/>
      <c r="S4" s="527"/>
      <c r="T4" s="527"/>
      <c r="U4" s="527"/>
      <c r="V4" s="527"/>
      <c r="W4" s="527"/>
      <c r="X4" s="527"/>
      <c r="Y4" s="527"/>
      <c r="Z4" s="527"/>
      <c r="AA4" s="527"/>
      <c r="AB4" s="527"/>
      <c r="AC4" s="527"/>
      <c r="AD4" s="527"/>
      <c r="AE4" s="527"/>
      <c r="AF4" s="527"/>
      <c r="AG4" s="527"/>
      <c r="AH4" s="527"/>
      <c r="AI4" s="527"/>
      <c r="AJ4" s="527"/>
      <c r="AK4" s="527"/>
      <c r="AL4" s="527"/>
      <c r="AM4" s="527"/>
      <c r="AN4" s="527"/>
      <c r="AO4" s="527"/>
      <c r="AP4" s="527"/>
      <c r="AQ4" s="527"/>
      <c r="AR4" s="527"/>
      <c r="AS4" s="527"/>
      <c r="AT4" s="527"/>
      <c r="AU4" s="527"/>
      <c r="AV4" s="527"/>
      <c r="AW4" s="527"/>
      <c r="AX4" s="527"/>
      <c r="AY4" s="527"/>
      <c r="AZ4" s="527"/>
      <c r="BA4" s="527"/>
      <c r="BB4" s="527"/>
      <c r="BC4" s="527"/>
      <c r="BD4" s="527"/>
      <c r="BE4" s="527"/>
      <c r="BF4" s="527"/>
      <c r="BG4" s="527"/>
      <c r="BH4" s="527"/>
      <c r="BI4" s="527"/>
      <c r="BJ4" s="527"/>
      <c r="BK4" s="527"/>
      <c r="BL4" s="527"/>
      <c r="BM4" s="527"/>
      <c r="BN4" s="527"/>
      <c r="BO4" s="527"/>
      <c r="BP4" s="527"/>
      <c r="BQ4" s="527"/>
      <c r="BR4" s="527"/>
      <c r="BS4" s="527"/>
      <c r="BT4" s="527"/>
      <c r="BU4" s="527"/>
      <c r="BV4" s="527"/>
      <c r="BW4" s="527"/>
      <c r="BX4" s="527"/>
      <c r="BY4" s="527"/>
      <c r="BZ4" s="527"/>
      <c r="CA4" s="527"/>
      <c r="CB4" s="527"/>
      <c r="CC4" s="527"/>
      <c r="CD4" s="527"/>
      <c r="CE4" s="527"/>
      <c r="CF4" s="527"/>
      <c r="CG4" s="527"/>
      <c r="CH4" s="527"/>
      <c r="CI4" s="527"/>
    </row>
    <row r="6" spans="1:87" x14ac:dyDescent="0.15">
      <c r="A6" s="523" t="s">
        <v>307</v>
      </c>
      <c r="B6" s="523" t="s">
        <v>162</v>
      </c>
      <c r="C6" s="523" t="s">
        <v>306</v>
      </c>
      <c r="D6" s="523" t="s">
        <v>305</v>
      </c>
      <c r="E6" s="523" t="s">
        <v>304</v>
      </c>
      <c r="F6" s="523" t="s">
        <v>303</v>
      </c>
      <c r="G6" s="523" t="s">
        <v>302</v>
      </c>
      <c r="H6" s="523" t="s">
        <v>301</v>
      </c>
      <c r="I6" s="523" t="s">
        <v>300</v>
      </c>
      <c r="J6" s="523" t="s">
        <v>299</v>
      </c>
      <c r="K6" s="523" t="s">
        <v>298</v>
      </c>
      <c r="L6" s="523" t="s">
        <v>297</v>
      </c>
      <c r="M6" s="523" t="s">
        <v>296</v>
      </c>
      <c r="N6" s="523" t="s">
        <v>295</v>
      </c>
      <c r="O6" s="523" t="s">
        <v>294</v>
      </c>
      <c r="P6" s="523" t="s">
        <v>293</v>
      </c>
      <c r="Q6" s="523" t="s">
        <v>292</v>
      </c>
      <c r="R6" s="523" t="s">
        <v>291</v>
      </c>
      <c r="S6" s="523" t="s">
        <v>290</v>
      </c>
      <c r="T6" s="523" t="s">
        <v>289</v>
      </c>
      <c r="U6" s="523" t="s">
        <v>288</v>
      </c>
      <c r="V6" s="523" t="s">
        <v>287</v>
      </c>
      <c r="W6" s="523" t="s">
        <v>286</v>
      </c>
      <c r="X6" s="523" t="s">
        <v>285</v>
      </c>
      <c r="Y6" s="523" t="s">
        <v>284</v>
      </c>
      <c r="Z6" s="523" t="s">
        <v>283</v>
      </c>
      <c r="AA6" s="523" t="s">
        <v>282</v>
      </c>
      <c r="AB6" s="523" t="s">
        <v>281</v>
      </c>
      <c r="AC6" s="523" t="s">
        <v>280</v>
      </c>
      <c r="AD6" s="523" t="s">
        <v>279</v>
      </c>
      <c r="AE6" s="523" t="s">
        <v>278</v>
      </c>
      <c r="AF6" s="523" t="s">
        <v>277</v>
      </c>
      <c r="AG6" s="523" t="s">
        <v>276</v>
      </c>
      <c r="AH6" s="523" t="s">
        <v>275</v>
      </c>
      <c r="AI6" s="523" t="s">
        <v>274</v>
      </c>
      <c r="AJ6" s="523" t="s">
        <v>273</v>
      </c>
      <c r="AK6" s="523" t="s">
        <v>272</v>
      </c>
      <c r="AL6" s="523" t="s">
        <v>271</v>
      </c>
      <c r="AM6" s="523" t="s">
        <v>270</v>
      </c>
      <c r="AN6" s="523" t="s">
        <v>269</v>
      </c>
      <c r="AO6" s="523" t="s">
        <v>268</v>
      </c>
      <c r="AP6" s="523" t="s">
        <v>267</v>
      </c>
      <c r="AQ6" s="523" t="s">
        <v>266</v>
      </c>
      <c r="AR6" s="523" t="s">
        <v>265</v>
      </c>
      <c r="AS6" s="523" t="s">
        <v>264</v>
      </c>
      <c r="AT6" s="523" t="s">
        <v>263</v>
      </c>
      <c r="AU6" s="523" t="s">
        <v>262</v>
      </c>
      <c r="AV6" s="523" t="s">
        <v>261</v>
      </c>
      <c r="AW6" s="523" t="s">
        <v>260</v>
      </c>
      <c r="AX6" s="523" t="s">
        <v>259</v>
      </c>
      <c r="AY6" s="523" t="s">
        <v>258</v>
      </c>
      <c r="AZ6" s="523" t="s">
        <v>257</v>
      </c>
      <c r="BA6" s="523" t="s">
        <v>256</v>
      </c>
      <c r="BB6" s="523" t="s">
        <v>255</v>
      </c>
      <c r="BC6" s="523" t="s">
        <v>254</v>
      </c>
      <c r="BD6" s="523" t="s">
        <v>253</v>
      </c>
      <c r="BE6" s="523" t="s">
        <v>252</v>
      </c>
      <c r="BF6" s="523" t="s">
        <v>251</v>
      </c>
      <c r="BG6" s="523" t="s">
        <v>250</v>
      </c>
      <c r="BH6" s="523" t="s">
        <v>249</v>
      </c>
      <c r="BI6" s="523" t="s">
        <v>248</v>
      </c>
      <c r="BJ6" s="523" t="s">
        <v>247</v>
      </c>
      <c r="BK6" s="523" t="s">
        <v>246</v>
      </c>
      <c r="BL6" s="523" t="s">
        <v>245</v>
      </c>
      <c r="BM6" s="523" t="s">
        <v>244</v>
      </c>
      <c r="BN6" s="523" t="s">
        <v>243</v>
      </c>
      <c r="BO6" s="523" t="s">
        <v>242</v>
      </c>
      <c r="BP6" s="523" t="s">
        <v>241</v>
      </c>
      <c r="BQ6" s="523" t="s">
        <v>240</v>
      </c>
      <c r="BR6" s="523" t="s">
        <v>239</v>
      </c>
      <c r="BS6" s="523" t="s">
        <v>238</v>
      </c>
      <c r="BT6" s="523" t="s">
        <v>237</v>
      </c>
      <c r="BU6" s="523" t="s">
        <v>236</v>
      </c>
      <c r="BV6" s="523" t="s">
        <v>235</v>
      </c>
      <c r="BW6" s="523" t="s">
        <v>234</v>
      </c>
      <c r="BX6" s="523" t="s">
        <v>233</v>
      </c>
      <c r="BY6" s="523" t="s">
        <v>232</v>
      </c>
      <c r="BZ6" s="523" t="s">
        <v>231</v>
      </c>
      <c r="CA6" s="523" t="s">
        <v>230</v>
      </c>
      <c r="CB6" s="523" t="s">
        <v>229</v>
      </c>
      <c r="CC6" s="523" t="s">
        <v>228</v>
      </c>
      <c r="CD6" s="523" t="s">
        <v>227</v>
      </c>
      <c r="CE6" s="523" t="s">
        <v>226</v>
      </c>
      <c r="CF6" s="523" t="s">
        <v>225</v>
      </c>
      <c r="CG6" s="523" t="s">
        <v>224</v>
      </c>
      <c r="CH6" s="523" t="s">
        <v>223</v>
      </c>
      <c r="CI6" s="523" t="s">
        <v>222</v>
      </c>
    </row>
    <row r="7" spans="1:87" x14ac:dyDescent="0.15">
      <c r="A7" s="52" t="s">
        <v>221</v>
      </c>
      <c r="B7" s="48" t="s">
        <v>902</v>
      </c>
      <c r="C7" s="52">
        <v>54.8</v>
      </c>
      <c r="D7" s="52">
        <v>48.2</v>
      </c>
      <c r="E7" s="52">
        <v>37.799999999999997</v>
      </c>
      <c r="F7" s="52">
        <v>27.9</v>
      </c>
      <c r="G7" s="52">
        <v>26.9</v>
      </c>
      <c r="H7" s="52">
        <v>33.5</v>
      </c>
      <c r="I7" s="52">
        <v>37.1</v>
      </c>
      <c r="J7" s="52">
        <v>42.7</v>
      </c>
      <c r="K7" s="52">
        <v>48.3</v>
      </c>
      <c r="L7" s="52">
        <v>43</v>
      </c>
      <c r="M7" s="52">
        <v>47.3</v>
      </c>
      <c r="N7" s="52">
        <v>54.1</v>
      </c>
      <c r="O7" s="52">
        <v>70</v>
      </c>
      <c r="P7" s="52">
        <v>87.5</v>
      </c>
      <c r="Q7" s="52">
        <v>103.5</v>
      </c>
      <c r="R7" s="52">
        <v>107.3</v>
      </c>
      <c r="S7" s="52">
        <v>100.8</v>
      </c>
      <c r="T7" s="52">
        <v>105.8</v>
      </c>
      <c r="U7" s="52">
        <v>127.5</v>
      </c>
      <c r="V7" s="52">
        <v>146.1</v>
      </c>
      <c r="W7" s="52">
        <v>143.1</v>
      </c>
      <c r="X7" s="52">
        <v>162.19999999999999</v>
      </c>
      <c r="Y7" s="52">
        <v>185.8</v>
      </c>
      <c r="Z7" s="52">
        <v>195.1</v>
      </c>
      <c r="AA7" s="52">
        <v>209.3</v>
      </c>
      <c r="AB7" s="52">
        <v>206.9</v>
      </c>
      <c r="AC7" s="52">
        <v>233.1</v>
      </c>
      <c r="AD7" s="52">
        <v>250.2</v>
      </c>
      <c r="AE7" s="52">
        <v>261.8</v>
      </c>
      <c r="AF7" s="52">
        <v>256.89999999999998</v>
      </c>
      <c r="AG7" s="52">
        <v>287.5</v>
      </c>
      <c r="AH7" s="52">
        <v>300</v>
      </c>
      <c r="AI7" s="52">
        <v>308.8</v>
      </c>
      <c r="AJ7" s="52">
        <v>336</v>
      </c>
      <c r="AK7" s="52">
        <v>357.5</v>
      </c>
      <c r="AL7" s="52">
        <v>386.1</v>
      </c>
      <c r="AM7" s="52">
        <v>423.9</v>
      </c>
      <c r="AN7" s="52">
        <v>465.2</v>
      </c>
      <c r="AO7" s="52">
        <v>491.3</v>
      </c>
      <c r="AP7" s="52">
        <v>542.20000000000005</v>
      </c>
      <c r="AQ7" s="52">
        <v>590.79999999999995</v>
      </c>
      <c r="AR7" s="52">
        <v>612.29999999999995</v>
      </c>
      <c r="AS7" s="52">
        <v>661.1</v>
      </c>
      <c r="AT7" s="52">
        <v>733.2</v>
      </c>
      <c r="AU7" s="52">
        <v>820.5</v>
      </c>
      <c r="AV7" s="52">
        <v>889.9</v>
      </c>
      <c r="AW7" s="52">
        <v>966</v>
      </c>
      <c r="AX7" s="52">
        <v>1087.8</v>
      </c>
      <c r="AY7" s="52">
        <v>1233</v>
      </c>
      <c r="AZ7" s="52">
        <v>1407.5</v>
      </c>
      <c r="BA7" s="52">
        <v>1565</v>
      </c>
      <c r="BB7" s="52">
        <v>1702.7</v>
      </c>
      <c r="BC7" s="52">
        <v>1935.2</v>
      </c>
      <c r="BD7" s="52">
        <v>2018.8</v>
      </c>
      <c r="BE7" s="52">
        <v>2172.9</v>
      </c>
      <c r="BF7" s="52">
        <v>2435.3000000000002</v>
      </c>
      <c r="BG7" s="52">
        <v>2605.8000000000002</v>
      </c>
      <c r="BH7" s="52">
        <v>2712.5</v>
      </c>
      <c r="BI7" s="52">
        <v>2902.9</v>
      </c>
      <c r="BJ7" s="52">
        <v>3151.3</v>
      </c>
      <c r="BK7" s="52">
        <v>3329</v>
      </c>
      <c r="BL7" s="52">
        <v>3477.3</v>
      </c>
      <c r="BM7" s="52">
        <v>3564.1</v>
      </c>
      <c r="BN7" s="52">
        <v>3750.6</v>
      </c>
      <c r="BO7" s="52">
        <v>3926.9</v>
      </c>
      <c r="BP7" s="52">
        <v>4219.3</v>
      </c>
      <c r="BQ7" s="52">
        <v>4483.8999999999996</v>
      </c>
      <c r="BR7" s="52">
        <v>4780.2</v>
      </c>
      <c r="BS7" s="52">
        <v>5153.6000000000004</v>
      </c>
      <c r="BT7" s="52">
        <v>5485.8</v>
      </c>
      <c r="BU7" s="52">
        <v>5815.5</v>
      </c>
      <c r="BV7" s="52">
        <v>6227.3</v>
      </c>
      <c r="BW7" s="52">
        <v>6226</v>
      </c>
      <c r="BX7" s="52">
        <v>6318.8</v>
      </c>
      <c r="BY7" s="52">
        <v>6544.3</v>
      </c>
      <c r="BZ7" s="52">
        <v>6967.7</v>
      </c>
      <c r="CA7" s="52">
        <v>7484</v>
      </c>
      <c r="CB7" s="52">
        <v>8026.3</v>
      </c>
      <c r="CC7" s="52">
        <v>8189.1</v>
      </c>
      <c r="CD7" s="52">
        <v>8092.4</v>
      </c>
      <c r="CE7" s="52">
        <v>7823.9</v>
      </c>
      <c r="CF7" s="52">
        <v>8235.5</v>
      </c>
      <c r="CG7" s="52">
        <v>8611.7999999999993</v>
      </c>
      <c r="CH7" s="52">
        <v>9151.5</v>
      </c>
      <c r="CI7" s="52">
        <v>9518.4</v>
      </c>
    </row>
    <row r="8" spans="1:87" x14ac:dyDescent="0.15">
      <c r="A8" s="52" t="s">
        <v>219</v>
      </c>
      <c r="B8" s="52" t="s">
        <v>899</v>
      </c>
      <c r="C8" s="52">
        <v>5.2</v>
      </c>
      <c r="D8" s="52">
        <v>5.0999999999999996</v>
      </c>
      <c r="E8" s="52">
        <v>4.8</v>
      </c>
      <c r="F8" s="52">
        <v>4.2</v>
      </c>
      <c r="G8" s="52">
        <v>4</v>
      </c>
      <c r="H8" s="52">
        <v>4.0999999999999996</v>
      </c>
      <c r="I8" s="52">
        <v>4.2</v>
      </c>
      <c r="J8" s="52">
        <v>4.2</v>
      </c>
      <c r="K8" s="52">
        <v>4.7</v>
      </c>
      <c r="L8" s="52">
        <v>4.8</v>
      </c>
      <c r="M8" s="52">
        <v>4.8</v>
      </c>
      <c r="N8" s="52">
        <v>5</v>
      </c>
      <c r="O8" s="52">
        <v>5.6</v>
      </c>
      <c r="P8" s="52">
        <v>6.4</v>
      </c>
      <c r="Q8" s="52">
        <v>6.6</v>
      </c>
      <c r="R8" s="52">
        <v>6.7</v>
      </c>
      <c r="S8" s="52">
        <v>7</v>
      </c>
      <c r="T8" s="52">
        <v>8</v>
      </c>
      <c r="U8" s="52">
        <v>9.8000000000000007</v>
      </c>
      <c r="V8" s="52">
        <v>11.5</v>
      </c>
      <c r="W8" s="52">
        <v>12.4</v>
      </c>
      <c r="X8" s="52">
        <v>13.3</v>
      </c>
      <c r="Y8" s="52">
        <v>15.1</v>
      </c>
      <c r="Z8" s="52">
        <v>16.100000000000001</v>
      </c>
      <c r="AA8" s="52">
        <v>17.3</v>
      </c>
      <c r="AB8" s="52">
        <v>18.3</v>
      </c>
      <c r="AC8" s="52">
        <v>19.600000000000001</v>
      </c>
      <c r="AD8" s="52">
        <v>22.1</v>
      </c>
      <c r="AE8" s="52">
        <v>24.6</v>
      </c>
      <c r="AF8" s="52">
        <v>26.4</v>
      </c>
      <c r="AG8" s="52">
        <v>27.6</v>
      </c>
      <c r="AH8" s="52">
        <v>28.5</v>
      </c>
      <c r="AI8" s="52">
        <v>29.5</v>
      </c>
      <c r="AJ8" s="52">
        <v>30.8</v>
      </c>
      <c r="AK8" s="52">
        <v>32.4</v>
      </c>
      <c r="AL8" s="52">
        <v>34.4</v>
      </c>
      <c r="AM8" s="52">
        <v>37.1</v>
      </c>
      <c r="AN8" s="52">
        <v>40.9</v>
      </c>
      <c r="AO8" s="52">
        <v>45.1</v>
      </c>
      <c r="AP8" s="52">
        <v>50</v>
      </c>
      <c r="AQ8" s="52">
        <v>55.7</v>
      </c>
      <c r="AR8" s="52">
        <v>61.8</v>
      </c>
      <c r="AS8" s="52">
        <v>67.599999999999994</v>
      </c>
      <c r="AT8" s="52">
        <v>73.400000000000006</v>
      </c>
      <c r="AU8" s="52">
        <v>82</v>
      </c>
      <c r="AV8" s="52">
        <v>96</v>
      </c>
      <c r="AW8" s="52">
        <v>113.5</v>
      </c>
      <c r="AX8" s="52">
        <v>125</v>
      </c>
      <c r="AY8" s="52">
        <v>140.5</v>
      </c>
      <c r="AZ8" s="52">
        <v>159.30000000000001</v>
      </c>
      <c r="BA8" s="52">
        <v>183.4</v>
      </c>
      <c r="BB8" s="52">
        <v>212.1</v>
      </c>
      <c r="BC8" s="52">
        <v>244.9</v>
      </c>
      <c r="BD8" s="52">
        <v>272.5</v>
      </c>
      <c r="BE8" s="52">
        <v>285.89999999999998</v>
      </c>
      <c r="BF8" s="52">
        <v>303.2</v>
      </c>
      <c r="BG8" s="52">
        <v>326.89999999999998</v>
      </c>
      <c r="BH8" s="52">
        <v>349.9</v>
      </c>
      <c r="BI8" s="52">
        <v>371.3</v>
      </c>
      <c r="BJ8" s="52">
        <v>399.4</v>
      </c>
      <c r="BK8" s="52">
        <v>427.2</v>
      </c>
      <c r="BL8" s="52">
        <v>455.3</v>
      </c>
      <c r="BM8" s="52">
        <v>480.9</v>
      </c>
      <c r="BN8" s="52">
        <v>496.2</v>
      </c>
      <c r="BO8" s="52">
        <v>519.79999999999995</v>
      </c>
      <c r="BP8" s="52">
        <v>550.4</v>
      </c>
      <c r="BQ8" s="52">
        <v>593.6</v>
      </c>
      <c r="BR8" s="52">
        <v>629.79999999999995</v>
      </c>
      <c r="BS8" s="52">
        <v>674</v>
      </c>
      <c r="BT8" s="52">
        <v>719.3</v>
      </c>
      <c r="BU8" s="52">
        <v>774.6</v>
      </c>
      <c r="BV8" s="52">
        <v>844.5</v>
      </c>
      <c r="BW8" s="52">
        <v>894.9</v>
      </c>
      <c r="BX8" s="52">
        <v>920.5</v>
      </c>
      <c r="BY8" s="52">
        <v>941.5</v>
      </c>
      <c r="BZ8" s="52">
        <v>982.7</v>
      </c>
      <c r="CA8" s="52">
        <v>1051.5999999999999</v>
      </c>
      <c r="CB8" s="52">
        <v>1128.5999999999999</v>
      </c>
      <c r="CC8" s="52">
        <v>1197.5</v>
      </c>
      <c r="CD8" s="52">
        <v>1259.2</v>
      </c>
      <c r="CE8" s="52">
        <v>1260.5999999999999</v>
      </c>
      <c r="CF8" s="52">
        <v>1262.5</v>
      </c>
      <c r="CG8" s="52">
        <v>1298.8</v>
      </c>
      <c r="CH8" s="52">
        <v>1348.5</v>
      </c>
      <c r="CI8" s="52">
        <v>1402.1</v>
      </c>
    </row>
    <row r="9" spans="1:87" x14ac:dyDescent="0.15">
      <c r="A9" s="52" t="s">
        <v>217</v>
      </c>
      <c r="B9" s="52" t="s">
        <v>898</v>
      </c>
      <c r="C9" s="52">
        <v>49.6</v>
      </c>
      <c r="D9" s="52">
        <v>43.1</v>
      </c>
      <c r="E9" s="52">
        <v>33.1</v>
      </c>
      <c r="F9" s="52">
        <v>23.6</v>
      </c>
      <c r="G9" s="52">
        <v>22.9</v>
      </c>
      <c r="H9" s="52">
        <v>29.4</v>
      </c>
      <c r="I9" s="52">
        <v>33</v>
      </c>
      <c r="J9" s="52">
        <v>38.5</v>
      </c>
      <c r="K9" s="52">
        <v>43.6</v>
      </c>
      <c r="L9" s="52">
        <v>38.200000000000003</v>
      </c>
      <c r="M9" s="52">
        <v>42.5</v>
      </c>
      <c r="N9" s="52">
        <v>49.1</v>
      </c>
      <c r="O9" s="52">
        <v>64.400000000000006</v>
      </c>
      <c r="P9" s="52">
        <v>81.099999999999994</v>
      </c>
      <c r="Q9" s="52">
        <v>96.9</v>
      </c>
      <c r="R9" s="52">
        <v>100.5</v>
      </c>
      <c r="S9" s="52">
        <v>93.9</v>
      </c>
      <c r="T9" s="52">
        <v>97.8</v>
      </c>
      <c r="U9" s="52">
        <v>117.7</v>
      </c>
      <c r="V9" s="52">
        <v>134.6</v>
      </c>
      <c r="W9" s="52">
        <v>130.69999999999999</v>
      </c>
      <c r="X9" s="52">
        <v>148.9</v>
      </c>
      <c r="Y9" s="52">
        <v>170.7</v>
      </c>
      <c r="Z9" s="52">
        <v>179</v>
      </c>
      <c r="AA9" s="52">
        <v>192</v>
      </c>
      <c r="AB9" s="52">
        <v>188.6</v>
      </c>
      <c r="AC9" s="52">
        <v>213.6</v>
      </c>
      <c r="AD9" s="52">
        <v>228.1</v>
      </c>
      <c r="AE9" s="52">
        <v>237.2</v>
      </c>
      <c r="AF9" s="52">
        <v>230.5</v>
      </c>
      <c r="AG9" s="52">
        <v>259.89999999999998</v>
      </c>
      <c r="AH9" s="52">
        <v>271.5</v>
      </c>
      <c r="AI9" s="52">
        <v>279.3</v>
      </c>
      <c r="AJ9" s="52">
        <v>305.2</v>
      </c>
      <c r="AK9" s="52">
        <v>325</v>
      </c>
      <c r="AL9" s="52">
        <v>351.7</v>
      </c>
      <c r="AM9" s="52">
        <v>386.7</v>
      </c>
      <c r="AN9" s="52">
        <v>424.3</v>
      </c>
      <c r="AO9" s="52">
        <v>446.2</v>
      </c>
      <c r="AP9" s="52">
        <v>492.2</v>
      </c>
      <c r="AQ9" s="52">
        <v>535.1</v>
      </c>
      <c r="AR9" s="52">
        <v>550.5</v>
      </c>
      <c r="AS9" s="52">
        <v>593.5</v>
      </c>
      <c r="AT9" s="52">
        <v>659.7</v>
      </c>
      <c r="AU9" s="52">
        <v>738.5</v>
      </c>
      <c r="AV9" s="52">
        <v>793.9</v>
      </c>
      <c r="AW9" s="52">
        <v>852.4</v>
      </c>
      <c r="AX9" s="52">
        <v>962.7</v>
      </c>
      <c r="AY9" s="52">
        <v>1092.5</v>
      </c>
      <c r="AZ9" s="52">
        <v>1248.3</v>
      </c>
      <c r="BA9" s="52">
        <v>1381.7</v>
      </c>
      <c r="BB9" s="52">
        <v>1490.7</v>
      </c>
      <c r="BC9" s="52">
        <v>1690.3</v>
      </c>
      <c r="BD9" s="52">
        <v>1746.2</v>
      </c>
      <c r="BE9" s="52">
        <v>1887.1</v>
      </c>
      <c r="BF9" s="52">
        <v>2132.1</v>
      </c>
      <c r="BG9" s="52">
        <v>2279</v>
      </c>
      <c r="BH9" s="52">
        <v>2362.6</v>
      </c>
      <c r="BI9" s="52">
        <v>2531.6</v>
      </c>
      <c r="BJ9" s="52">
        <v>2751.9</v>
      </c>
      <c r="BK9" s="52">
        <v>2901.8</v>
      </c>
      <c r="BL9" s="52">
        <v>3022</v>
      </c>
      <c r="BM9" s="52">
        <v>3083.2</v>
      </c>
      <c r="BN9" s="52">
        <v>3254.3</v>
      </c>
      <c r="BO9" s="52">
        <v>3407.1</v>
      </c>
      <c r="BP9" s="52">
        <v>3668.9</v>
      </c>
      <c r="BQ9" s="52">
        <v>3890.3</v>
      </c>
      <c r="BR9" s="52">
        <v>4150.3999999999996</v>
      </c>
      <c r="BS9" s="52">
        <v>4479.6000000000004</v>
      </c>
      <c r="BT9" s="52">
        <v>4766.5</v>
      </c>
      <c r="BU9" s="52">
        <v>5040.8999999999996</v>
      </c>
      <c r="BV9" s="52">
        <v>5382.8</v>
      </c>
      <c r="BW9" s="52">
        <v>5331.1</v>
      </c>
      <c r="BX9" s="52">
        <v>5398.3</v>
      </c>
      <c r="BY9" s="52">
        <v>5602.8</v>
      </c>
      <c r="BZ9" s="52">
        <v>5985</v>
      </c>
      <c r="CA9" s="52">
        <v>6432.4</v>
      </c>
      <c r="CB9" s="52">
        <v>6897.7</v>
      </c>
      <c r="CC9" s="52">
        <v>6991.6</v>
      </c>
      <c r="CD9" s="52">
        <v>6833.2</v>
      </c>
      <c r="CE9" s="52">
        <v>6563.3</v>
      </c>
      <c r="CF9" s="52">
        <v>6973</v>
      </c>
      <c r="CG9" s="52">
        <v>7313</v>
      </c>
      <c r="CH9" s="52">
        <v>7803</v>
      </c>
      <c r="CI9" s="52">
        <v>8116.2</v>
      </c>
    </row>
    <row r="10" spans="1:87" x14ac:dyDescent="0.15">
      <c r="A10" s="52" t="s">
        <v>215</v>
      </c>
      <c r="B10" s="52" t="s">
        <v>897</v>
      </c>
      <c r="C10" s="52">
        <v>34.200000000000003</v>
      </c>
      <c r="D10" s="52">
        <v>30.8</v>
      </c>
      <c r="E10" s="52">
        <v>25.4</v>
      </c>
      <c r="F10" s="52">
        <v>19</v>
      </c>
      <c r="G10" s="52">
        <v>18</v>
      </c>
      <c r="H10" s="52">
        <v>21</v>
      </c>
      <c r="I10" s="52">
        <v>23.1</v>
      </c>
      <c r="J10" s="52">
        <v>26.3</v>
      </c>
      <c r="K10" s="52">
        <v>30.5</v>
      </c>
      <c r="L10" s="52">
        <v>27.3</v>
      </c>
      <c r="M10" s="52">
        <v>29.8</v>
      </c>
      <c r="N10" s="52">
        <v>32.9</v>
      </c>
      <c r="O10" s="52">
        <v>41.6</v>
      </c>
      <c r="P10" s="52">
        <v>52.8</v>
      </c>
      <c r="Q10" s="52">
        <v>64.099999999999994</v>
      </c>
      <c r="R10" s="52">
        <v>67.099999999999994</v>
      </c>
      <c r="S10" s="52">
        <v>64.099999999999994</v>
      </c>
      <c r="T10" s="52">
        <v>69.900000000000006</v>
      </c>
      <c r="U10" s="52">
        <v>82.1</v>
      </c>
      <c r="V10" s="52">
        <v>91.1</v>
      </c>
      <c r="W10" s="52">
        <v>88.8</v>
      </c>
      <c r="X10" s="52">
        <v>98.7</v>
      </c>
      <c r="Y10" s="52">
        <v>114.6</v>
      </c>
      <c r="Z10" s="52">
        <v>123</v>
      </c>
      <c r="AA10" s="52">
        <v>134</v>
      </c>
      <c r="AB10" s="52">
        <v>132.19999999999999</v>
      </c>
      <c r="AC10" s="52">
        <v>144.6</v>
      </c>
      <c r="AD10" s="52">
        <v>158.19999999999999</v>
      </c>
      <c r="AE10" s="52">
        <v>166.5</v>
      </c>
      <c r="AF10" s="52">
        <v>164</v>
      </c>
      <c r="AG10" s="52">
        <v>180.3</v>
      </c>
      <c r="AH10" s="52">
        <v>190.7</v>
      </c>
      <c r="AI10" s="52">
        <v>195.6</v>
      </c>
      <c r="AJ10" s="52">
        <v>211</v>
      </c>
      <c r="AK10" s="52">
        <v>222.7</v>
      </c>
      <c r="AL10" s="52">
        <v>239.2</v>
      </c>
      <c r="AM10" s="52">
        <v>259.89999999999998</v>
      </c>
      <c r="AN10" s="52">
        <v>288.5</v>
      </c>
      <c r="AO10" s="52">
        <v>308.39999999999998</v>
      </c>
      <c r="AP10" s="52">
        <v>340.2</v>
      </c>
      <c r="AQ10" s="52">
        <v>377.5</v>
      </c>
      <c r="AR10" s="52">
        <v>398</v>
      </c>
      <c r="AS10" s="52">
        <v>421.7</v>
      </c>
      <c r="AT10" s="52">
        <v>468.2</v>
      </c>
      <c r="AU10" s="52">
        <v>526.1</v>
      </c>
      <c r="AV10" s="52">
        <v>577.29999999999995</v>
      </c>
      <c r="AW10" s="52">
        <v>607.79999999999995</v>
      </c>
      <c r="AX10" s="52">
        <v>682.8</v>
      </c>
      <c r="AY10" s="52">
        <v>771.7</v>
      </c>
      <c r="AZ10" s="52">
        <v>884.7</v>
      </c>
      <c r="BA10" s="52">
        <v>1004.4</v>
      </c>
      <c r="BB10" s="52">
        <v>1102</v>
      </c>
      <c r="BC10" s="52">
        <v>1220.5999999999999</v>
      </c>
      <c r="BD10" s="52">
        <v>1275.0999999999999</v>
      </c>
      <c r="BE10" s="52">
        <v>1353</v>
      </c>
      <c r="BF10" s="52">
        <v>1501.1</v>
      </c>
      <c r="BG10" s="52">
        <v>1615.9</v>
      </c>
      <c r="BH10" s="52">
        <v>1723.4</v>
      </c>
      <c r="BI10" s="52">
        <v>1847.6</v>
      </c>
      <c r="BJ10" s="52">
        <v>2002.3</v>
      </c>
      <c r="BK10" s="52">
        <v>2119.3000000000002</v>
      </c>
      <c r="BL10" s="52">
        <v>2234.9</v>
      </c>
      <c r="BM10" s="52">
        <v>2277.8000000000002</v>
      </c>
      <c r="BN10" s="52">
        <v>2420.5</v>
      </c>
      <c r="BO10" s="52">
        <v>2515.6999999999998</v>
      </c>
      <c r="BP10" s="52">
        <v>2649</v>
      </c>
      <c r="BQ10" s="52">
        <v>2787.9</v>
      </c>
      <c r="BR10" s="52">
        <v>2953.7</v>
      </c>
      <c r="BS10" s="52">
        <v>3176.6</v>
      </c>
      <c r="BT10" s="52">
        <v>3447.5</v>
      </c>
      <c r="BU10" s="52">
        <v>3684.3</v>
      </c>
      <c r="BV10" s="52">
        <v>4008.9</v>
      </c>
      <c r="BW10" s="52">
        <v>4015.6</v>
      </c>
      <c r="BX10" s="52">
        <v>3973.9</v>
      </c>
      <c r="BY10" s="52">
        <v>4042</v>
      </c>
      <c r="BZ10" s="52">
        <v>4241.5</v>
      </c>
      <c r="CA10" s="52">
        <v>4444.5</v>
      </c>
      <c r="CB10" s="52">
        <v>4683.2</v>
      </c>
      <c r="CC10" s="52">
        <v>4893</v>
      </c>
      <c r="CD10" s="52">
        <v>4939.7</v>
      </c>
      <c r="CE10" s="52">
        <v>4610</v>
      </c>
      <c r="CF10" s="52">
        <v>4706.8999999999996</v>
      </c>
      <c r="CG10" s="52">
        <v>4937.8999999999996</v>
      </c>
      <c r="CH10" s="52">
        <v>5192.5</v>
      </c>
      <c r="CI10" s="52">
        <v>5359.6</v>
      </c>
    </row>
    <row r="11" spans="1:87" x14ac:dyDescent="0.15">
      <c r="A11" s="52" t="s">
        <v>213</v>
      </c>
      <c r="B11" s="52" t="s">
        <v>896</v>
      </c>
      <c r="C11" s="52">
        <v>33.799999999999997</v>
      </c>
      <c r="D11" s="52">
        <v>30.4</v>
      </c>
      <c r="E11" s="52">
        <v>25</v>
      </c>
      <c r="F11" s="52">
        <v>18.7</v>
      </c>
      <c r="G11" s="52">
        <v>17.7</v>
      </c>
      <c r="H11" s="52">
        <v>20.7</v>
      </c>
      <c r="I11" s="52">
        <v>22.7</v>
      </c>
      <c r="J11" s="52">
        <v>25.6</v>
      </c>
      <c r="K11" s="52">
        <v>29.3</v>
      </c>
      <c r="L11" s="52">
        <v>25.8</v>
      </c>
      <c r="M11" s="52">
        <v>28.3</v>
      </c>
      <c r="N11" s="52">
        <v>31.2</v>
      </c>
      <c r="O11" s="52">
        <v>39.6</v>
      </c>
      <c r="P11" s="52">
        <v>50.5</v>
      </c>
      <c r="Q11" s="52">
        <v>61.3</v>
      </c>
      <c r="R11" s="52">
        <v>63.9</v>
      </c>
      <c r="S11" s="52">
        <v>60.9</v>
      </c>
      <c r="T11" s="52">
        <v>66.5</v>
      </c>
      <c r="U11" s="52">
        <v>78</v>
      </c>
      <c r="V11" s="52">
        <v>86.9</v>
      </c>
      <c r="W11" s="52">
        <v>84.4</v>
      </c>
      <c r="X11" s="52">
        <v>93</v>
      </c>
      <c r="Y11" s="52">
        <v>107.5</v>
      </c>
      <c r="Z11" s="52">
        <v>115.5</v>
      </c>
      <c r="AA11" s="52">
        <v>125.8</v>
      </c>
      <c r="AB11" s="52">
        <v>123.6</v>
      </c>
      <c r="AC11" s="52">
        <v>134.80000000000001</v>
      </c>
      <c r="AD11" s="52">
        <v>147</v>
      </c>
      <c r="AE11" s="52">
        <v>154</v>
      </c>
      <c r="AF11" s="52">
        <v>151.4</v>
      </c>
      <c r="AG11" s="52">
        <v>165.6</v>
      </c>
      <c r="AH11" s="52">
        <v>174.5</v>
      </c>
      <c r="AI11" s="52">
        <v>178.7</v>
      </c>
      <c r="AJ11" s="52">
        <v>191.8</v>
      </c>
      <c r="AK11" s="52">
        <v>201.9</v>
      </c>
      <c r="AL11" s="52">
        <v>216.8</v>
      </c>
      <c r="AM11" s="52">
        <v>235.2</v>
      </c>
      <c r="AN11" s="52">
        <v>259.2</v>
      </c>
      <c r="AO11" s="52">
        <v>277.10000000000002</v>
      </c>
      <c r="AP11" s="52">
        <v>305.39999999999998</v>
      </c>
      <c r="AQ11" s="52">
        <v>338</v>
      </c>
      <c r="AR11" s="52">
        <v>356</v>
      </c>
      <c r="AS11" s="52">
        <v>376.2</v>
      </c>
      <c r="AT11" s="52">
        <v>414.8</v>
      </c>
      <c r="AU11" s="52">
        <v>464.6</v>
      </c>
      <c r="AV11" s="52">
        <v>508.9</v>
      </c>
      <c r="AW11" s="52">
        <v>528.4</v>
      </c>
      <c r="AX11" s="52">
        <v>591.20000000000005</v>
      </c>
      <c r="AY11" s="52">
        <v>662.7</v>
      </c>
      <c r="AZ11" s="52">
        <v>756.2</v>
      </c>
      <c r="BA11" s="52">
        <v>855.6</v>
      </c>
      <c r="BB11" s="52">
        <v>935.6</v>
      </c>
      <c r="BC11" s="52">
        <v>1033.4000000000001</v>
      </c>
      <c r="BD11" s="52">
        <v>1073.0999999999999</v>
      </c>
      <c r="BE11" s="52">
        <v>1132.5999999999999</v>
      </c>
      <c r="BF11" s="52">
        <v>1256.8</v>
      </c>
      <c r="BG11" s="52">
        <v>1351.4</v>
      </c>
      <c r="BH11" s="52">
        <v>1432.3</v>
      </c>
      <c r="BI11" s="52">
        <v>1536.6</v>
      </c>
      <c r="BJ11" s="52">
        <v>1666.1</v>
      </c>
      <c r="BK11" s="52">
        <v>1756.5</v>
      </c>
      <c r="BL11" s="52">
        <v>1849.3</v>
      </c>
      <c r="BM11" s="52">
        <v>1875.3</v>
      </c>
      <c r="BN11" s="52">
        <v>1977.8</v>
      </c>
      <c r="BO11" s="52">
        <v>2049.1</v>
      </c>
      <c r="BP11" s="52">
        <v>2160.3000000000002</v>
      </c>
      <c r="BQ11" s="52">
        <v>2296.1</v>
      </c>
      <c r="BR11" s="52">
        <v>2448.1999999999998</v>
      </c>
      <c r="BS11" s="52">
        <v>2650.8</v>
      </c>
      <c r="BT11" s="52">
        <v>2883.2</v>
      </c>
      <c r="BU11" s="52">
        <v>3092.4</v>
      </c>
      <c r="BV11" s="52">
        <v>3363.8</v>
      </c>
      <c r="BW11" s="52">
        <v>3354.2</v>
      </c>
      <c r="BX11" s="52">
        <v>3296.7</v>
      </c>
      <c r="BY11" s="52">
        <v>3337</v>
      </c>
      <c r="BZ11" s="52">
        <v>3503.6</v>
      </c>
      <c r="CA11" s="52">
        <v>3665.6</v>
      </c>
      <c r="CB11" s="52">
        <v>3886.1</v>
      </c>
      <c r="CC11" s="52">
        <v>4068.8</v>
      </c>
      <c r="CD11" s="52">
        <v>4106.3999999999996</v>
      </c>
      <c r="CE11" s="52">
        <v>3816.7</v>
      </c>
      <c r="CF11" s="52">
        <v>3903.3</v>
      </c>
      <c r="CG11" s="52">
        <v>4105.2</v>
      </c>
      <c r="CH11" s="52">
        <v>4332.7</v>
      </c>
      <c r="CI11" s="52">
        <v>4470.3999999999996</v>
      </c>
    </row>
    <row r="12" spans="1:87" x14ac:dyDescent="0.15">
      <c r="A12" s="52" t="s">
        <v>211</v>
      </c>
      <c r="B12" s="52" t="s">
        <v>895</v>
      </c>
      <c r="C12" s="52">
        <v>0.4</v>
      </c>
      <c r="D12" s="52">
        <v>0.4</v>
      </c>
      <c r="E12" s="52">
        <v>0.4</v>
      </c>
      <c r="F12" s="52">
        <v>0.3</v>
      </c>
      <c r="G12" s="52">
        <v>0.3</v>
      </c>
      <c r="H12" s="52">
        <v>0.3</v>
      </c>
      <c r="I12" s="52">
        <v>0.4</v>
      </c>
      <c r="J12" s="52">
        <v>0.6</v>
      </c>
      <c r="K12" s="52">
        <v>1.3</v>
      </c>
      <c r="L12" s="52">
        <v>1.4</v>
      </c>
      <c r="M12" s="52">
        <v>1.5</v>
      </c>
      <c r="N12" s="52">
        <v>1.6</v>
      </c>
      <c r="O12" s="52">
        <v>2</v>
      </c>
      <c r="P12" s="52">
        <v>2.2999999999999998</v>
      </c>
      <c r="Q12" s="52">
        <v>2.8</v>
      </c>
      <c r="R12" s="52">
        <v>3.2</v>
      </c>
      <c r="S12" s="52">
        <v>3.2</v>
      </c>
      <c r="T12" s="52">
        <v>3.4</v>
      </c>
      <c r="U12" s="52">
        <v>4.0999999999999996</v>
      </c>
      <c r="V12" s="52">
        <v>4.2</v>
      </c>
      <c r="W12" s="52">
        <v>4.4000000000000004</v>
      </c>
      <c r="X12" s="52">
        <v>5.7</v>
      </c>
      <c r="Y12" s="52">
        <v>7</v>
      </c>
      <c r="Z12" s="52">
        <v>7.5</v>
      </c>
      <c r="AA12" s="52">
        <v>8.1999999999999993</v>
      </c>
      <c r="AB12" s="52">
        <v>8.6</v>
      </c>
      <c r="AC12" s="52">
        <v>9.8000000000000007</v>
      </c>
      <c r="AD12" s="52">
        <v>11.2</v>
      </c>
      <c r="AE12" s="52">
        <v>12.5</v>
      </c>
      <c r="AF12" s="52">
        <v>12.6</v>
      </c>
      <c r="AG12" s="52">
        <v>14.6</v>
      </c>
      <c r="AH12" s="52">
        <v>16.2</v>
      </c>
      <c r="AI12" s="52">
        <v>16.899999999999999</v>
      </c>
      <c r="AJ12" s="52">
        <v>19.2</v>
      </c>
      <c r="AK12" s="52">
        <v>20.8</v>
      </c>
      <c r="AL12" s="52">
        <v>22.4</v>
      </c>
      <c r="AM12" s="52">
        <v>24.7</v>
      </c>
      <c r="AN12" s="52">
        <v>29.3</v>
      </c>
      <c r="AO12" s="52">
        <v>31.4</v>
      </c>
      <c r="AP12" s="52">
        <v>34.799999999999997</v>
      </c>
      <c r="AQ12" s="52">
        <v>39.4</v>
      </c>
      <c r="AR12" s="52">
        <v>42</v>
      </c>
      <c r="AS12" s="52">
        <v>45.5</v>
      </c>
      <c r="AT12" s="52">
        <v>53.4</v>
      </c>
      <c r="AU12" s="52">
        <v>61.5</v>
      </c>
      <c r="AV12" s="52">
        <v>68.400000000000006</v>
      </c>
      <c r="AW12" s="52">
        <v>79.400000000000006</v>
      </c>
      <c r="AX12" s="52">
        <v>91.6</v>
      </c>
      <c r="AY12" s="52">
        <v>109</v>
      </c>
      <c r="AZ12" s="52">
        <v>128.5</v>
      </c>
      <c r="BA12" s="52">
        <v>148.80000000000001</v>
      </c>
      <c r="BB12" s="52">
        <v>166.4</v>
      </c>
      <c r="BC12" s="52">
        <v>187.1</v>
      </c>
      <c r="BD12" s="52">
        <v>202</v>
      </c>
      <c r="BE12" s="52">
        <v>220.3</v>
      </c>
      <c r="BF12" s="52">
        <v>244.3</v>
      </c>
      <c r="BG12" s="52">
        <v>264.5</v>
      </c>
      <c r="BH12" s="52">
        <v>291.10000000000002</v>
      </c>
      <c r="BI12" s="52">
        <v>311.10000000000002</v>
      </c>
      <c r="BJ12" s="52">
        <v>336.3</v>
      </c>
      <c r="BK12" s="52">
        <v>362.8</v>
      </c>
      <c r="BL12" s="52">
        <v>385.7</v>
      </c>
      <c r="BM12" s="52">
        <v>402.5</v>
      </c>
      <c r="BN12" s="52">
        <v>442.7</v>
      </c>
      <c r="BO12" s="52">
        <v>466.7</v>
      </c>
      <c r="BP12" s="52">
        <v>488.7</v>
      </c>
      <c r="BQ12" s="52">
        <v>491.8</v>
      </c>
      <c r="BR12" s="52">
        <v>505.5</v>
      </c>
      <c r="BS12" s="52">
        <v>525.70000000000005</v>
      </c>
      <c r="BT12" s="52">
        <v>564.29999999999995</v>
      </c>
      <c r="BU12" s="52">
        <v>591.9</v>
      </c>
      <c r="BV12" s="52">
        <v>645.1</v>
      </c>
      <c r="BW12" s="52">
        <v>661.4</v>
      </c>
      <c r="BX12" s="52">
        <v>677.2</v>
      </c>
      <c r="BY12" s="52">
        <v>705</v>
      </c>
      <c r="BZ12" s="52">
        <v>737.9</v>
      </c>
      <c r="CA12" s="52">
        <v>779</v>
      </c>
      <c r="CB12" s="52">
        <v>797.1</v>
      </c>
      <c r="CC12" s="52">
        <v>824.2</v>
      </c>
      <c r="CD12" s="52">
        <v>833.3</v>
      </c>
      <c r="CE12" s="52">
        <v>793.2</v>
      </c>
      <c r="CF12" s="52">
        <v>803.6</v>
      </c>
      <c r="CG12" s="52">
        <v>832.6</v>
      </c>
      <c r="CH12" s="52">
        <v>859.8</v>
      </c>
      <c r="CI12" s="52">
        <v>889.2</v>
      </c>
    </row>
    <row r="13" spans="1:87" x14ac:dyDescent="0.15">
      <c r="A13" s="52" t="s">
        <v>209</v>
      </c>
      <c r="B13" s="52" t="s">
        <v>894</v>
      </c>
      <c r="C13" s="52">
        <v>3</v>
      </c>
      <c r="D13" s="52">
        <v>3</v>
      </c>
      <c r="E13" s="52">
        <v>2.8</v>
      </c>
      <c r="F13" s="52">
        <v>2.9</v>
      </c>
      <c r="G13" s="52">
        <v>3.5</v>
      </c>
      <c r="H13" s="52">
        <v>4.0999999999999996</v>
      </c>
      <c r="I13" s="52">
        <v>4.2</v>
      </c>
      <c r="J13" s="52">
        <v>4.4000000000000004</v>
      </c>
      <c r="K13" s="52">
        <v>4.5999999999999996</v>
      </c>
      <c r="L13" s="52">
        <v>4.5999999999999996</v>
      </c>
      <c r="M13" s="52">
        <v>4.8</v>
      </c>
      <c r="N13" s="52">
        <v>5.0999999999999996</v>
      </c>
      <c r="O13" s="52">
        <v>6.1</v>
      </c>
      <c r="P13" s="52">
        <v>6.4</v>
      </c>
      <c r="Q13" s="52">
        <v>6.8</v>
      </c>
      <c r="R13" s="52">
        <v>7.5</v>
      </c>
      <c r="S13" s="52">
        <v>8.3000000000000007</v>
      </c>
      <c r="T13" s="52">
        <v>9.8000000000000007</v>
      </c>
      <c r="U13" s="52">
        <v>11.5</v>
      </c>
      <c r="V13" s="52">
        <v>12.7</v>
      </c>
      <c r="W13" s="52">
        <v>13.4</v>
      </c>
      <c r="X13" s="52">
        <v>14.8</v>
      </c>
      <c r="Y13" s="52">
        <v>15.9</v>
      </c>
      <c r="Z13" s="52">
        <v>17.3</v>
      </c>
      <c r="AA13" s="52">
        <v>18.5</v>
      </c>
      <c r="AB13" s="52">
        <v>17.899999999999999</v>
      </c>
      <c r="AC13" s="52">
        <v>19.8</v>
      </c>
      <c r="AD13" s="52">
        <v>21.5</v>
      </c>
      <c r="AE13" s="52">
        <v>22.8</v>
      </c>
      <c r="AF13" s="52">
        <v>23.1</v>
      </c>
      <c r="AG13" s="52">
        <v>25.6</v>
      </c>
      <c r="AH13" s="52">
        <v>27.8</v>
      </c>
      <c r="AI13" s="52">
        <v>28.9</v>
      </c>
      <c r="AJ13" s="52">
        <v>31.2</v>
      </c>
      <c r="AK13" s="52">
        <v>33.200000000000003</v>
      </c>
      <c r="AL13" s="52">
        <v>35.6</v>
      </c>
      <c r="AM13" s="52">
        <v>37.799999999999997</v>
      </c>
      <c r="AN13" s="52">
        <v>38.9</v>
      </c>
      <c r="AO13" s="52">
        <v>41.4</v>
      </c>
      <c r="AP13" s="52">
        <v>47.8</v>
      </c>
      <c r="AQ13" s="52">
        <v>52.9</v>
      </c>
      <c r="AR13" s="52">
        <v>57</v>
      </c>
      <c r="AS13" s="52">
        <v>62.8</v>
      </c>
      <c r="AT13" s="52">
        <v>67.3</v>
      </c>
      <c r="AU13" s="52">
        <v>74.099999999999994</v>
      </c>
      <c r="AV13" s="52">
        <v>78.599999999999994</v>
      </c>
      <c r="AW13" s="52">
        <v>84.5</v>
      </c>
      <c r="AX13" s="52">
        <v>91.4</v>
      </c>
      <c r="AY13" s="52">
        <v>100</v>
      </c>
      <c r="AZ13" s="52">
        <v>108.7</v>
      </c>
      <c r="BA13" s="52">
        <v>115</v>
      </c>
      <c r="BB13" s="52">
        <v>128.6</v>
      </c>
      <c r="BC13" s="52">
        <v>154.4</v>
      </c>
      <c r="BD13" s="52">
        <v>161.30000000000001</v>
      </c>
      <c r="BE13" s="52">
        <v>177.4</v>
      </c>
      <c r="BF13" s="52">
        <v>195.6</v>
      </c>
      <c r="BG13" s="52">
        <v>209</v>
      </c>
      <c r="BH13" s="52">
        <v>219.6</v>
      </c>
      <c r="BI13" s="52">
        <v>233.4</v>
      </c>
      <c r="BJ13" s="52">
        <v>252</v>
      </c>
      <c r="BK13" s="52">
        <v>267.5</v>
      </c>
      <c r="BL13" s="52">
        <v>284.5</v>
      </c>
      <c r="BM13" s="52">
        <v>307.89999999999998</v>
      </c>
      <c r="BN13" s="52">
        <v>325.89999999999998</v>
      </c>
      <c r="BO13" s="52">
        <v>343.8</v>
      </c>
      <c r="BP13" s="52">
        <v>376.1</v>
      </c>
      <c r="BQ13" s="52">
        <v>384.8</v>
      </c>
      <c r="BR13" s="52">
        <v>398.4</v>
      </c>
      <c r="BS13" s="52">
        <v>416.9</v>
      </c>
      <c r="BT13" s="52">
        <v>430.8</v>
      </c>
      <c r="BU13" s="52">
        <v>454</v>
      </c>
      <c r="BV13" s="52">
        <v>479.8</v>
      </c>
      <c r="BW13" s="52">
        <v>476.3</v>
      </c>
      <c r="BX13" s="52">
        <v>506.3</v>
      </c>
      <c r="BY13" s="52">
        <v>532.6</v>
      </c>
      <c r="BZ13" s="52">
        <v>571.5</v>
      </c>
      <c r="CA13" s="52">
        <v>616.5</v>
      </c>
      <c r="CB13" s="52">
        <v>655.8</v>
      </c>
      <c r="CC13" s="52">
        <v>681.2</v>
      </c>
      <c r="CD13" s="52">
        <v>685</v>
      </c>
      <c r="CE13" s="52">
        <v>659.3</v>
      </c>
      <c r="CF13" s="52">
        <v>685.9</v>
      </c>
      <c r="CG13" s="52">
        <v>721.9</v>
      </c>
      <c r="CH13" s="52">
        <v>744.4</v>
      </c>
      <c r="CI13" s="52">
        <v>768.9</v>
      </c>
    </row>
    <row r="14" spans="1:87" x14ac:dyDescent="0.15">
      <c r="A14" s="52" t="s">
        <v>207</v>
      </c>
      <c r="B14" s="52" t="s">
        <v>893</v>
      </c>
      <c r="C14" s="52">
        <v>12.3</v>
      </c>
      <c r="D14" s="52">
        <v>9.3000000000000007</v>
      </c>
      <c r="E14" s="52">
        <v>4.9000000000000004</v>
      </c>
      <c r="F14" s="52">
        <v>1.7</v>
      </c>
      <c r="G14" s="52">
        <v>1.4</v>
      </c>
      <c r="H14" s="52">
        <v>4.3</v>
      </c>
      <c r="I14" s="52">
        <v>5.8</v>
      </c>
      <c r="J14" s="52">
        <v>7.8</v>
      </c>
      <c r="K14" s="52">
        <v>8.4</v>
      </c>
      <c r="L14" s="52">
        <v>6.3</v>
      </c>
      <c r="M14" s="52">
        <v>7.9</v>
      </c>
      <c r="N14" s="52">
        <v>11.1</v>
      </c>
      <c r="O14" s="52">
        <v>16.7</v>
      </c>
      <c r="P14" s="52">
        <v>21.8</v>
      </c>
      <c r="Q14" s="52">
        <v>26</v>
      </c>
      <c r="R14" s="52">
        <v>25.9</v>
      </c>
      <c r="S14" s="52">
        <v>21.5</v>
      </c>
      <c r="T14" s="52">
        <v>18.2</v>
      </c>
      <c r="U14" s="52">
        <v>24.1</v>
      </c>
      <c r="V14" s="52">
        <v>30.8</v>
      </c>
      <c r="W14" s="52">
        <v>28.5</v>
      </c>
      <c r="X14" s="52">
        <v>35.4</v>
      </c>
      <c r="Y14" s="52">
        <v>40.299999999999997</v>
      </c>
      <c r="Z14" s="52">
        <v>38.6</v>
      </c>
      <c r="AA14" s="52">
        <v>39.5</v>
      </c>
      <c r="AB14" s="52">
        <v>38.5</v>
      </c>
      <c r="AC14" s="52">
        <v>49.1</v>
      </c>
      <c r="AD14" s="52">
        <v>48.4</v>
      </c>
      <c r="AE14" s="52">
        <v>47.9</v>
      </c>
      <c r="AF14" s="52">
        <v>43.4</v>
      </c>
      <c r="AG14" s="52">
        <v>54.1</v>
      </c>
      <c r="AH14" s="52">
        <v>52.9</v>
      </c>
      <c r="AI14" s="52">
        <v>54.8</v>
      </c>
      <c r="AJ14" s="52">
        <v>63</v>
      </c>
      <c r="AK14" s="52">
        <v>69.2</v>
      </c>
      <c r="AL14" s="52">
        <v>76.900000000000006</v>
      </c>
      <c r="AM14" s="52">
        <v>89.1</v>
      </c>
      <c r="AN14" s="52">
        <v>96.9</v>
      </c>
      <c r="AO14" s="52">
        <v>96.4</v>
      </c>
      <c r="AP14" s="52">
        <v>104.2</v>
      </c>
      <c r="AQ14" s="52">
        <v>104.7</v>
      </c>
      <c r="AR14" s="52">
        <v>95.5</v>
      </c>
      <c r="AS14" s="52">
        <v>109</v>
      </c>
      <c r="AT14" s="52">
        <v>124.3</v>
      </c>
      <c r="AU14" s="52">
        <v>138.4</v>
      </c>
      <c r="AV14" s="52">
        <v>138</v>
      </c>
      <c r="AW14" s="52">
        <v>160.1</v>
      </c>
      <c r="AX14" s="52">
        <v>188.5</v>
      </c>
      <c r="AY14" s="52">
        <v>220.8</v>
      </c>
      <c r="AZ14" s="52">
        <v>254.9</v>
      </c>
      <c r="BA14" s="52">
        <v>262.2</v>
      </c>
      <c r="BB14" s="52">
        <v>260.10000000000002</v>
      </c>
      <c r="BC14" s="52">
        <v>315.3</v>
      </c>
      <c r="BD14" s="52">
        <v>309.8</v>
      </c>
      <c r="BE14" s="52">
        <v>356.6</v>
      </c>
      <c r="BF14" s="52">
        <v>435.4</v>
      </c>
      <c r="BG14" s="52">
        <v>454</v>
      </c>
      <c r="BH14" s="52">
        <v>419.6</v>
      </c>
      <c r="BI14" s="52">
        <v>450.6</v>
      </c>
      <c r="BJ14" s="52">
        <v>497.6</v>
      </c>
      <c r="BK14" s="52">
        <v>514.9</v>
      </c>
      <c r="BL14" s="52">
        <v>502.6</v>
      </c>
      <c r="BM14" s="52">
        <v>497.5</v>
      </c>
      <c r="BN14" s="52">
        <v>507.9</v>
      </c>
      <c r="BO14" s="52">
        <v>547.6</v>
      </c>
      <c r="BP14" s="52">
        <v>643.79999999999995</v>
      </c>
      <c r="BQ14" s="52">
        <v>717.6</v>
      </c>
      <c r="BR14" s="52">
        <v>798.3</v>
      </c>
      <c r="BS14" s="52">
        <v>886.1</v>
      </c>
      <c r="BT14" s="52">
        <v>888.3</v>
      </c>
      <c r="BU14" s="52">
        <v>902.6</v>
      </c>
      <c r="BV14" s="52">
        <v>894.1</v>
      </c>
      <c r="BW14" s="52">
        <v>839.2</v>
      </c>
      <c r="BX14" s="52">
        <v>918.1</v>
      </c>
      <c r="BY14" s="52">
        <v>1028.0999999999999</v>
      </c>
      <c r="BZ14" s="52">
        <v>1172</v>
      </c>
      <c r="CA14" s="52">
        <v>1371.4</v>
      </c>
      <c r="CB14" s="52">
        <v>1558.7</v>
      </c>
      <c r="CC14" s="52">
        <v>1417.4</v>
      </c>
      <c r="CD14" s="52">
        <v>1208.5</v>
      </c>
      <c r="CE14" s="52">
        <v>1294.0999999999999</v>
      </c>
      <c r="CF14" s="52">
        <v>1580.2</v>
      </c>
      <c r="CG14" s="52">
        <v>1653.2</v>
      </c>
      <c r="CH14" s="52">
        <v>1866</v>
      </c>
      <c r="CI14" s="52">
        <v>1987.7</v>
      </c>
    </row>
    <row r="15" spans="1:87" x14ac:dyDescent="0.15">
      <c r="A15" s="52" t="s">
        <v>205</v>
      </c>
      <c r="B15" s="52" t="s">
        <v>892</v>
      </c>
      <c r="C15" s="52">
        <v>1.4</v>
      </c>
      <c r="D15" s="52">
        <v>1.5</v>
      </c>
      <c r="E15" s="52">
        <v>1.5</v>
      </c>
      <c r="F15" s="52">
        <v>1.4</v>
      </c>
      <c r="G15" s="52">
        <v>1.2</v>
      </c>
      <c r="H15" s="52">
        <v>1.4</v>
      </c>
      <c r="I15" s="52">
        <v>1.5</v>
      </c>
      <c r="J15" s="52">
        <v>1.4</v>
      </c>
      <c r="K15" s="52">
        <v>1.3</v>
      </c>
      <c r="L15" s="52">
        <v>1.3</v>
      </c>
      <c r="M15" s="52">
        <v>1.3</v>
      </c>
      <c r="N15" s="52">
        <v>1.1000000000000001</v>
      </c>
      <c r="O15" s="52">
        <v>1</v>
      </c>
      <c r="P15" s="52">
        <v>1</v>
      </c>
      <c r="Q15" s="52">
        <v>0.9</v>
      </c>
      <c r="R15" s="52">
        <v>0.7</v>
      </c>
      <c r="S15" s="52">
        <v>0.6</v>
      </c>
      <c r="T15" s="52">
        <v>0.1</v>
      </c>
      <c r="U15" s="52">
        <v>0.3</v>
      </c>
      <c r="V15" s="52">
        <v>0.1</v>
      </c>
      <c r="W15" s="52">
        <v>0</v>
      </c>
      <c r="X15" s="52">
        <v>-0.1</v>
      </c>
      <c r="Y15" s="52">
        <v>-0.2</v>
      </c>
      <c r="Z15" s="52">
        <v>-0.2</v>
      </c>
      <c r="AA15" s="52">
        <v>0</v>
      </c>
      <c r="AB15" s="52">
        <v>0.2</v>
      </c>
      <c r="AC15" s="52">
        <v>0.2</v>
      </c>
      <c r="AD15" s="52">
        <v>0.1</v>
      </c>
      <c r="AE15" s="52">
        <v>0.3</v>
      </c>
      <c r="AF15" s="52">
        <v>0.7</v>
      </c>
      <c r="AG15" s="52">
        <v>-0.1</v>
      </c>
      <c r="AH15" s="52">
        <v>-0.1</v>
      </c>
      <c r="AI15" s="52">
        <v>0.5</v>
      </c>
      <c r="AJ15" s="52">
        <v>0.9</v>
      </c>
      <c r="AK15" s="52">
        <v>0.5</v>
      </c>
      <c r="AL15" s="52">
        <v>0.9</v>
      </c>
      <c r="AM15" s="52">
        <v>1.3</v>
      </c>
      <c r="AN15" s="52">
        <v>2.4</v>
      </c>
      <c r="AO15" s="52">
        <v>4.2</v>
      </c>
      <c r="AP15" s="52">
        <v>4.4000000000000004</v>
      </c>
      <c r="AQ15" s="52">
        <v>8.6</v>
      </c>
      <c r="AR15" s="52">
        <v>12.6</v>
      </c>
      <c r="AS15" s="52">
        <v>12.8</v>
      </c>
      <c r="AT15" s="52">
        <v>12.7</v>
      </c>
      <c r="AU15" s="52">
        <v>15.1</v>
      </c>
      <c r="AV15" s="52">
        <v>23.4</v>
      </c>
      <c r="AW15" s="52">
        <v>27.7</v>
      </c>
      <c r="AX15" s="52">
        <v>23.2</v>
      </c>
      <c r="AY15" s="52">
        <v>28.1</v>
      </c>
      <c r="AZ15" s="52">
        <v>31.3</v>
      </c>
      <c r="BA15" s="52">
        <v>37</v>
      </c>
      <c r="BB15" s="52">
        <v>59.9</v>
      </c>
      <c r="BC15" s="52">
        <v>83.3</v>
      </c>
      <c r="BD15" s="52">
        <v>95.9</v>
      </c>
      <c r="BE15" s="52">
        <v>92.4</v>
      </c>
      <c r="BF15" s="52">
        <v>107.2</v>
      </c>
      <c r="BG15" s="52">
        <v>106.7</v>
      </c>
      <c r="BH15" s="52">
        <v>105.4</v>
      </c>
      <c r="BI15" s="52">
        <v>107.7</v>
      </c>
      <c r="BJ15" s="52">
        <v>113.3</v>
      </c>
      <c r="BK15" s="52">
        <v>134.19999999999999</v>
      </c>
      <c r="BL15" s="52">
        <v>127.6</v>
      </c>
      <c r="BM15" s="52">
        <v>89</v>
      </c>
      <c r="BN15" s="52">
        <v>71.8</v>
      </c>
      <c r="BO15" s="52">
        <v>70.8</v>
      </c>
      <c r="BP15" s="52">
        <v>67.599999999999994</v>
      </c>
      <c r="BQ15" s="52">
        <v>70.7</v>
      </c>
      <c r="BR15" s="52">
        <v>70.400000000000006</v>
      </c>
      <c r="BS15" s="52">
        <v>93.5</v>
      </c>
      <c r="BT15" s="52">
        <v>134.1</v>
      </c>
      <c r="BU15" s="52">
        <v>140.5</v>
      </c>
      <c r="BV15" s="52">
        <v>186.6</v>
      </c>
      <c r="BW15" s="52">
        <v>170.4</v>
      </c>
      <c r="BX15" s="52">
        <v>107.7</v>
      </c>
      <c r="BY15" s="52">
        <v>87.3</v>
      </c>
      <c r="BZ15" s="52">
        <v>39.200000000000003</v>
      </c>
      <c r="CA15" s="52">
        <v>72.900000000000006</v>
      </c>
      <c r="CB15" s="52">
        <v>120.1</v>
      </c>
      <c r="CC15" s="52">
        <v>172.9</v>
      </c>
      <c r="CD15" s="52">
        <v>234.5</v>
      </c>
      <c r="CE15" s="52">
        <v>157.5</v>
      </c>
      <c r="CF15" s="52">
        <v>129.1</v>
      </c>
      <c r="CG15" s="52">
        <v>149.1</v>
      </c>
      <c r="CH15" s="52">
        <v>175.7</v>
      </c>
      <c r="CI15" s="52">
        <v>197.6</v>
      </c>
    </row>
    <row r="16" spans="1:87" x14ac:dyDescent="0.15">
      <c r="A16" s="52" t="s">
        <v>203</v>
      </c>
      <c r="B16" s="52" t="s">
        <v>891</v>
      </c>
      <c r="C16" s="52">
        <v>0.4</v>
      </c>
      <c r="D16" s="52">
        <v>0.4</v>
      </c>
      <c r="E16" s="52">
        <v>0.4</v>
      </c>
      <c r="F16" s="52">
        <v>0.4</v>
      </c>
      <c r="G16" s="52">
        <v>0.4</v>
      </c>
      <c r="H16" s="52">
        <v>0.4</v>
      </c>
      <c r="I16" s="52">
        <v>0.4</v>
      </c>
      <c r="J16" s="52">
        <v>0.4</v>
      </c>
      <c r="K16" s="52">
        <v>0.3</v>
      </c>
      <c r="L16" s="52">
        <v>0.3</v>
      </c>
      <c r="M16" s="52">
        <v>0.3</v>
      </c>
      <c r="N16" s="52">
        <v>0.3</v>
      </c>
      <c r="O16" s="52">
        <v>0.4</v>
      </c>
      <c r="P16" s="52">
        <v>0.4</v>
      </c>
      <c r="Q16" s="52">
        <v>0.5</v>
      </c>
      <c r="R16" s="52">
        <v>0.7</v>
      </c>
      <c r="S16" s="52">
        <v>0.7</v>
      </c>
      <c r="T16" s="52">
        <v>0.6</v>
      </c>
      <c r="U16" s="52">
        <v>0.6</v>
      </c>
      <c r="V16" s="52">
        <v>0.6</v>
      </c>
      <c r="W16" s="52">
        <v>0.6</v>
      </c>
      <c r="X16" s="52">
        <v>0.7</v>
      </c>
      <c r="Y16" s="52">
        <v>1</v>
      </c>
      <c r="Z16" s="52">
        <v>1</v>
      </c>
      <c r="AA16" s="52">
        <v>1</v>
      </c>
      <c r="AB16" s="52">
        <v>0.7</v>
      </c>
      <c r="AC16" s="52">
        <v>1.1000000000000001</v>
      </c>
      <c r="AD16" s="52">
        <v>1.4</v>
      </c>
      <c r="AE16" s="52">
        <v>1.6</v>
      </c>
      <c r="AF16" s="52">
        <v>1.4</v>
      </c>
      <c r="AG16" s="52">
        <v>1.4</v>
      </c>
      <c r="AH16" s="52">
        <v>1.5</v>
      </c>
      <c r="AI16" s="52">
        <v>1.7</v>
      </c>
      <c r="AJ16" s="52">
        <v>1.9</v>
      </c>
      <c r="AK16" s="52">
        <v>2.2999999999999998</v>
      </c>
      <c r="AL16" s="52">
        <v>2.7</v>
      </c>
      <c r="AM16" s="52">
        <v>3.1</v>
      </c>
      <c r="AN16" s="52">
        <v>2.9</v>
      </c>
      <c r="AO16" s="52">
        <v>3.1</v>
      </c>
      <c r="AP16" s="52">
        <v>3.7</v>
      </c>
      <c r="AQ16" s="52">
        <v>4.3</v>
      </c>
      <c r="AR16" s="52">
        <v>3.7</v>
      </c>
      <c r="AS16" s="52">
        <v>3.4</v>
      </c>
      <c r="AT16" s="52">
        <v>3.9</v>
      </c>
      <c r="AU16" s="52">
        <v>4.8</v>
      </c>
      <c r="AV16" s="52">
        <v>6.3</v>
      </c>
      <c r="AW16" s="52">
        <v>8.1999999999999993</v>
      </c>
      <c r="AX16" s="52">
        <v>7.6</v>
      </c>
      <c r="AY16" s="52">
        <v>6</v>
      </c>
      <c r="AZ16" s="52">
        <v>7.9</v>
      </c>
      <c r="BA16" s="52">
        <v>10.8</v>
      </c>
      <c r="BB16" s="52">
        <v>12</v>
      </c>
      <c r="BC16" s="52">
        <v>14.3</v>
      </c>
      <c r="BD16" s="52">
        <v>16.600000000000001</v>
      </c>
      <c r="BE16" s="52">
        <v>19.5</v>
      </c>
      <c r="BF16" s="52">
        <v>26.9</v>
      </c>
      <c r="BG16" s="52">
        <v>30.9</v>
      </c>
      <c r="BH16" s="52">
        <v>29.3</v>
      </c>
      <c r="BI16" s="52">
        <v>24.9</v>
      </c>
      <c r="BJ16" s="52">
        <v>26.4</v>
      </c>
      <c r="BK16" s="52">
        <v>33.6</v>
      </c>
      <c r="BL16" s="52">
        <v>34</v>
      </c>
      <c r="BM16" s="52">
        <v>33.700000000000003</v>
      </c>
      <c r="BN16" s="52">
        <v>34</v>
      </c>
      <c r="BO16" s="52">
        <v>31.8</v>
      </c>
      <c r="BP16" s="52">
        <v>32.200000000000003</v>
      </c>
      <c r="BQ16" s="52">
        <v>36.9</v>
      </c>
      <c r="BR16" s="52">
        <v>43.7</v>
      </c>
      <c r="BS16" s="52">
        <v>34.4</v>
      </c>
      <c r="BT16" s="52">
        <v>52.8</v>
      </c>
      <c r="BU16" s="52">
        <v>53.9</v>
      </c>
      <c r="BV16" s="52">
        <v>72.400000000000006</v>
      </c>
      <c r="BW16" s="52">
        <v>85.1</v>
      </c>
      <c r="BX16" s="52">
        <v>61.9</v>
      </c>
      <c r="BY16" s="52">
        <v>51</v>
      </c>
      <c r="BZ16" s="52">
        <v>54.5</v>
      </c>
      <c r="CA16" s="52">
        <v>59.8</v>
      </c>
      <c r="CB16" s="52">
        <v>48.2</v>
      </c>
      <c r="CC16" s="52">
        <v>68.900000000000006</v>
      </c>
      <c r="CD16" s="52">
        <v>95.7</v>
      </c>
      <c r="CE16" s="52">
        <v>96.7</v>
      </c>
      <c r="CF16" s="52">
        <v>99.8</v>
      </c>
      <c r="CG16" s="52">
        <v>109.3</v>
      </c>
      <c r="CH16" s="52">
        <v>69.400000000000006</v>
      </c>
      <c r="CI16" s="52">
        <v>86.4</v>
      </c>
    </row>
    <row r="17" spans="1:87" x14ac:dyDescent="0.15">
      <c r="A17" s="52" t="s">
        <v>201</v>
      </c>
      <c r="B17" s="52" t="s">
        <v>890</v>
      </c>
      <c r="C17" s="52">
        <v>10.6</v>
      </c>
      <c r="D17" s="52">
        <v>7.4</v>
      </c>
      <c r="E17" s="52">
        <v>3</v>
      </c>
      <c r="F17" s="52">
        <v>-0.2</v>
      </c>
      <c r="G17" s="52">
        <v>-0.2</v>
      </c>
      <c r="H17" s="52">
        <v>2.5</v>
      </c>
      <c r="I17" s="52">
        <v>3.9</v>
      </c>
      <c r="J17" s="52">
        <v>6.1</v>
      </c>
      <c r="K17" s="52">
        <v>6.8</v>
      </c>
      <c r="L17" s="52">
        <v>4.7</v>
      </c>
      <c r="M17" s="52">
        <v>6.3</v>
      </c>
      <c r="N17" s="52">
        <v>9.6</v>
      </c>
      <c r="O17" s="52">
        <v>15.3</v>
      </c>
      <c r="P17" s="52">
        <v>20.399999999999999</v>
      </c>
      <c r="Q17" s="52">
        <v>24.5</v>
      </c>
      <c r="R17" s="52">
        <v>24.5</v>
      </c>
      <c r="S17" s="52">
        <v>20.100000000000001</v>
      </c>
      <c r="T17" s="52">
        <v>17.600000000000001</v>
      </c>
      <c r="U17" s="52">
        <v>23.2</v>
      </c>
      <c r="V17" s="52">
        <v>30.1</v>
      </c>
      <c r="W17" s="52">
        <v>27.9</v>
      </c>
      <c r="X17" s="52">
        <v>34.799999999999997</v>
      </c>
      <c r="Y17" s="52">
        <v>39.5</v>
      </c>
      <c r="Z17" s="52">
        <v>37.799999999999997</v>
      </c>
      <c r="AA17" s="52">
        <v>38.5</v>
      </c>
      <c r="AB17" s="52">
        <v>37.5</v>
      </c>
      <c r="AC17" s="52">
        <v>47.8</v>
      </c>
      <c r="AD17" s="52">
        <v>46.8</v>
      </c>
      <c r="AE17" s="52">
        <v>46</v>
      </c>
      <c r="AF17" s="52">
        <v>41.3</v>
      </c>
      <c r="AG17" s="52">
        <v>52.8</v>
      </c>
      <c r="AH17" s="52">
        <v>51.5</v>
      </c>
      <c r="AI17" s="52">
        <v>52.6</v>
      </c>
      <c r="AJ17" s="52">
        <v>60.3</v>
      </c>
      <c r="AK17" s="52">
        <v>66.400000000000006</v>
      </c>
      <c r="AL17" s="52">
        <v>73.2</v>
      </c>
      <c r="AM17" s="52">
        <v>84.6</v>
      </c>
      <c r="AN17" s="52">
        <v>91.6</v>
      </c>
      <c r="AO17" s="52">
        <v>89.1</v>
      </c>
      <c r="AP17" s="52">
        <v>96.1</v>
      </c>
      <c r="AQ17" s="52">
        <v>91.8</v>
      </c>
      <c r="AR17" s="52">
        <v>79.099999999999994</v>
      </c>
      <c r="AS17" s="52">
        <v>92.8</v>
      </c>
      <c r="AT17" s="52">
        <v>107.7</v>
      </c>
      <c r="AU17" s="52">
        <v>118.5</v>
      </c>
      <c r="AV17" s="52">
        <v>108.2</v>
      </c>
      <c r="AW17" s="52">
        <v>124.2</v>
      </c>
      <c r="AX17" s="52">
        <v>157.80000000000001</v>
      </c>
      <c r="AY17" s="52">
        <v>186.7</v>
      </c>
      <c r="AZ17" s="52">
        <v>215.7</v>
      </c>
      <c r="BA17" s="52">
        <v>214.4</v>
      </c>
      <c r="BB17" s="52">
        <v>188.1</v>
      </c>
      <c r="BC17" s="52">
        <v>217.8</v>
      </c>
      <c r="BD17" s="52">
        <v>197.3</v>
      </c>
      <c r="BE17" s="52">
        <v>244.7</v>
      </c>
      <c r="BF17" s="52">
        <v>301.3</v>
      </c>
      <c r="BG17" s="52">
        <v>316.39999999999998</v>
      </c>
      <c r="BH17" s="52">
        <v>284.89999999999998</v>
      </c>
      <c r="BI17" s="52">
        <v>318</v>
      </c>
      <c r="BJ17" s="52">
        <v>357.9</v>
      </c>
      <c r="BK17" s="52">
        <v>347.1</v>
      </c>
      <c r="BL17" s="52">
        <v>341.1</v>
      </c>
      <c r="BM17" s="52">
        <v>374.9</v>
      </c>
      <c r="BN17" s="52">
        <v>402.2</v>
      </c>
      <c r="BO17" s="52">
        <v>445.1</v>
      </c>
      <c r="BP17" s="52">
        <v>543.9</v>
      </c>
      <c r="BQ17" s="52">
        <v>610.1</v>
      </c>
      <c r="BR17" s="52">
        <v>684.1</v>
      </c>
      <c r="BS17" s="52">
        <v>758.2</v>
      </c>
      <c r="BT17" s="52">
        <v>701.3</v>
      </c>
      <c r="BU17" s="52">
        <v>708.2</v>
      </c>
      <c r="BV17" s="52">
        <v>635</v>
      </c>
      <c r="BW17" s="52">
        <v>583.6</v>
      </c>
      <c r="BX17" s="52">
        <v>748.4</v>
      </c>
      <c r="BY17" s="52">
        <v>889.7</v>
      </c>
      <c r="BZ17" s="52">
        <v>1078.3</v>
      </c>
      <c r="CA17" s="52">
        <v>1238.7</v>
      </c>
      <c r="CB17" s="52">
        <v>1390.3</v>
      </c>
      <c r="CC17" s="52">
        <v>1175.5999999999999</v>
      </c>
      <c r="CD17" s="52">
        <v>878.4</v>
      </c>
      <c r="CE17" s="52">
        <v>1039.8</v>
      </c>
      <c r="CF17" s="52">
        <v>1351.2</v>
      </c>
      <c r="CG17" s="52">
        <v>1394.7</v>
      </c>
      <c r="CH17" s="52">
        <v>1621</v>
      </c>
      <c r="CI17" s="52">
        <v>1703.8</v>
      </c>
    </row>
    <row r="18" spans="1:87" x14ac:dyDescent="0.15">
      <c r="A18" s="52" t="s">
        <v>199</v>
      </c>
      <c r="B18" s="52" t="s">
        <v>889</v>
      </c>
      <c r="C18" s="52">
        <v>1.4</v>
      </c>
      <c r="D18" s="52">
        <v>0.8</v>
      </c>
      <c r="E18" s="52">
        <v>0.5</v>
      </c>
      <c r="F18" s="52">
        <v>0.4</v>
      </c>
      <c r="G18" s="52">
        <v>0.5</v>
      </c>
      <c r="H18" s="52">
        <v>0.7</v>
      </c>
      <c r="I18" s="52">
        <v>1</v>
      </c>
      <c r="J18" s="52">
        <v>1.4</v>
      </c>
      <c r="K18" s="52">
        <v>1.5</v>
      </c>
      <c r="L18" s="52">
        <v>1</v>
      </c>
      <c r="M18" s="52">
        <v>1.4</v>
      </c>
      <c r="N18" s="52">
        <v>2.8</v>
      </c>
      <c r="O18" s="52">
        <v>7.6</v>
      </c>
      <c r="P18" s="52">
        <v>11.4</v>
      </c>
      <c r="Q18" s="52">
        <v>14.1</v>
      </c>
      <c r="R18" s="52">
        <v>12.9</v>
      </c>
      <c r="S18" s="52">
        <v>10.7</v>
      </c>
      <c r="T18" s="52">
        <v>9.1</v>
      </c>
      <c r="U18" s="52">
        <v>11.3</v>
      </c>
      <c r="V18" s="52">
        <v>12.4</v>
      </c>
      <c r="W18" s="52">
        <v>10.199999999999999</v>
      </c>
      <c r="X18" s="52">
        <v>17.899999999999999</v>
      </c>
      <c r="Y18" s="52">
        <v>22.6</v>
      </c>
      <c r="Z18" s="52">
        <v>19.399999999999999</v>
      </c>
      <c r="AA18" s="52">
        <v>20.3</v>
      </c>
      <c r="AB18" s="52">
        <v>17.600000000000001</v>
      </c>
      <c r="AC18" s="52">
        <v>22</v>
      </c>
      <c r="AD18" s="52">
        <v>22</v>
      </c>
      <c r="AE18" s="52">
        <v>21.4</v>
      </c>
      <c r="AF18" s="52">
        <v>19</v>
      </c>
      <c r="AG18" s="52">
        <v>23.7</v>
      </c>
      <c r="AH18" s="52">
        <v>22.8</v>
      </c>
      <c r="AI18" s="52">
        <v>22.9</v>
      </c>
      <c r="AJ18" s="52">
        <v>24.1</v>
      </c>
      <c r="AK18" s="52">
        <v>26.4</v>
      </c>
      <c r="AL18" s="52">
        <v>28.2</v>
      </c>
      <c r="AM18" s="52">
        <v>31.1</v>
      </c>
      <c r="AN18" s="52">
        <v>33.9</v>
      </c>
      <c r="AO18" s="52">
        <v>32.9</v>
      </c>
      <c r="AP18" s="52">
        <v>39.6</v>
      </c>
      <c r="AQ18" s="52">
        <v>40</v>
      </c>
      <c r="AR18" s="52">
        <v>34.799999999999997</v>
      </c>
      <c r="AS18" s="52">
        <v>38.200000000000003</v>
      </c>
      <c r="AT18" s="52">
        <v>42.3</v>
      </c>
      <c r="AU18" s="52">
        <v>50</v>
      </c>
      <c r="AV18" s="52">
        <v>52.8</v>
      </c>
      <c r="AW18" s="52">
        <v>51.6</v>
      </c>
      <c r="AX18" s="52">
        <v>65.3</v>
      </c>
      <c r="AY18" s="52">
        <v>74.400000000000006</v>
      </c>
      <c r="AZ18" s="52">
        <v>84.9</v>
      </c>
      <c r="BA18" s="52">
        <v>90</v>
      </c>
      <c r="BB18" s="52">
        <v>87.2</v>
      </c>
      <c r="BC18" s="52">
        <v>84.3</v>
      </c>
      <c r="BD18" s="52">
        <v>66.5</v>
      </c>
      <c r="BE18" s="52">
        <v>80.599999999999994</v>
      </c>
      <c r="BF18" s="52">
        <v>97.5</v>
      </c>
      <c r="BG18" s="52">
        <v>99.4</v>
      </c>
      <c r="BH18" s="52">
        <v>109.7</v>
      </c>
      <c r="BI18" s="52">
        <v>130.4</v>
      </c>
      <c r="BJ18" s="52">
        <v>141.6</v>
      </c>
      <c r="BK18" s="52">
        <v>146.1</v>
      </c>
      <c r="BL18" s="52">
        <v>145.4</v>
      </c>
      <c r="BM18" s="52">
        <v>138.6</v>
      </c>
      <c r="BN18" s="52">
        <v>148.69999999999999</v>
      </c>
      <c r="BO18" s="52">
        <v>171</v>
      </c>
      <c r="BP18" s="52">
        <v>193.1</v>
      </c>
      <c r="BQ18" s="52">
        <v>217.8</v>
      </c>
      <c r="BR18" s="52">
        <v>231.5</v>
      </c>
      <c r="BS18" s="52">
        <v>245.4</v>
      </c>
      <c r="BT18" s="52">
        <v>248.4</v>
      </c>
      <c r="BU18" s="52">
        <v>258.8</v>
      </c>
      <c r="BV18" s="52">
        <v>265.10000000000002</v>
      </c>
      <c r="BW18" s="52">
        <v>203.3</v>
      </c>
      <c r="BX18" s="52">
        <v>192.3</v>
      </c>
      <c r="BY18" s="52">
        <v>243.8</v>
      </c>
      <c r="BZ18" s="52">
        <v>306.10000000000002</v>
      </c>
      <c r="CA18" s="52">
        <v>412.4</v>
      </c>
      <c r="CB18" s="52">
        <v>473.4</v>
      </c>
      <c r="CC18" s="52">
        <v>445.5</v>
      </c>
      <c r="CD18" s="52">
        <v>309.10000000000002</v>
      </c>
      <c r="CE18" s="52">
        <v>269.39999999999998</v>
      </c>
      <c r="CF18" s="52">
        <v>370.6</v>
      </c>
      <c r="CG18" s="52">
        <v>379.1</v>
      </c>
      <c r="CH18" s="52">
        <v>454.8</v>
      </c>
      <c r="CI18" s="52">
        <v>474.3</v>
      </c>
    </row>
    <row r="19" spans="1:87" x14ac:dyDescent="0.15">
      <c r="A19" s="52" t="s">
        <v>197</v>
      </c>
      <c r="B19" s="52" t="s">
        <v>888</v>
      </c>
      <c r="C19" s="52">
        <v>9.1999999999999993</v>
      </c>
      <c r="D19" s="52">
        <v>6.5</v>
      </c>
      <c r="E19" s="52">
        <v>2.5</v>
      </c>
      <c r="F19" s="52">
        <v>-0.5</v>
      </c>
      <c r="G19" s="52">
        <v>-0.7</v>
      </c>
      <c r="H19" s="52">
        <v>1.7</v>
      </c>
      <c r="I19" s="52">
        <v>2.9</v>
      </c>
      <c r="J19" s="52">
        <v>4.7</v>
      </c>
      <c r="K19" s="52">
        <v>5.3</v>
      </c>
      <c r="L19" s="52">
        <v>3.7</v>
      </c>
      <c r="M19" s="52">
        <v>4.8</v>
      </c>
      <c r="N19" s="52">
        <v>6.8</v>
      </c>
      <c r="O19" s="52">
        <v>7.7</v>
      </c>
      <c r="P19" s="52">
        <v>9</v>
      </c>
      <c r="Q19" s="52">
        <v>10.5</v>
      </c>
      <c r="R19" s="52">
        <v>11.6</v>
      </c>
      <c r="S19" s="52">
        <v>9.4</v>
      </c>
      <c r="T19" s="52">
        <v>8.4</v>
      </c>
      <c r="U19" s="52">
        <v>11.9</v>
      </c>
      <c r="V19" s="52">
        <v>17.7</v>
      </c>
      <c r="W19" s="52">
        <v>17.7</v>
      </c>
      <c r="X19" s="52">
        <v>16.899999999999999</v>
      </c>
      <c r="Y19" s="52">
        <v>16.899999999999999</v>
      </c>
      <c r="Z19" s="52">
        <v>18.399999999999999</v>
      </c>
      <c r="AA19" s="52">
        <v>18.2</v>
      </c>
      <c r="AB19" s="52">
        <v>19.899999999999999</v>
      </c>
      <c r="AC19" s="52">
        <v>25.8</v>
      </c>
      <c r="AD19" s="52">
        <v>24.8</v>
      </c>
      <c r="AE19" s="52">
        <v>24.6</v>
      </c>
      <c r="AF19" s="52">
        <v>22.4</v>
      </c>
      <c r="AG19" s="52">
        <v>29.1</v>
      </c>
      <c r="AH19" s="52">
        <v>28.8</v>
      </c>
      <c r="AI19" s="52">
        <v>29.7</v>
      </c>
      <c r="AJ19" s="52">
        <v>36.200000000000003</v>
      </c>
      <c r="AK19" s="52">
        <v>40.1</v>
      </c>
      <c r="AL19" s="52">
        <v>45.1</v>
      </c>
      <c r="AM19" s="52">
        <v>53.5</v>
      </c>
      <c r="AN19" s="52">
        <v>57.7</v>
      </c>
      <c r="AO19" s="52">
        <v>56.2</v>
      </c>
      <c r="AP19" s="52">
        <v>56.5</v>
      </c>
      <c r="AQ19" s="52">
        <v>51.8</v>
      </c>
      <c r="AR19" s="52">
        <v>44.4</v>
      </c>
      <c r="AS19" s="52">
        <v>54.6</v>
      </c>
      <c r="AT19" s="52">
        <v>65.3</v>
      </c>
      <c r="AU19" s="52">
        <v>68.5</v>
      </c>
      <c r="AV19" s="52">
        <v>55.5</v>
      </c>
      <c r="AW19" s="52">
        <v>72.599999999999994</v>
      </c>
      <c r="AX19" s="52">
        <v>92.5</v>
      </c>
      <c r="AY19" s="52">
        <v>112.2</v>
      </c>
      <c r="AZ19" s="52">
        <v>130.80000000000001</v>
      </c>
      <c r="BA19" s="52">
        <v>124.4</v>
      </c>
      <c r="BB19" s="52">
        <v>100.9</v>
      </c>
      <c r="BC19" s="52">
        <v>133.5</v>
      </c>
      <c r="BD19" s="52">
        <v>130.80000000000001</v>
      </c>
      <c r="BE19" s="52">
        <v>164.1</v>
      </c>
      <c r="BF19" s="52">
        <v>203.8</v>
      </c>
      <c r="BG19" s="52">
        <v>217</v>
      </c>
      <c r="BH19" s="52">
        <v>175.2</v>
      </c>
      <c r="BI19" s="52">
        <v>187.5</v>
      </c>
      <c r="BJ19" s="52">
        <v>216.3</v>
      </c>
      <c r="BK19" s="52">
        <v>201</v>
      </c>
      <c r="BL19" s="52">
        <v>195.6</v>
      </c>
      <c r="BM19" s="52">
        <v>236.3</v>
      </c>
      <c r="BN19" s="52">
        <v>253.5</v>
      </c>
      <c r="BO19" s="52">
        <v>274</v>
      </c>
      <c r="BP19" s="52">
        <v>350.8</v>
      </c>
      <c r="BQ19" s="52">
        <v>392.2</v>
      </c>
      <c r="BR19" s="52">
        <v>452.6</v>
      </c>
      <c r="BS19" s="52">
        <v>512.79999999999995</v>
      </c>
      <c r="BT19" s="52">
        <v>453</v>
      </c>
      <c r="BU19" s="52">
        <v>449.4</v>
      </c>
      <c r="BV19" s="52">
        <v>369.9</v>
      </c>
      <c r="BW19" s="52">
        <v>380.3</v>
      </c>
      <c r="BX19" s="52">
        <v>556.1</v>
      </c>
      <c r="BY19" s="52">
        <v>646</v>
      </c>
      <c r="BZ19" s="52">
        <v>772.2</v>
      </c>
      <c r="CA19" s="52">
        <v>826.3</v>
      </c>
      <c r="CB19" s="52">
        <v>917</v>
      </c>
      <c r="CC19" s="52">
        <v>730.1</v>
      </c>
      <c r="CD19" s="52">
        <v>569.29999999999995</v>
      </c>
      <c r="CE19" s="52">
        <v>770.3</v>
      </c>
      <c r="CF19" s="52">
        <v>980.7</v>
      </c>
      <c r="CG19" s="52">
        <v>1015.6</v>
      </c>
      <c r="CH19" s="52">
        <v>1166.2</v>
      </c>
      <c r="CI19" s="52">
        <v>1229.5</v>
      </c>
    </row>
    <row r="20" spans="1:87" x14ac:dyDescent="0.15">
      <c r="A20" s="52" t="s">
        <v>195</v>
      </c>
      <c r="B20" s="52" t="s">
        <v>887</v>
      </c>
      <c r="C20" s="52">
        <v>5.6</v>
      </c>
      <c r="D20" s="52">
        <v>5.3</v>
      </c>
      <c r="E20" s="52">
        <v>4.0999999999999996</v>
      </c>
      <c r="F20" s="52">
        <v>2.6</v>
      </c>
      <c r="G20" s="52">
        <v>2</v>
      </c>
      <c r="H20" s="52">
        <v>2.5</v>
      </c>
      <c r="I20" s="52">
        <v>2.7</v>
      </c>
      <c r="J20" s="52">
        <v>4.4000000000000004</v>
      </c>
      <c r="K20" s="52">
        <v>4.5</v>
      </c>
      <c r="L20" s="52">
        <v>2.9</v>
      </c>
      <c r="M20" s="52">
        <v>3.6</v>
      </c>
      <c r="N20" s="52">
        <v>3.8</v>
      </c>
      <c r="O20" s="52">
        <v>4.2</v>
      </c>
      <c r="P20" s="52">
        <v>4</v>
      </c>
      <c r="Q20" s="52">
        <v>4.2</v>
      </c>
      <c r="R20" s="52">
        <v>4.3</v>
      </c>
      <c r="S20" s="52">
        <v>4.4000000000000004</v>
      </c>
      <c r="T20" s="52">
        <v>5.0999999999999996</v>
      </c>
      <c r="U20" s="52">
        <v>5.6</v>
      </c>
      <c r="V20" s="52">
        <v>6.2</v>
      </c>
      <c r="W20" s="52">
        <v>6.4</v>
      </c>
      <c r="X20" s="52">
        <v>7.9</v>
      </c>
      <c r="Y20" s="52">
        <v>7.4</v>
      </c>
      <c r="Z20" s="52">
        <v>7.5</v>
      </c>
      <c r="AA20" s="52">
        <v>7.8</v>
      </c>
      <c r="AB20" s="52">
        <v>7.9</v>
      </c>
      <c r="AC20" s="52">
        <v>8.9</v>
      </c>
      <c r="AD20" s="52">
        <v>9.5</v>
      </c>
      <c r="AE20" s="52">
        <v>9.9</v>
      </c>
      <c r="AF20" s="52">
        <v>9.8000000000000007</v>
      </c>
      <c r="AG20" s="52">
        <v>10.7</v>
      </c>
      <c r="AH20" s="52">
        <v>11.4</v>
      </c>
      <c r="AI20" s="52">
        <v>11.5</v>
      </c>
      <c r="AJ20" s="52">
        <v>12.4</v>
      </c>
      <c r="AK20" s="52">
        <v>13.6</v>
      </c>
      <c r="AL20" s="52">
        <v>15</v>
      </c>
      <c r="AM20" s="52">
        <v>16.899999999999999</v>
      </c>
      <c r="AN20" s="52">
        <v>17.8</v>
      </c>
      <c r="AO20" s="52">
        <v>18.3</v>
      </c>
      <c r="AP20" s="52">
        <v>20.2</v>
      </c>
      <c r="AQ20" s="52">
        <v>20.399999999999999</v>
      </c>
      <c r="AR20" s="52">
        <v>20.399999999999999</v>
      </c>
      <c r="AS20" s="52">
        <v>20.3</v>
      </c>
      <c r="AT20" s="52">
        <v>21.9</v>
      </c>
      <c r="AU20" s="52">
        <v>23.1</v>
      </c>
      <c r="AV20" s="52">
        <v>23.5</v>
      </c>
      <c r="AW20" s="52">
        <v>26.4</v>
      </c>
      <c r="AX20" s="52">
        <v>30.1</v>
      </c>
      <c r="AY20" s="52">
        <v>33.700000000000003</v>
      </c>
      <c r="AZ20" s="52">
        <v>39.6</v>
      </c>
      <c r="BA20" s="52">
        <v>41.5</v>
      </c>
      <c r="BB20" s="52">
        <v>47.3</v>
      </c>
      <c r="BC20" s="52">
        <v>58.3</v>
      </c>
      <c r="BD20" s="52">
        <v>61.3</v>
      </c>
      <c r="BE20" s="52">
        <v>71.3</v>
      </c>
      <c r="BF20" s="52">
        <v>78.5</v>
      </c>
      <c r="BG20" s="52">
        <v>85.7</v>
      </c>
      <c r="BH20" s="52">
        <v>88.3</v>
      </c>
      <c r="BI20" s="52">
        <v>95.6</v>
      </c>
      <c r="BJ20" s="52">
        <v>98</v>
      </c>
      <c r="BK20" s="52">
        <v>126.4</v>
      </c>
      <c r="BL20" s="52">
        <v>144.1</v>
      </c>
      <c r="BM20" s="52">
        <v>156.19999999999999</v>
      </c>
      <c r="BN20" s="52">
        <v>161.5</v>
      </c>
      <c r="BO20" s="52">
        <v>184.7</v>
      </c>
      <c r="BP20" s="52">
        <v>197.8</v>
      </c>
      <c r="BQ20" s="52">
        <v>226.2</v>
      </c>
      <c r="BR20" s="52">
        <v>263.10000000000002</v>
      </c>
      <c r="BS20" s="52">
        <v>292.2</v>
      </c>
      <c r="BT20" s="52">
        <v>314.8</v>
      </c>
      <c r="BU20" s="52">
        <v>306.39999999999998</v>
      </c>
      <c r="BV20" s="52">
        <v>355.4</v>
      </c>
      <c r="BW20" s="52">
        <v>329.9</v>
      </c>
      <c r="BX20" s="52">
        <v>352.3</v>
      </c>
      <c r="BY20" s="52">
        <v>401.9</v>
      </c>
      <c r="BZ20" s="52">
        <v>501.8</v>
      </c>
      <c r="CA20" s="52">
        <v>319.7</v>
      </c>
      <c r="CB20" s="52">
        <v>648.1</v>
      </c>
      <c r="CC20" s="52">
        <v>678.5</v>
      </c>
      <c r="CD20" s="52">
        <v>628.1</v>
      </c>
      <c r="CE20" s="52">
        <v>456.5</v>
      </c>
      <c r="CF20" s="52">
        <v>442.5</v>
      </c>
      <c r="CG20" s="52">
        <v>548.79999999999995</v>
      </c>
      <c r="CH20" s="52">
        <v>680.3</v>
      </c>
      <c r="CI20" s="52">
        <v>826.7</v>
      </c>
    </row>
    <row r="21" spans="1:87" x14ac:dyDescent="0.15">
      <c r="A21" s="52" t="s">
        <v>193</v>
      </c>
      <c r="B21" s="52" t="s">
        <v>886</v>
      </c>
      <c r="C21" s="52">
        <v>3.7</v>
      </c>
      <c r="D21" s="52">
        <v>1.2</v>
      </c>
      <c r="E21" s="52">
        <v>-1.6</v>
      </c>
      <c r="F21" s="52">
        <v>-3.1</v>
      </c>
      <c r="G21" s="52">
        <v>-2.7</v>
      </c>
      <c r="H21" s="52">
        <v>-0.8</v>
      </c>
      <c r="I21" s="52">
        <v>0.2</v>
      </c>
      <c r="J21" s="52">
        <v>0.3</v>
      </c>
      <c r="K21" s="52">
        <v>0.7</v>
      </c>
      <c r="L21" s="52">
        <v>0.8</v>
      </c>
      <c r="M21" s="52">
        <v>1.2</v>
      </c>
      <c r="N21" s="52">
        <v>3</v>
      </c>
      <c r="O21" s="52">
        <v>3.5</v>
      </c>
      <c r="P21" s="52">
        <v>5</v>
      </c>
      <c r="Q21" s="52">
        <v>6.2</v>
      </c>
      <c r="R21" s="52">
        <v>7.3</v>
      </c>
      <c r="S21" s="52">
        <v>5</v>
      </c>
      <c r="T21" s="52">
        <v>3.3</v>
      </c>
      <c r="U21" s="52">
        <v>6.3</v>
      </c>
      <c r="V21" s="52">
        <v>11.5</v>
      </c>
      <c r="W21" s="52">
        <v>11.3</v>
      </c>
      <c r="X21" s="52">
        <v>9</v>
      </c>
      <c r="Y21" s="52">
        <v>9.5</v>
      </c>
      <c r="Z21" s="52">
        <v>10.9</v>
      </c>
      <c r="AA21" s="52">
        <v>10.5</v>
      </c>
      <c r="AB21" s="52">
        <v>12</v>
      </c>
      <c r="AC21" s="52">
        <v>16.899999999999999</v>
      </c>
      <c r="AD21" s="52">
        <v>15.4</v>
      </c>
      <c r="AE21" s="52">
        <v>14.8</v>
      </c>
      <c r="AF21" s="52">
        <v>12.5</v>
      </c>
      <c r="AG21" s="52">
        <v>18.399999999999999</v>
      </c>
      <c r="AH21" s="52">
        <v>17.399999999999999</v>
      </c>
      <c r="AI21" s="52">
        <v>18.2</v>
      </c>
      <c r="AJ21" s="52">
        <v>23.8</v>
      </c>
      <c r="AK21" s="52">
        <v>26.5</v>
      </c>
      <c r="AL21" s="52">
        <v>30.1</v>
      </c>
      <c r="AM21" s="52">
        <v>36.6</v>
      </c>
      <c r="AN21" s="52">
        <v>39.9</v>
      </c>
      <c r="AO21" s="52">
        <v>37.9</v>
      </c>
      <c r="AP21" s="52">
        <v>36.299999999999997</v>
      </c>
      <c r="AQ21" s="52">
        <v>31.4</v>
      </c>
      <c r="AR21" s="52">
        <v>24</v>
      </c>
      <c r="AS21" s="52">
        <v>34.299999999999997</v>
      </c>
      <c r="AT21" s="52">
        <v>43.4</v>
      </c>
      <c r="AU21" s="52">
        <v>45.4</v>
      </c>
      <c r="AV21" s="52">
        <v>32</v>
      </c>
      <c r="AW21" s="52">
        <v>46.2</v>
      </c>
      <c r="AX21" s="52">
        <v>62.4</v>
      </c>
      <c r="AY21" s="52">
        <v>78.5</v>
      </c>
      <c r="AZ21" s="52">
        <v>91.2</v>
      </c>
      <c r="BA21" s="52">
        <v>82.9</v>
      </c>
      <c r="BB21" s="52">
        <v>53.6</v>
      </c>
      <c r="BC21" s="52">
        <v>75.2</v>
      </c>
      <c r="BD21" s="52">
        <v>69.400000000000006</v>
      </c>
      <c r="BE21" s="52">
        <v>92.7</v>
      </c>
      <c r="BF21" s="52">
        <v>125.3</v>
      </c>
      <c r="BG21" s="52">
        <v>131.30000000000001</v>
      </c>
      <c r="BH21" s="52">
        <v>86.9</v>
      </c>
      <c r="BI21" s="52">
        <v>91.9</v>
      </c>
      <c r="BJ21" s="52">
        <v>118.2</v>
      </c>
      <c r="BK21" s="52">
        <v>74.7</v>
      </c>
      <c r="BL21" s="52">
        <v>51.6</v>
      </c>
      <c r="BM21" s="52">
        <v>80.099999999999994</v>
      </c>
      <c r="BN21" s="52">
        <v>92</v>
      </c>
      <c r="BO21" s="52">
        <v>89.3</v>
      </c>
      <c r="BP21" s="52">
        <v>153</v>
      </c>
      <c r="BQ21" s="52">
        <v>166.1</v>
      </c>
      <c r="BR21" s="52">
        <v>189.5</v>
      </c>
      <c r="BS21" s="52">
        <v>220.6</v>
      </c>
      <c r="BT21" s="52">
        <v>138.19999999999999</v>
      </c>
      <c r="BU21" s="52">
        <v>143.1</v>
      </c>
      <c r="BV21" s="52">
        <v>14.5</v>
      </c>
      <c r="BW21" s="52">
        <v>50.4</v>
      </c>
      <c r="BX21" s="52">
        <v>203.8</v>
      </c>
      <c r="BY21" s="52">
        <v>244.1</v>
      </c>
      <c r="BZ21" s="52">
        <v>270.39999999999998</v>
      </c>
      <c r="CA21" s="52">
        <v>506.6</v>
      </c>
      <c r="CB21" s="52">
        <v>268.89999999999998</v>
      </c>
      <c r="CC21" s="52">
        <v>51.6</v>
      </c>
      <c r="CD21" s="52">
        <v>-58.8</v>
      </c>
      <c r="CE21" s="52">
        <v>313.8</v>
      </c>
      <c r="CF21" s="52">
        <v>538.1</v>
      </c>
      <c r="CG21" s="52">
        <v>466.9</v>
      </c>
      <c r="CH21" s="52">
        <v>485.9</v>
      </c>
      <c r="CI21" s="52">
        <v>402.8</v>
      </c>
    </row>
    <row r="22" spans="1:87" x14ac:dyDescent="0.15">
      <c r="A22" s="52" t="s">
        <v>191</v>
      </c>
      <c r="B22" s="48" t="s">
        <v>901</v>
      </c>
      <c r="C22" s="52">
        <v>4</v>
      </c>
      <c r="D22" s="52">
        <v>2.9</v>
      </c>
      <c r="E22" s="52">
        <v>2.4</v>
      </c>
      <c r="F22" s="52">
        <v>2.1</v>
      </c>
      <c r="G22" s="52">
        <v>1.9</v>
      </c>
      <c r="H22" s="52">
        <v>2</v>
      </c>
      <c r="I22" s="52">
        <v>2.2000000000000002</v>
      </c>
      <c r="J22" s="52">
        <v>2.5</v>
      </c>
      <c r="K22" s="52">
        <v>2.6</v>
      </c>
      <c r="L22" s="52">
        <v>2.8</v>
      </c>
      <c r="M22" s="52">
        <v>2.9</v>
      </c>
      <c r="N22" s="52">
        <v>3</v>
      </c>
      <c r="O22" s="52">
        <v>3.3</v>
      </c>
      <c r="P22" s="52">
        <v>3.4</v>
      </c>
      <c r="Q22" s="52">
        <v>3.8</v>
      </c>
      <c r="R22" s="52">
        <v>4</v>
      </c>
      <c r="S22" s="52">
        <v>4.2</v>
      </c>
      <c r="T22" s="52">
        <v>5.0999999999999996</v>
      </c>
      <c r="U22" s="52">
        <v>5.3</v>
      </c>
      <c r="V22" s="52">
        <v>6.1</v>
      </c>
      <c r="W22" s="52">
        <v>6.8</v>
      </c>
      <c r="X22" s="52">
        <v>7.3</v>
      </c>
      <c r="Y22" s="52">
        <v>8.1999999999999993</v>
      </c>
      <c r="Z22" s="52">
        <v>9.1999999999999993</v>
      </c>
      <c r="AA22" s="52">
        <v>10.199999999999999</v>
      </c>
      <c r="AB22" s="52">
        <v>10.8</v>
      </c>
      <c r="AC22" s="52">
        <v>11.8</v>
      </c>
      <c r="AD22" s="52">
        <v>12.9</v>
      </c>
      <c r="AE22" s="52">
        <v>13.8</v>
      </c>
      <c r="AF22" s="52">
        <v>14.7</v>
      </c>
      <c r="AG22" s="52">
        <v>15.9</v>
      </c>
      <c r="AH22" s="52">
        <v>17.5</v>
      </c>
      <c r="AI22" s="52">
        <v>18.399999999999999</v>
      </c>
      <c r="AJ22" s="52">
        <v>19.3</v>
      </c>
      <c r="AK22" s="52">
        <v>19.600000000000001</v>
      </c>
      <c r="AL22" s="52">
        <v>21.6</v>
      </c>
      <c r="AM22" s="52">
        <v>23.2</v>
      </c>
      <c r="AN22" s="52">
        <v>25.1</v>
      </c>
      <c r="AO22" s="52">
        <v>28.1</v>
      </c>
      <c r="AP22" s="52">
        <v>31.3</v>
      </c>
      <c r="AQ22" s="52">
        <v>36.200000000000003</v>
      </c>
      <c r="AR22" s="52">
        <v>39.4</v>
      </c>
      <c r="AS22" s="52">
        <v>43.1</v>
      </c>
      <c r="AT22" s="52">
        <v>47.2</v>
      </c>
      <c r="AU22" s="52">
        <v>51.7</v>
      </c>
      <c r="AV22" s="52">
        <v>59.9</v>
      </c>
      <c r="AW22" s="52">
        <v>67.599999999999994</v>
      </c>
      <c r="AX22" s="52">
        <v>73</v>
      </c>
      <c r="AY22" s="52">
        <v>85.5</v>
      </c>
      <c r="AZ22" s="52">
        <v>103.4</v>
      </c>
      <c r="BA22" s="52">
        <v>114.6</v>
      </c>
      <c r="BB22" s="52">
        <v>128.5</v>
      </c>
      <c r="BC22" s="52">
        <v>146.80000000000001</v>
      </c>
      <c r="BD22" s="52">
        <v>164.5</v>
      </c>
      <c r="BE22" s="52">
        <v>187.4</v>
      </c>
      <c r="BF22" s="52">
        <v>209.7</v>
      </c>
      <c r="BG22" s="52">
        <v>236.3</v>
      </c>
      <c r="BH22" s="52">
        <v>247.1</v>
      </c>
      <c r="BI22" s="52">
        <v>260.39999999999998</v>
      </c>
      <c r="BJ22" s="52">
        <v>276.8</v>
      </c>
      <c r="BK22" s="52">
        <v>308.2</v>
      </c>
      <c r="BL22" s="52">
        <v>316</v>
      </c>
      <c r="BM22" s="52">
        <v>332.3</v>
      </c>
      <c r="BN22" s="52">
        <v>373.4</v>
      </c>
      <c r="BO22" s="52">
        <v>391.6</v>
      </c>
      <c r="BP22" s="52">
        <v>402.8</v>
      </c>
      <c r="BQ22" s="52">
        <v>442.5</v>
      </c>
      <c r="BR22" s="52">
        <v>484</v>
      </c>
      <c r="BS22" s="52">
        <v>545.20000000000005</v>
      </c>
      <c r="BT22" s="52">
        <v>612.1</v>
      </c>
      <c r="BU22" s="52">
        <v>645.6</v>
      </c>
      <c r="BV22" s="52">
        <v>714.3</v>
      </c>
      <c r="BW22" s="52">
        <v>754.8</v>
      </c>
      <c r="BX22" s="52">
        <v>779.9</v>
      </c>
      <c r="BY22" s="52">
        <v>819.8</v>
      </c>
      <c r="BZ22" s="52">
        <v>859.8</v>
      </c>
      <c r="CA22" s="52">
        <v>951.9</v>
      </c>
      <c r="CB22" s="52">
        <v>1038.3</v>
      </c>
      <c r="CC22" s="52">
        <v>985.2</v>
      </c>
      <c r="CD22" s="52">
        <v>835.7</v>
      </c>
      <c r="CE22" s="52">
        <v>964.1</v>
      </c>
      <c r="CF22" s="52">
        <v>996.7</v>
      </c>
      <c r="CG22" s="52">
        <v>1019.5</v>
      </c>
      <c r="CH22" s="52">
        <v>1121.2</v>
      </c>
      <c r="CI22" s="52">
        <v>1231.3</v>
      </c>
    </row>
    <row r="23" spans="1:87" x14ac:dyDescent="0.15">
      <c r="A23" s="52" t="s">
        <v>189</v>
      </c>
      <c r="B23" s="48" t="s">
        <v>900</v>
      </c>
      <c r="C23" s="52">
        <v>50.8</v>
      </c>
      <c r="D23" s="52">
        <v>45.3</v>
      </c>
      <c r="E23" s="52">
        <v>35.4</v>
      </c>
      <c r="F23" s="52">
        <v>25.7</v>
      </c>
      <c r="G23" s="52">
        <v>25</v>
      </c>
      <c r="H23" s="52">
        <v>31.5</v>
      </c>
      <c r="I23" s="52">
        <v>34.9</v>
      </c>
      <c r="J23" s="52">
        <v>40.200000000000003</v>
      </c>
      <c r="K23" s="52">
        <v>45.8</v>
      </c>
      <c r="L23" s="52">
        <v>40.200000000000003</v>
      </c>
      <c r="M23" s="52">
        <v>44.4</v>
      </c>
      <c r="N23" s="52">
        <v>51.1</v>
      </c>
      <c r="O23" s="52">
        <v>66.7</v>
      </c>
      <c r="P23" s="52">
        <v>84</v>
      </c>
      <c r="Q23" s="52">
        <v>99.7</v>
      </c>
      <c r="R23" s="52">
        <v>103.2</v>
      </c>
      <c r="S23" s="52">
        <v>96.6</v>
      </c>
      <c r="T23" s="52">
        <v>100.8</v>
      </c>
      <c r="U23" s="52">
        <v>122.2</v>
      </c>
      <c r="V23" s="52">
        <v>140</v>
      </c>
      <c r="W23" s="52">
        <v>136.30000000000001</v>
      </c>
      <c r="X23" s="52">
        <v>154.9</v>
      </c>
      <c r="Y23" s="52">
        <v>177.6</v>
      </c>
      <c r="Z23" s="52">
        <v>185.9</v>
      </c>
      <c r="AA23" s="52">
        <v>199</v>
      </c>
      <c r="AB23" s="52">
        <v>196.2</v>
      </c>
      <c r="AC23" s="52">
        <v>221.4</v>
      </c>
      <c r="AD23" s="52">
        <v>237.2</v>
      </c>
      <c r="AE23" s="52">
        <v>247.9</v>
      </c>
      <c r="AF23" s="52">
        <v>242.2</v>
      </c>
      <c r="AG23" s="52">
        <v>271.60000000000002</v>
      </c>
      <c r="AH23" s="52">
        <v>282.5</v>
      </c>
      <c r="AI23" s="52">
        <v>290.39999999999998</v>
      </c>
      <c r="AJ23" s="52">
        <v>316.8</v>
      </c>
      <c r="AK23" s="52">
        <v>337.8</v>
      </c>
      <c r="AL23" s="52">
        <v>364.5</v>
      </c>
      <c r="AM23" s="52">
        <v>400.7</v>
      </c>
      <c r="AN23" s="52">
        <v>440.1</v>
      </c>
      <c r="AO23" s="52">
        <v>463.2</v>
      </c>
      <c r="AP23" s="52">
        <v>510.9</v>
      </c>
      <c r="AQ23" s="52">
        <v>554.6</v>
      </c>
      <c r="AR23" s="52">
        <v>572.79999999999995</v>
      </c>
      <c r="AS23" s="52">
        <v>618</v>
      </c>
      <c r="AT23" s="52">
        <v>685.9</v>
      </c>
      <c r="AU23" s="52">
        <v>768.8</v>
      </c>
      <c r="AV23" s="52">
        <v>830.1</v>
      </c>
      <c r="AW23" s="52">
        <v>898.3</v>
      </c>
      <c r="AX23" s="52">
        <v>1014.8</v>
      </c>
      <c r="AY23" s="52">
        <v>1147.5</v>
      </c>
      <c r="AZ23" s="52">
        <v>1304.0999999999999</v>
      </c>
      <c r="BA23" s="52">
        <v>1450.4</v>
      </c>
      <c r="BB23" s="52">
        <v>1574.2</v>
      </c>
      <c r="BC23" s="52">
        <v>1788.4</v>
      </c>
      <c r="BD23" s="52">
        <v>1854.3</v>
      </c>
      <c r="BE23" s="52">
        <v>1985.5</v>
      </c>
      <c r="BF23" s="52">
        <v>2225.5</v>
      </c>
      <c r="BG23" s="52">
        <v>2369.5</v>
      </c>
      <c r="BH23" s="52">
        <v>2465.3000000000002</v>
      </c>
      <c r="BI23" s="52">
        <v>2642.5</v>
      </c>
      <c r="BJ23" s="52">
        <v>2874.5</v>
      </c>
      <c r="BK23" s="52">
        <v>3020.8</v>
      </c>
      <c r="BL23" s="52">
        <v>3161.2</v>
      </c>
      <c r="BM23" s="52">
        <v>3231.8</v>
      </c>
      <c r="BN23" s="52">
        <v>3377.1</v>
      </c>
      <c r="BO23" s="52">
        <v>3535.3</v>
      </c>
      <c r="BP23" s="52">
        <v>3816.5</v>
      </c>
      <c r="BQ23" s="52">
        <v>4041.4</v>
      </c>
      <c r="BR23" s="52">
        <v>4296.1000000000004</v>
      </c>
      <c r="BS23" s="52">
        <v>4608.3999999999996</v>
      </c>
      <c r="BT23" s="52">
        <v>4873.7</v>
      </c>
      <c r="BU23" s="52">
        <v>5169.8999999999996</v>
      </c>
      <c r="BV23" s="52">
        <v>5513</v>
      </c>
      <c r="BW23" s="52">
        <v>5471.2</v>
      </c>
      <c r="BX23" s="52">
        <v>5538.9</v>
      </c>
      <c r="BY23" s="52">
        <v>5724.4</v>
      </c>
      <c r="BZ23" s="52">
        <v>6107.9</v>
      </c>
      <c r="CA23" s="52">
        <v>6532.1</v>
      </c>
      <c r="CB23" s="52">
        <v>6988</v>
      </c>
      <c r="CC23" s="52">
        <v>7203.9</v>
      </c>
      <c r="CD23" s="52">
        <v>7256.8</v>
      </c>
      <c r="CE23" s="52">
        <v>6859.8</v>
      </c>
      <c r="CF23" s="52">
        <v>7238.7</v>
      </c>
      <c r="CG23" s="52">
        <v>7592.3</v>
      </c>
      <c r="CH23" s="52">
        <v>8030.3</v>
      </c>
      <c r="CI23" s="52">
        <v>8287</v>
      </c>
    </row>
    <row r="24" spans="1:87" x14ac:dyDescent="0.15">
      <c r="A24" s="52" t="s">
        <v>188</v>
      </c>
      <c r="B24" s="52" t="s">
        <v>899</v>
      </c>
      <c r="C24" s="52">
        <v>5</v>
      </c>
      <c r="D24" s="52">
        <v>4.9000000000000004</v>
      </c>
      <c r="E24" s="52">
        <v>4.5999999999999996</v>
      </c>
      <c r="F24" s="52">
        <v>4.0999999999999996</v>
      </c>
      <c r="G24" s="52">
        <v>3.9</v>
      </c>
      <c r="H24" s="52">
        <v>3.9</v>
      </c>
      <c r="I24" s="52">
        <v>4</v>
      </c>
      <c r="J24" s="52">
        <v>4.0999999999999996</v>
      </c>
      <c r="K24" s="52">
        <v>4.5999999999999996</v>
      </c>
      <c r="L24" s="52">
        <v>4.5999999999999996</v>
      </c>
      <c r="M24" s="52">
        <v>4.5999999999999996</v>
      </c>
      <c r="N24" s="52">
        <v>4.8</v>
      </c>
      <c r="O24" s="52">
        <v>5.4</v>
      </c>
      <c r="P24" s="52">
        <v>6.1</v>
      </c>
      <c r="Q24" s="52">
        <v>6.3</v>
      </c>
      <c r="R24" s="52">
        <v>6.5</v>
      </c>
      <c r="S24" s="52">
        <v>6.7</v>
      </c>
      <c r="T24" s="52">
        <v>7.8</v>
      </c>
      <c r="U24" s="52">
        <v>9.5</v>
      </c>
      <c r="V24" s="52">
        <v>11.1</v>
      </c>
      <c r="W24" s="52">
        <v>12</v>
      </c>
      <c r="X24" s="52">
        <v>12.8</v>
      </c>
      <c r="Y24" s="52">
        <v>14.6</v>
      </c>
      <c r="Z24" s="52">
        <v>15.6</v>
      </c>
      <c r="AA24" s="52">
        <v>16.7</v>
      </c>
      <c r="AB24" s="52">
        <v>17.7</v>
      </c>
      <c r="AC24" s="52">
        <v>18.899999999999999</v>
      </c>
      <c r="AD24" s="52">
        <v>21.4</v>
      </c>
      <c r="AE24" s="52">
        <v>23.8</v>
      </c>
      <c r="AF24" s="52">
        <v>25.5</v>
      </c>
      <c r="AG24" s="52">
        <v>26.7</v>
      </c>
      <c r="AH24" s="52">
        <v>27.6</v>
      </c>
      <c r="AI24" s="52">
        <v>28.6</v>
      </c>
      <c r="AJ24" s="52">
        <v>29.8</v>
      </c>
      <c r="AK24" s="52">
        <v>31.3</v>
      </c>
      <c r="AL24" s="52">
        <v>33.299999999999997</v>
      </c>
      <c r="AM24" s="52">
        <v>35.799999999999997</v>
      </c>
      <c r="AN24" s="52">
        <v>39.4</v>
      </c>
      <c r="AO24" s="52">
        <v>43.5</v>
      </c>
      <c r="AP24" s="52">
        <v>48.1</v>
      </c>
      <c r="AQ24" s="52">
        <v>53.5</v>
      </c>
      <c r="AR24" s="52">
        <v>59.3</v>
      </c>
      <c r="AS24" s="52">
        <v>64.7</v>
      </c>
      <c r="AT24" s="52">
        <v>70.2</v>
      </c>
      <c r="AU24" s="52">
        <v>78.2</v>
      </c>
      <c r="AV24" s="52">
        <v>91.4</v>
      </c>
      <c r="AW24" s="52">
        <v>107.7</v>
      </c>
      <c r="AX24" s="52">
        <v>118.3</v>
      </c>
      <c r="AY24" s="52">
        <v>132.6</v>
      </c>
      <c r="AZ24" s="52">
        <v>150.19999999999999</v>
      </c>
      <c r="BA24" s="52">
        <v>172.4</v>
      </c>
      <c r="BB24" s="52">
        <v>198.9</v>
      </c>
      <c r="BC24" s="52">
        <v>229.1</v>
      </c>
      <c r="BD24" s="52">
        <v>253.9</v>
      </c>
      <c r="BE24" s="52">
        <v>264.60000000000002</v>
      </c>
      <c r="BF24" s="52">
        <v>279</v>
      </c>
      <c r="BG24" s="52">
        <v>299</v>
      </c>
      <c r="BH24" s="52">
        <v>317.89999999999998</v>
      </c>
      <c r="BI24" s="52">
        <v>334.7</v>
      </c>
      <c r="BJ24" s="52">
        <v>357.7</v>
      </c>
      <c r="BK24" s="52">
        <v>380.1</v>
      </c>
      <c r="BL24" s="52">
        <v>403</v>
      </c>
      <c r="BM24" s="52">
        <v>424.5</v>
      </c>
      <c r="BN24" s="52">
        <v>437.8</v>
      </c>
      <c r="BO24" s="52">
        <v>457.9</v>
      </c>
      <c r="BP24" s="52">
        <v>484.8</v>
      </c>
      <c r="BQ24" s="52">
        <v>523.70000000000005</v>
      </c>
      <c r="BR24" s="52">
        <v>557.4</v>
      </c>
      <c r="BS24" s="52">
        <v>598.4</v>
      </c>
      <c r="BT24" s="52">
        <v>638.20000000000005</v>
      </c>
      <c r="BU24" s="52">
        <v>683.4</v>
      </c>
      <c r="BV24" s="52">
        <v>741.9</v>
      </c>
      <c r="BW24" s="52">
        <v>785.3</v>
      </c>
      <c r="BX24" s="52">
        <v>804.7</v>
      </c>
      <c r="BY24" s="52">
        <v>818</v>
      </c>
      <c r="BZ24" s="52">
        <v>850.2</v>
      </c>
      <c r="CA24" s="52">
        <v>909.9</v>
      </c>
      <c r="CB24" s="52">
        <v>979.4</v>
      </c>
      <c r="CC24" s="52">
        <v>1040.3</v>
      </c>
      <c r="CD24" s="52">
        <v>1093.9000000000001</v>
      </c>
      <c r="CE24" s="52">
        <v>1092</v>
      </c>
      <c r="CF24" s="52">
        <v>1094.5999999999999</v>
      </c>
      <c r="CG24" s="52">
        <v>1139.2</v>
      </c>
      <c r="CH24" s="52">
        <v>1183.8</v>
      </c>
      <c r="CI24" s="52">
        <v>1229.8</v>
      </c>
    </row>
    <row r="25" spans="1:87" x14ac:dyDescent="0.15">
      <c r="A25" s="52" t="s">
        <v>186</v>
      </c>
      <c r="B25" s="52" t="s">
        <v>898</v>
      </c>
      <c r="C25" s="52">
        <v>45.8</v>
      </c>
      <c r="D25" s="52">
        <v>40.4</v>
      </c>
      <c r="E25" s="52">
        <v>30.9</v>
      </c>
      <c r="F25" s="52">
        <v>21.6</v>
      </c>
      <c r="G25" s="52">
        <v>21.1</v>
      </c>
      <c r="H25" s="52">
        <v>27.5</v>
      </c>
      <c r="I25" s="52">
        <v>30.9</v>
      </c>
      <c r="J25" s="52">
        <v>36.1</v>
      </c>
      <c r="K25" s="52">
        <v>41.2</v>
      </c>
      <c r="L25" s="52">
        <v>35.6</v>
      </c>
      <c r="M25" s="52">
        <v>39.799999999999997</v>
      </c>
      <c r="N25" s="52">
        <v>46.2</v>
      </c>
      <c r="O25" s="52">
        <v>61.3</v>
      </c>
      <c r="P25" s="52">
        <v>77.900000000000006</v>
      </c>
      <c r="Q25" s="52">
        <v>93.4</v>
      </c>
      <c r="R25" s="52">
        <v>96.7</v>
      </c>
      <c r="S25" s="52">
        <v>89.8</v>
      </c>
      <c r="T25" s="52">
        <v>93</v>
      </c>
      <c r="U25" s="52">
        <v>112.7</v>
      </c>
      <c r="V25" s="52">
        <v>128.9</v>
      </c>
      <c r="W25" s="52">
        <v>124.3</v>
      </c>
      <c r="X25" s="52">
        <v>142</v>
      </c>
      <c r="Y25" s="52">
        <v>163</v>
      </c>
      <c r="Z25" s="52">
        <v>170.3</v>
      </c>
      <c r="AA25" s="52">
        <v>182.3</v>
      </c>
      <c r="AB25" s="52">
        <v>178.4</v>
      </c>
      <c r="AC25" s="52">
        <v>202.5</v>
      </c>
      <c r="AD25" s="52">
        <v>215.9</v>
      </c>
      <c r="AE25" s="52">
        <v>224.2</v>
      </c>
      <c r="AF25" s="52">
        <v>216.8</v>
      </c>
      <c r="AG25" s="52">
        <v>245</v>
      </c>
      <c r="AH25" s="52">
        <v>254.9</v>
      </c>
      <c r="AI25" s="52">
        <v>261.89999999999998</v>
      </c>
      <c r="AJ25" s="52">
        <v>287</v>
      </c>
      <c r="AK25" s="52">
        <v>306.5</v>
      </c>
      <c r="AL25" s="52">
        <v>331.3</v>
      </c>
      <c r="AM25" s="52">
        <v>364.9</v>
      </c>
      <c r="AN25" s="52">
        <v>400.7</v>
      </c>
      <c r="AO25" s="52">
        <v>419.7</v>
      </c>
      <c r="AP25" s="52">
        <v>462.8</v>
      </c>
      <c r="AQ25" s="52">
        <v>501.1</v>
      </c>
      <c r="AR25" s="52">
        <v>513.6</v>
      </c>
      <c r="AS25" s="52">
        <v>553.29999999999995</v>
      </c>
      <c r="AT25" s="52">
        <v>615.79999999999995</v>
      </c>
      <c r="AU25" s="52">
        <v>690.7</v>
      </c>
      <c r="AV25" s="52">
        <v>738.7</v>
      </c>
      <c r="AW25" s="52">
        <v>790.6</v>
      </c>
      <c r="AX25" s="52">
        <v>896.5</v>
      </c>
      <c r="AY25" s="52">
        <v>1015</v>
      </c>
      <c r="AZ25" s="52">
        <v>1154</v>
      </c>
      <c r="BA25" s="52">
        <v>1278</v>
      </c>
      <c r="BB25" s="52">
        <v>1375.4</v>
      </c>
      <c r="BC25" s="52">
        <v>1559.3</v>
      </c>
      <c r="BD25" s="52">
        <v>1600.4</v>
      </c>
      <c r="BE25" s="52">
        <v>1720.9</v>
      </c>
      <c r="BF25" s="52">
        <v>1946.6</v>
      </c>
      <c r="BG25" s="52">
        <v>2070.6</v>
      </c>
      <c r="BH25" s="52">
        <v>2147.5</v>
      </c>
      <c r="BI25" s="52">
        <v>2307.8000000000002</v>
      </c>
      <c r="BJ25" s="52">
        <v>2516.8000000000002</v>
      </c>
      <c r="BK25" s="52">
        <v>2640.7</v>
      </c>
      <c r="BL25" s="52">
        <v>2758.3</v>
      </c>
      <c r="BM25" s="52">
        <v>2807.3</v>
      </c>
      <c r="BN25" s="52">
        <v>2939.4</v>
      </c>
      <c r="BO25" s="52">
        <v>3077.3</v>
      </c>
      <c r="BP25" s="52">
        <v>3331.8</v>
      </c>
      <c r="BQ25" s="52">
        <v>3517.7</v>
      </c>
      <c r="BR25" s="52">
        <v>3738.8</v>
      </c>
      <c r="BS25" s="52">
        <v>4010</v>
      </c>
      <c r="BT25" s="52">
        <v>4235.5</v>
      </c>
      <c r="BU25" s="52">
        <v>4486.5</v>
      </c>
      <c r="BV25" s="52">
        <v>4771.1000000000004</v>
      </c>
      <c r="BW25" s="52">
        <v>4685.8999999999996</v>
      </c>
      <c r="BX25" s="52">
        <v>4734.2</v>
      </c>
      <c r="BY25" s="52">
        <v>4906.5</v>
      </c>
      <c r="BZ25" s="52">
        <v>5257.7</v>
      </c>
      <c r="CA25" s="52">
        <v>5622.2</v>
      </c>
      <c r="CB25" s="52">
        <v>6008.7</v>
      </c>
      <c r="CC25" s="52">
        <v>6163.6</v>
      </c>
      <c r="CD25" s="52">
        <v>6162.8</v>
      </c>
      <c r="CE25" s="52">
        <v>5767.8</v>
      </c>
      <c r="CF25" s="52">
        <v>6144.2</v>
      </c>
      <c r="CG25" s="52">
        <v>6453.1</v>
      </c>
      <c r="CH25" s="52">
        <v>6846.5</v>
      </c>
      <c r="CI25" s="52">
        <v>7057.2</v>
      </c>
    </row>
    <row r="26" spans="1:87" x14ac:dyDescent="0.15">
      <c r="A26" s="52" t="s">
        <v>184</v>
      </c>
      <c r="B26" s="52" t="s">
        <v>897</v>
      </c>
      <c r="C26" s="52">
        <v>32.1</v>
      </c>
      <c r="D26" s="52">
        <v>28.8</v>
      </c>
      <c r="E26" s="52">
        <v>23.5</v>
      </c>
      <c r="F26" s="52">
        <v>17.399999999999999</v>
      </c>
      <c r="G26" s="52">
        <v>16.600000000000001</v>
      </c>
      <c r="H26" s="52">
        <v>19.600000000000001</v>
      </c>
      <c r="I26" s="52">
        <v>21.5</v>
      </c>
      <c r="J26" s="52">
        <v>24.6</v>
      </c>
      <c r="K26" s="52">
        <v>28.8</v>
      </c>
      <c r="L26" s="52">
        <v>25.5</v>
      </c>
      <c r="M26" s="52">
        <v>28</v>
      </c>
      <c r="N26" s="52">
        <v>31</v>
      </c>
      <c r="O26" s="52">
        <v>39.6</v>
      </c>
      <c r="P26" s="52">
        <v>50.8</v>
      </c>
      <c r="Q26" s="52">
        <v>62</v>
      </c>
      <c r="R26" s="52">
        <v>64.8</v>
      </c>
      <c r="S26" s="52">
        <v>61.7</v>
      </c>
      <c r="T26" s="52">
        <v>66.900000000000006</v>
      </c>
      <c r="U26" s="52">
        <v>78.8</v>
      </c>
      <c r="V26" s="52">
        <v>87.5</v>
      </c>
      <c r="W26" s="52">
        <v>84.9</v>
      </c>
      <c r="X26" s="52">
        <v>94.4</v>
      </c>
      <c r="Y26" s="52">
        <v>109.8</v>
      </c>
      <c r="Z26" s="52">
        <v>117.8</v>
      </c>
      <c r="AA26" s="52">
        <v>128.19999999999999</v>
      </c>
      <c r="AB26" s="52">
        <v>125.9</v>
      </c>
      <c r="AC26" s="52">
        <v>137.9</v>
      </c>
      <c r="AD26" s="52">
        <v>150.80000000000001</v>
      </c>
      <c r="AE26" s="52">
        <v>158.4</v>
      </c>
      <c r="AF26" s="52">
        <v>155.19999999999999</v>
      </c>
      <c r="AG26" s="52">
        <v>170.8</v>
      </c>
      <c r="AH26" s="52">
        <v>180.4</v>
      </c>
      <c r="AI26" s="52">
        <v>184.5</v>
      </c>
      <c r="AJ26" s="52">
        <v>199.3</v>
      </c>
      <c r="AK26" s="52">
        <v>210.1</v>
      </c>
      <c r="AL26" s="52">
        <v>225.7</v>
      </c>
      <c r="AM26" s="52">
        <v>245.4</v>
      </c>
      <c r="AN26" s="52">
        <v>272.89999999999998</v>
      </c>
      <c r="AO26" s="52">
        <v>291.10000000000002</v>
      </c>
      <c r="AP26" s="52">
        <v>320.89999999999998</v>
      </c>
      <c r="AQ26" s="52">
        <v>356.1</v>
      </c>
      <c r="AR26" s="52">
        <v>374.5</v>
      </c>
      <c r="AS26" s="52">
        <v>396.2</v>
      </c>
      <c r="AT26" s="52">
        <v>439.9</v>
      </c>
      <c r="AU26" s="52">
        <v>495.1</v>
      </c>
      <c r="AV26" s="52">
        <v>542.9</v>
      </c>
      <c r="AW26" s="52">
        <v>569</v>
      </c>
      <c r="AX26" s="52">
        <v>640</v>
      </c>
      <c r="AY26" s="52">
        <v>723.3</v>
      </c>
      <c r="AZ26" s="52">
        <v>829.5</v>
      </c>
      <c r="BA26" s="52">
        <v>942.4</v>
      </c>
      <c r="BB26" s="52">
        <v>1030.7</v>
      </c>
      <c r="BC26" s="52">
        <v>1139.9000000000001</v>
      </c>
      <c r="BD26" s="52">
        <v>1183.3</v>
      </c>
      <c r="BE26" s="52">
        <v>1250.0999999999999</v>
      </c>
      <c r="BF26" s="52">
        <v>1388.2</v>
      </c>
      <c r="BG26" s="52">
        <v>1490.1</v>
      </c>
      <c r="BH26" s="52">
        <v>1578.2</v>
      </c>
      <c r="BI26" s="52">
        <v>1685.5</v>
      </c>
      <c r="BJ26" s="52">
        <v>1825.3</v>
      </c>
      <c r="BK26" s="52">
        <v>1934.8</v>
      </c>
      <c r="BL26" s="52">
        <v>2037.5</v>
      </c>
      <c r="BM26" s="52">
        <v>2071.1</v>
      </c>
      <c r="BN26" s="52">
        <v>2188.6999999999998</v>
      </c>
      <c r="BO26" s="52">
        <v>2271</v>
      </c>
      <c r="BP26" s="52">
        <v>2398.6999999999998</v>
      </c>
      <c r="BQ26" s="52">
        <v>2524.6</v>
      </c>
      <c r="BR26" s="52">
        <v>2667.7</v>
      </c>
      <c r="BS26" s="52">
        <v>2862.6</v>
      </c>
      <c r="BT26" s="52">
        <v>3093.8</v>
      </c>
      <c r="BU26" s="52">
        <v>3310</v>
      </c>
      <c r="BV26" s="52">
        <v>3597.3</v>
      </c>
      <c r="BW26" s="52">
        <v>3584.6</v>
      </c>
      <c r="BX26" s="52">
        <v>3542</v>
      </c>
      <c r="BY26" s="52">
        <v>3595.7</v>
      </c>
      <c r="BZ26" s="52">
        <v>3762.8</v>
      </c>
      <c r="CA26" s="52">
        <v>3930.3</v>
      </c>
      <c r="CB26" s="52">
        <v>4129.3</v>
      </c>
      <c r="CC26" s="52">
        <v>4305.3</v>
      </c>
      <c r="CD26" s="52">
        <v>4358</v>
      </c>
      <c r="CE26" s="52">
        <v>4088.4</v>
      </c>
      <c r="CF26" s="52">
        <v>4158.7</v>
      </c>
      <c r="CG26" s="52">
        <v>4363.3999999999996</v>
      </c>
      <c r="CH26" s="52">
        <v>4592.8999999999996</v>
      </c>
      <c r="CI26" s="52">
        <v>4749.3999999999996</v>
      </c>
    </row>
    <row r="27" spans="1:87" x14ac:dyDescent="0.15">
      <c r="A27" s="52" t="s">
        <v>182</v>
      </c>
      <c r="B27" s="52" t="s">
        <v>896</v>
      </c>
      <c r="C27" s="52">
        <v>31.8</v>
      </c>
      <c r="D27" s="52">
        <v>28.4</v>
      </c>
      <c r="E27" s="52">
        <v>23.2</v>
      </c>
      <c r="F27" s="52">
        <v>17.100000000000001</v>
      </c>
      <c r="G27" s="52">
        <v>16.3</v>
      </c>
      <c r="H27" s="52">
        <v>19.3</v>
      </c>
      <c r="I27" s="52">
        <v>21.2</v>
      </c>
      <c r="J27" s="52">
        <v>24.1</v>
      </c>
      <c r="K27" s="52">
        <v>27.6</v>
      </c>
      <c r="L27" s="52">
        <v>24.2</v>
      </c>
      <c r="M27" s="52">
        <v>26.6</v>
      </c>
      <c r="N27" s="52">
        <v>29.5</v>
      </c>
      <c r="O27" s="52">
        <v>37.799999999999997</v>
      </c>
      <c r="P27" s="52">
        <v>48.6</v>
      </c>
      <c r="Q27" s="52">
        <v>59.3</v>
      </c>
      <c r="R27" s="52">
        <v>61.8</v>
      </c>
      <c r="S27" s="52">
        <v>58.6</v>
      </c>
      <c r="T27" s="52">
        <v>63.6</v>
      </c>
      <c r="U27" s="52">
        <v>74.8</v>
      </c>
      <c r="V27" s="52">
        <v>83.4</v>
      </c>
      <c r="W27" s="52">
        <v>80.7</v>
      </c>
      <c r="X27" s="52">
        <v>88.9</v>
      </c>
      <c r="Y27" s="52">
        <v>103.1</v>
      </c>
      <c r="Z27" s="52">
        <v>110.5</v>
      </c>
      <c r="AA27" s="52">
        <v>120.4</v>
      </c>
      <c r="AB27" s="52">
        <v>117.7</v>
      </c>
      <c r="AC27" s="52">
        <v>128.5</v>
      </c>
      <c r="AD27" s="52">
        <v>140.1</v>
      </c>
      <c r="AE27" s="52">
        <v>146.5</v>
      </c>
      <c r="AF27" s="52">
        <v>143.30000000000001</v>
      </c>
      <c r="AG27" s="52">
        <v>156.9</v>
      </c>
      <c r="AH27" s="52">
        <v>165.1</v>
      </c>
      <c r="AI27" s="52">
        <v>168.6</v>
      </c>
      <c r="AJ27" s="52">
        <v>181.2</v>
      </c>
      <c r="AK27" s="52">
        <v>190.6</v>
      </c>
      <c r="AL27" s="52">
        <v>204.5</v>
      </c>
      <c r="AM27" s="52">
        <v>222.2</v>
      </c>
      <c r="AN27" s="52">
        <v>245.2</v>
      </c>
      <c r="AO27" s="52">
        <v>261.60000000000002</v>
      </c>
      <c r="AP27" s="52">
        <v>288.10000000000002</v>
      </c>
      <c r="AQ27" s="52">
        <v>318.8</v>
      </c>
      <c r="AR27" s="52">
        <v>334.9</v>
      </c>
      <c r="AS27" s="52">
        <v>353.5</v>
      </c>
      <c r="AT27" s="52">
        <v>389.9</v>
      </c>
      <c r="AU27" s="52">
        <v>437.3</v>
      </c>
      <c r="AV27" s="52">
        <v>478.5</v>
      </c>
      <c r="AW27" s="52">
        <v>495.1</v>
      </c>
      <c r="AX27" s="52">
        <v>554.6</v>
      </c>
      <c r="AY27" s="52">
        <v>621.6</v>
      </c>
      <c r="AZ27" s="52">
        <v>709</v>
      </c>
      <c r="BA27" s="52">
        <v>802.5</v>
      </c>
      <c r="BB27" s="52">
        <v>874.7</v>
      </c>
      <c r="BC27" s="52">
        <v>964.3</v>
      </c>
      <c r="BD27" s="52">
        <v>995</v>
      </c>
      <c r="BE27" s="52">
        <v>1044.7</v>
      </c>
      <c r="BF27" s="52">
        <v>1160.0999999999999</v>
      </c>
      <c r="BG27" s="52">
        <v>1243</v>
      </c>
      <c r="BH27" s="52">
        <v>1307.3</v>
      </c>
      <c r="BI27" s="52">
        <v>1397</v>
      </c>
      <c r="BJ27" s="52">
        <v>1514.9</v>
      </c>
      <c r="BK27" s="52">
        <v>1600.1</v>
      </c>
      <c r="BL27" s="52">
        <v>1682.9</v>
      </c>
      <c r="BM27" s="52">
        <v>1701.7</v>
      </c>
      <c r="BN27" s="52">
        <v>1783.9</v>
      </c>
      <c r="BO27" s="52">
        <v>1845.5</v>
      </c>
      <c r="BP27" s="52">
        <v>1952.8</v>
      </c>
      <c r="BQ27" s="52">
        <v>2076.9</v>
      </c>
      <c r="BR27" s="52">
        <v>2206.9</v>
      </c>
      <c r="BS27" s="52">
        <v>2384.1999999999998</v>
      </c>
      <c r="BT27" s="52">
        <v>2582.6</v>
      </c>
      <c r="BU27" s="52">
        <v>2771.1</v>
      </c>
      <c r="BV27" s="52">
        <v>3008.4</v>
      </c>
      <c r="BW27" s="52">
        <v>2993.8</v>
      </c>
      <c r="BX27" s="52">
        <v>2939</v>
      </c>
      <c r="BY27" s="52">
        <v>2962.2</v>
      </c>
      <c r="BZ27" s="52">
        <v>3099.9</v>
      </c>
      <c r="CA27" s="52">
        <v>3238</v>
      </c>
      <c r="CB27" s="52">
        <v>3420.9</v>
      </c>
      <c r="CC27" s="52">
        <v>3572.1</v>
      </c>
      <c r="CD27" s="52">
        <v>3619.5</v>
      </c>
      <c r="CE27" s="52">
        <v>3377.5</v>
      </c>
      <c r="CF27" s="52">
        <v>3446.1</v>
      </c>
      <c r="CG27" s="52">
        <v>3622.9</v>
      </c>
      <c r="CH27" s="52">
        <v>3826.5</v>
      </c>
      <c r="CI27" s="52">
        <v>3956</v>
      </c>
    </row>
    <row r="28" spans="1:87" x14ac:dyDescent="0.15">
      <c r="A28" s="52" t="s">
        <v>180</v>
      </c>
      <c r="B28" s="52" t="s">
        <v>895</v>
      </c>
      <c r="C28" s="52">
        <v>0.4</v>
      </c>
      <c r="D28" s="52">
        <v>0.4</v>
      </c>
      <c r="E28" s="52">
        <v>0.3</v>
      </c>
      <c r="F28" s="52">
        <v>0.3</v>
      </c>
      <c r="G28" s="52">
        <v>0.3</v>
      </c>
      <c r="H28" s="52">
        <v>0.3</v>
      </c>
      <c r="I28" s="52">
        <v>0.3</v>
      </c>
      <c r="J28" s="52">
        <v>0.6</v>
      </c>
      <c r="K28" s="52">
        <v>1.2</v>
      </c>
      <c r="L28" s="52">
        <v>1.3</v>
      </c>
      <c r="M28" s="52">
        <v>1.4</v>
      </c>
      <c r="N28" s="52">
        <v>1.5</v>
      </c>
      <c r="O28" s="52">
        <v>1.9</v>
      </c>
      <c r="P28" s="52">
        <v>2.2000000000000002</v>
      </c>
      <c r="Q28" s="52">
        <v>2.7</v>
      </c>
      <c r="R28" s="52">
        <v>3.1</v>
      </c>
      <c r="S28" s="52">
        <v>3</v>
      </c>
      <c r="T28" s="52">
        <v>3.2</v>
      </c>
      <c r="U28" s="52">
        <v>4</v>
      </c>
      <c r="V28" s="52">
        <v>4</v>
      </c>
      <c r="W28" s="52">
        <v>4.2</v>
      </c>
      <c r="X28" s="52">
        <v>5.4</v>
      </c>
      <c r="Y28" s="52">
        <v>6.8</v>
      </c>
      <c r="Z28" s="52">
        <v>7.2</v>
      </c>
      <c r="AA28" s="52">
        <v>7.8</v>
      </c>
      <c r="AB28" s="52">
        <v>8.1999999999999993</v>
      </c>
      <c r="AC28" s="52">
        <v>9.4</v>
      </c>
      <c r="AD28" s="52">
        <v>10.7</v>
      </c>
      <c r="AE28" s="52">
        <v>11.9</v>
      </c>
      <c r="AF28" s="52">
        <v>11.9</v>
      </c>
      <c r="AG28" s="52">
        <v>13.9</v>
      </c>
      <c r="AH28" s="52">
        <v>15.4</v>
      </c>
      <c r="AI28" s="52">
        <v>15.9</v>
      </c>
      <c r="AJ28" s="52">
        <v>18.100000000000001</v>
      </c>
      <c r="AK28" s="52">
        <v>19.5</v>
      </c>
      <c r="AL28" s="52">
        <v>21.1</v>
      </c>
      <c r="AM28" s="52">
        <v>23.2</v>
      </c>
      <c r="AN28" s="52">
        <v>27.6</v>
      </c>
      <c r="AO28" s="52">
        <v>29.4</v>
      </c>
      <c r="AP28" s="52">
        <v>32.700000000000003</v>
      </c>
      <c r="AQ28" s="52">
        <v>37.200000000000003</v>
      </c>
      <c r="AR28" s="52">
        <v>39.5</v>
      </c>
      <c r="AS28" s="52">
        <v>42.7</v>
      </c>
      <c r="AT28" s="52">
        <v>50</v>
      </c>
      <c r="AU28" s="52">
        <v>57.8</v>
      </c>
      <c r="AV28" s="52">
        <v>64.400000000000006</v>
      </c>
      <c r="AW28" s="52">
        <v>74</v>
      </c>
      <c r="AX28" s="52">
        <v>85.4</v>
      </c>
      <c r="AY28" s="52">
        <v>101.8</v>
      </c>
      <c r="AZ28" s="52">
        <v>120.5</v>
      </c>
      <c r="BA28" s="52">
        <v>139.9</v>
      </c>
      <c r="BB28" s="52">
        <v>156</v>
      </c>
      <c r="BC28" s="52">
        <v>175.6</v>
      </c>
      <c r="BD28" s="52">
        <v>188.3</v>
      </c>
      <c r="BE28" s="52">
        <v>205.4</v>
      </c>
      <c r="BF28" s="52">
        <v>228.1</v>
      </c>
      <c r="BG28" s="52">
        <v>247.1</v>
      </c>
      <c r="BH28" s="52">
        <v>270.89999999999998</v>
      </c>
      <c r="BI28" s="52">
        <v>288.39999999999998</v>
      </c>
      <c r="BJ28" s="52">
        <v>310.39999999999998</v>
      </c>
      <c r="BK28" s="52">
        <v>334.7</v>
      </c>
      <c r="BL28" s="52">
        <v>354.6</v>
      </c>
      <c r="BM28" s="52">
        <v>369.4</v>
      </c>
      <c r="BN28" s="52">
        <v>404.8</v>
      </c>
      <c r="BO28" s="52">
        <v>425.6</v>
      </c>
      <c r="BP28" s="52">
        <v>445.9</v>
      </c>
      <c r="BQ28" s="52">
        <v>447.7</v>
      </c>
      <c r="BR28" s="52">
        <v>460.8</v>
      </c>
      <c r="BS28" s="52">
        <v>478.3</v>
      </c>
      <c r="BT28" s="52">
        <v>511.2</v>
      </c>
      <c r="BU28" s="52">
        <v>538.9</v>
      </c>
      <c r="BV28" s="52">
        <v>588.9</v>
      </c>
      <c r="BW28" s="52">
        <v>590.79999999999995</v>
      </c>
      <c r="BX28" s="52">
        <v>603</v>
      </c>
      <c r="BY28" s="52">
        <v>633.4</v>
      </c>
      <c r="BZ28" s="52">
        <v>662.9</v>
      </c>
      <c r="CA28" s="52">
        <v>692.3</v>
      </c>
      <c r="CB28" s="52">
        <v>708.5</v>
      </c>
      <c r="CC28" s="52">
        <v>733.3</v>
      </c>
      <c r="CD28" s="52">
        <v>738.5</v>
      </c>
      <c r="CE28" s="52">
        <v>710.9</v>
      </c>
      <c r="CF28" s="52">
        <v>712.6</v>
      </c>
      <c r="CG28" s="52">
        <v>740.4</v>
      </c>
      <c r="CH28" s="52">
        <v>766.4</v>
      </c>
      <c r="CI28" s="52">
        <v>793.3</v>
      </c>
    </row>
    <row r="29" spans="1:87" x14ac:dyDescent="0.15">
      <c r="A29" s="52" t="s">
        <v>178</v>
      </c>
      <c r="B29" s="52" t="s">
        <v>894</v>
      </c>
      <c r="C29" s="52">
        <v>3</v>
      </c>
      <c r="D29" s="52">
        <v>3</v>
      </c>
      <c r="E29" s="52">
        <v>2.8</v>
      </c>
      <c r="F29" s="52">
        <v>2.9</v>
      </c>
      <c r="G29" s="52">
        <v>3.4</v>
      </c>
      <c r="H29" s="52">
        <v>4</v>
      </c>
      <c r="I29" s="52">
        <v>4.0999999999999996</v>
      </c>
      <c r="J29" s="52">
        <v>4.3</v>
      </c>
      <c r="K29" s="52">
        <v>4.5</v>
      </c>
      <c r="L29" s="52">
        <v>4.5</v>
      </c>
      <c r="M29" s="52">
        <v>4.7</v>
      </c>
      <c r="N29" s="52">
        <v>5</v>
      </c>
      <c r="O29" s="52">
        <v>5.9</v>
      </c>
      <c r="P29" s="52">
        <v>6.3</v>
      </c>
      <c r="Q29" s="52">
        <v>6.6</v>
      </c>
      <c r="R29" s="52">
        <v>7.3</v>
      </c>
      <c r="S29" s="52">
        <v>8.1</v>
      </c>
      <c r="T29" s="52">
        <v>9.5</v>
      </c>
      <c r="U29" s="52">
        <v>11.2</v>
      </c>
      <c r="V29" s="52">
        <v>12.4</v>
      </c>
      <c r="W29" s="52">
        <v>13</v>
      </c>
      <c r="X29" s="52">
        <v>14.4</v>
      </c>
      <c r="Y29" s="52">
        <v>15.4</v>
      </c>
      <c r="Z29" s="52">
        <v>16.8</v>
      </c>
      <c r="AA29" s="52">
        <v>17.899999999999999</v>
      </c>
      <c r="AB29" s="52">
        <v>17.3</v>
      </c>
      <c r="AC29" s="52">
        <v>19.2</v>
      </c>
      <c r="AD29" s="52">
        <v>20.8</v>
      </c>
      <c r="AE29" s="52">
        <v>22</v>
      </c>
      <c r="AF29" s="52">
        <v>22.3</v>
      </c>
      <c r="AG29" s="52">
        <v>24.4</v>
      </c>
      <c r="AH29" s="52">
        <v>26.6</v>
      </c>
      <c r="AI29" s="52">
        <v>27.6</v>
      </c>
      <c r="AJ29" s="52">
        <v>29.9</v>
      </c>
      <c r="AK29" s="52">
        <v>31.7</v>
      </c>
      <c r="AL29" s="52">
        <v>33.9</v>
      </c>
      <c r="AM29" s="52">
        <v>36</v>
      </c>
      <c r="AN29" s="52">
        <v>37</v>
      </c>
      <c r="AO29" s="52">
        <v>39.299999999999997</v>
      </c>
      <c r="AP29" s="52">
        <v>45.5</v>
      </c>
      <c r="AQ29" s="52">
        <v>50.2</v>
      </c>
      <c r="AR29" s="52">
        <v>54.2</v>
      </c>
      <c r="AS29" s="52">
        <v>59.5</v>
      </c>
      <c r="AT29" s="52">
        <v>63.7</v>
      </c>
      <c r="AU29" s="52">
        <v>70.099999999999994</v>
      </c>
      <c r="AV29" s="52">
        <v>74.400000000000006</v>
      </c>
      <c r="AW29" s="52">
        <v>80.2</v>
      </c>
      <c r="AX29" s="52">
        <v>86.7</v>
      </c>
      <c r="AY29" s="52">
        <v>94.6</v>
      </c>
      <c r="AZ29" s="52">
        <v>102.7</v>
      </c>
      <c r="BA29" s="52">
        <v>108.8</v>
      </c>
      <c r="BB29" s="52">
        <v>121.5</v>
      </c>
      <c r="BC29" s="52">
        <v>146.69999999999999</v>
      </c>
      <c r="BD29" s="52">
        <v>152.9</v>
      </c>
      <c r="BE29" s="52">
        <v>168</v>
      </c>
      <c r="BF29" s="52">
        <v>185</v>
      </c>
      <c r="BG29" s="52">
        <v>196.6</v>
      </c>
      <c r="BH29" s="52">
        <v>204.6</v>
      </c>
      <c r="BI29" s="52">
        <v>216.8</v>
      </c>
      <c r="BJ29" s="52">
        <v>233.8</v>
      </c>
      <c r="BK29" s="52">
        <v>248.2</v>
      </c>
      <c r="BL29" s="52">
        <v>263.5</v>
      </c>
      <c r="BM29" s="52">
        <v>285.7</v>
      </c>
      <c r="BN29" s="52">
        <v>302.5</v>
      </c>
      <c r="BO29" s="52">
        <v>319.3</v>
      </c>
      <c r="BP29" s="52">
        <v>350.7</v>
      </c>
      <c r="BQ29" s="52">
        <v>358.7</v>
      </c>
      <c r="BR29" s="52">
        <v>371.7</v>
      </c>
      <c r="BS29" s="52">
        <v>388.9</v>
      </c>
      <c r="BT29" s="52">
        <v>402.9</v>
      </c>
      <c r="BU29" s="52">
        <v>424.6</v>
      </c>
      <c r="BV29" s="52">
        <v>449.9</v>
      </c>
      <c r="BW29" s="52">
        <v>445</v>
      </c>
      <c r="BX29" s="52">
        <v>472.9</v>
      </c>
      <c r="BY29" s="52">
        <v>495.8</v>
      </c>
      <c r="BZ29" s="52">
        <v>530.9</v>
      </c>
      <c r="CA29" s="52">
        <v>573.20000000000005</v>
      </c>
      <c r="CB29" s="52">
        <v>610.1</v>
      </c>
      <c r="CC29" s="52">
        <v>632.5</v>
      </c>
      <c r="CD29" s="52">
        <v>632.70000000000005</v>
      </c>
      <c r="CE29" s="52">
        <v>605.9</v>
      </c>
      <c r="CF29" s="52">
        <v>633</v>
      </c>
      <c r="CG29" s="52">
        <v>670.6</v>
      </c>
      <c r="CH29" s="52">
        <v>692.2</v>
      </c>
      <c r="CI29" s="52">
        <v>715.2</v>
      </c>
    </row>
    <row r="30" spans="1:87" x14ac:dyDescent="0.15">
      <c r="A30" s="52" t="s">
        <v>176</v>
      </c>
      <c r="B30" s="52" t="s">
        <v>893</v>
      </c>
      <c r="C30" s="52">
        <v>10.7</v>
      </c>
      <c r="D30" s="52">
        <v>8.6</v>
      </c>
      <c r="E30" s="52">
        <v>4.5999999999999996</v>
      </c>
      <c r="F30" s="52">
        <v>1.3</v>
      </c>
      <c r="G30" s="52">
        <v>1.1000000000000001</v>
      </c>
      <c r="H30" s="52">
        <v>3.9</v>
      </c>
      <c r="I30" s="52">
        <v>5.3</v>
      </c>
      <c r="J30" s="52">
        <v>7.2</v>
      </c>
      <c r="K30" s="52">
        <v>7.9</v>
      </c>
      <c r="L30" s="52">
        <v>5.6</v>
      </c>
      <c r="M30" s="52">
        <v>7.1</v>
      </c>
      <c r="N30" s="52">
        <v>10.199999999999999</v>
      </c>
      <c r="O30" s="52">
        <v>15.8</v>
      </c>
      <c r="P30" s="52">
        <v>20.8</v>
      </c>
      <c r="Q30" s="52">
        <v>24.7</v>
      </c>
      <c r="R30" s="52">
        <v>24.6</v>
      </c>
      <c r="S30" s="52">
        <v>20.100000000000001</v>
      </c>
      <c r="T30" s="52">
        <v>16.600000000000001</v>
      </c>
      <c r="U30" s="52">
        <v>22.8</v>
      </c>
      <c r="V30" s="52">
        <v>29.1</v>
      </c>
      <c r="W30" s="52">
        <v>26.4</v>
      </c>
      <c r="X30" s="52">
        <v>33.299999999999997</v>
      </c>
      <c r="Y30" s="52">
        <v>37.799999999999997</v>
      </c>
      <c r="Z30" s="52">
        <v>35.700000000000003</v>
      </c>
      <c r="AA30" s="52">
        <v>36.200000000000003</v>
      </c>
      <c r="AB30" s="52">
        <v>35.200000000000003</v>
      </c>
      <c r="AC30" s="52">
        <v>45.4</v>
      </c>
      <c r="AD30" s="52">
        <v>44.3</v>
      </c>
      <c r="AE30" s="52">
        <v>43.7</v>
      </c>
      <c r="AF30" s="52">
        <v>39.200000000000003</v>
      </c>
      <c r="AG30" s="52">
        <v>49.8</v>
      </c>
      <c r="AH30" s="52">
        <v>47.9</v>
      </c>
      <c r="AI30" s="52">
        <v>49.7</v>
      </c>
      <c r="AJ30" s="52">
        <v>57.8</v>
      </c>
      <c r="AK30" s="52">
        <v>64.7</v>
      </c>
      <c r="AL30" s="52">
        <v>71.7</v>
      </c>
      <c r="AM30" s="52">
        <v>83.5</v>
      </c>
      <c r="AN30" s="52">
        <v>90.9</v>
      </c>
      <c r="AO30" s="52">
        <v>89.3</v>
      </c>
      <c r="AP30" s="52">
        <v>96.4</v>
      </c>
      <c r="AQ30" s="52">
        <v>94.9</v>
      </c>
      <c r="AR30" s="52">
        <v>84.8</v>
      </c>
      <c r="AS30" s="52">
        <v>97.6</v>
      </c>
      <c r="AT30" s="52">
        <v>112.2</v>
      </c>
      <c r="AU30" s="52">
        <v>125.5</v>
      </c>
      <c r="AV30" s="52">
        <v>121.3</v>
      </c>
      <c r="AW30" s="52">
        <v>141.4</v>
      </c>
      <c r="AX30" s="52">
        <v>169.8</v>
      </c>
      <c r="AY30" s="52">
        <v>197</v>
      </c>
      <c r="AZ30" s="52">
        <v>221.7</v>
      </c>
      <c r="BA30" s="52">
        <v>226.8</v>
      </c>
      <c r="BB30" s="52">
        <v>223.1</v>
      </c>
      <c r="BC30" s="52">
        <v>272.8</v>
      </c>
      <c r="BD30" s="52">
        <v>264.2</v>
      </c>
      <c r="BE30" s="52">
        <v>302.8</v>
      </c>
      <c r="BF30" s="52">
        <v>373.4</v>
      </c>
      <c r="BG30" s="52">
        <v>383.9</v>
      </c>
      <c r="BH30" s="52">
        <v>364.7</v>
      </c>
      <c r="BI30" s="52">
        <v>405.5</v>
      </c>
      <c r="BJ30" s="52">
        <v>457.7</v>
      </c>
      <c r="BK30" s="52">
        <v>457.8</v>
      </c>
      <c r="BL30" s="52">
        <v>457.2</v>
      </c>
      <c r="BM30" s="52">
        <v>450.5</v>
      </c>
      <c r="BN30" s="52">
        <v>448.2</v>
      </c>
      <c r="BO30" s="52">
        <v>487</v>
      </c>
      <c r="BP30" s="52">
        <v>582.29999999999995</v>
      </c>
      <c r="BQ30" s="52">
        <v>634.4</v>
      </c>
      <c r="BR30" s="52">
        <v>699.4</v>
      </c>
      <c r="BS30" s="52">
        <v>758.6</v>
      </c>
      <c r="BT30" s="52">
        <v>738.7</v>
      </c>
      <c r="BU30" s="52">
        <v>751.9</v>
      </c>
      <c r="BV30" s="52">
        <v>723.9</v>
      </c>
      <c r="BW30" s="52">
        <v>656.3</v>
      </c>
      <c r="BX30" s="52">
        <v>719.3</v>
      </c>
      <c r="BY30" s="52">
        <v>815</v>
      </c>
      <c r="BZ30" s="52">
        <v>964.1</v>
      </c>
      <c r="CA30" s="52">
        <v>1118.7</v>
      </c>
      <c r="CB30" s="52">
        <v>1269.3</v>
      </c>
      <c r="CC30" s="52">
        <v>1225.8</v>
      </c>
      <c r="CD30" s="52">
        <v>1172.2</v>
      </c>
      <c r="CE30" s="52">
        <v>1073.5</v>
      </c>
      <c r="CF30" s="52">
        <v>1352.5</v>
      </c>
      <c r="CG30" s="52">
        <v>1419.1</v>
      </c>
      <c r="CH30" s="52">
        <v>1561.3</v>
      </c>
      <c r="CI30" s="52">
        <v>1592.6</v>
      </c>
    </row>
    <row r="31" spans="1:87" x14ac:dyDescent="0.15">
      <c r="A31" s="52" t="s">
        <v>174</v>
      </c>
      <c r="B31" s="52" t="s">
        <v>892</v>
      </c>
      <c r="C31" s="52">
        <v>1.4</v>
      </c>
      <c r="D31" s="52">
        <v>1.6</v>
      </c>
      <c r="E31" s="52">
        <v>1.8</v>
      </c>
      <c r="F31" s="52">
        <v>1.8</v>
      </c>
      <c r="G31" s="52">
        <v>1.7</v>
      </c>
      <c r="H31" s="52">
        <v>1.7</v>
      </c>
      <c r="I31" s="52">
        <v>1.7</v>
      </c>
      <c r="J31" s="52">
        <v>1.6</v>
      </c>
      <c r="K31" s="52">
        <v>1.6</v>
      </c>
      <c r="L31" s="52">
        <v>1.5</v>
      </c>
      <c r="M31" s="52">
        <v>1.5</v>
      </c>
      <c r="N31" s="52">
        <v>1.3</v>
      </c>
      <c r="O31" s="52">
        <v>1.2</v>
      </c>
      <c r="P31" s="52">
        <v>1.2</v>
      </c>
      <c r="Q31" s="52">
        <v>1.1000000000000001</v>
      </c>
      <c r="R31" s="52">
        <v>1</v>
      </c>
      <c r="S31" s="52">
        <v>0.9</v>
      </c>
      <c r="T31" s="52">
        <v>0.7</v>
      </c>
      <c r="U31" s="52">
        <v>0.8</v>
      </c>
      <c r="V31" s="52">
        <v>0.9</v>
      </c>
      <c r="W31" s="52">
        <v>1</v>
      </c>
      <c r="X31" s="52">
        <v>0.9</v>
      </c>
      <c r="Y31" s="52">
        <v>1.1000000000000001</v>
      </c>
      <c r="Z31" s="52">
        <v>1.2</v>
      </c>
      <c r="AA31" s="52">
        <v>1.3</v>
      </c>
      <c r="AB31" s="52">
        <v>1.6</v>
      </c>
      <c r="AC31" s="52">
        <v>1.7</v>
      </c>
      <c r="AD31" s="52">
        <v>1.8</v>
      </c>
      <c r="AE31" s="52">
        <v>2.2999999999999998</v>
      </c>
      <c r="AF31" s="52">
        <v>2.8</v>
      </c>
      <c r="AG31" s="52">
        <v>3</v>
      </c>
      <c r="AH31" s="52">
        <v>3.3</v>
      </c>
      <c r="AI31" s="52">
        <v>3.8</v>
      </c>
      <c r="AJ31" s="52">
        <v>4.5</v>
      </c>
      <c r="AK31" s="52">
        <v>4.8</v>
      </c>
      <c r="AL31" s="52">
        <v>5.3</v>
      </c>
      <c r="AM31" s="52">
        <v>6</v>
      </c>
      <c r="AN31" s="52">
        <v>7.2</v>
      </c>
      <c r="AO31" s="52">
        <v>8.6</v>
      </c>
      <c r="AP31" s="52">
        <v>10.1</v>
      </c>
      <c r="AQ31" s="52">
        <v>13.5</v>
      </c>
      <c r="AR31" s="52">
        <v>17.8</v>
      </c>
      <c r="AS31" s="52">
        <v>18.8</v>
      </c>
      <c r="AT31" s="52">
        <v>20</v>
      </c>
      <c r="AU31" s="52">
        <v>23.7</v>
      </c>
      <c r="AV31" s="52">
        <v>30.2</v>
      </c>
      <c r="AW31" s="52">
        <v>32.4</v>
      </c>
      <c r="AX31" s="52">
        <v>30.1</v>
      </c>
      <c r="AY31" s="52">
        <v>33.200000000000003</v>
      </c>
      <c r="AZ31" s="52">
        <v>36.799999999999997</v>
      </c>
      <c r="BA31" s="52">
        <v>43.8</v>
      </c>
      <c r="BB31" s="52">
        <v>57.8</v>
      </c>
      <c r="BC31" s="52">
        <v>72.2</v>
      </c>
      <c r="BD31" s="52">
        <v>82.8</v>
      </c>
      <c r="BE31" s="52">
        <v>82.3</v>
      </c>
      <c r="BF31" s="52">
        <v>93.5</v>
      </c>
      <c r="BG31" s="52">
        <v>97.5</v>
      </c>
      <c r="BH31" s="52">
        <v>107.6</v>
      </c>
      <c r="BI31" s="52">
        <v>116.5</v>
      </c>
      <c r="BJ31" s="52">
        <v>136.19999999999999</v>
      </c>
      <c r="BK31" s="52">
        <v>160.1</v>
      </c>
      <c r="BL31" s="52">
        <v>170.2</v>
      </c>
      <c r="BM31" s="52">
        <v>157.19999999999999</v>
      </c>
      <c r="BN31" s="52">
        <v>132</v>
      </c>
      <c r="BO31" s="52">
        <v>117.9</v>
      </c>
      <c r="BP31" s="52">
        <v>116.9</v>
      </c>
      <c r="BQ31" s="52">
        <v>126.3</v>
      </c>
      <c r="BR31" s="52">
        <v>119.7</v>
      </c>
      <c r="BS31" s="52">
        <v>127</v>
      </c>
      <c r="BT31" s="52">
        <v>146.80000000000001</v>
      </c>
      <c r="BU31" s="52">
        <v>159.9</v>
      </c>
      <c r="BV31" s="52">
        <v>198.4</v>
      </c>
      <c r="BW31" s="52">
        <v>219.1</v>
      </c>
      <c r="BX31" s="52">
        <v>198.6</v>
      </c>
      <c r="BY31" s="52">
        <v>169.8</v>
      </c>
      <c r="BZ31" s="52">
        <v>159.9</v>
      </c>
      <c r="CA31" s="52">
        <v>173.6</v>
      </c>
      <c r="CB31" s="52">
        <v>183.9</v>
      </c>
      <c r="CC31" s="52">
        <v>249</v>
      </c>
      <c r="CD31" s="52">
        <v>307.5</v>
      </c>
      <c r="CE31" s="52">
        <v>283.7</v>
      </c>
      <c r="CF31" s="52">
        <v>286.2</v>
      </c>
      <c r="CG31" s="52">
        <v>289.7</v>
      </c>
      <c r="CH31" s="52">
        <v>299.5</v>
      </c>
      <c r="CI31" s="52">
        <v>293.8</v>
      </c>
    </row>
    <row r="32" spans="1:87" x14ac:dyDescent="0.15">
      <c r="A32" s="52" t="s">
        <v>171</v>
      </c>
      <c r="B32" s="52" t="s">
        <v>891</v>
      </c>
      <c r="C32" s="52">
        <v>0.3</v>
      </c>
      <c r="D32" s="52">
        <v>0.3</v>
      </c>
      <c r="E32" s="52">
        <v>0.3</v>
      </c>
      <c r="F32" s="52">
        <v>0.4</v>
      </c>
      <c r="G32" s="52">
        <v>0.3</v>
      </c>
      <c r="H32" s="52">
        <v>0.3</v>
      </c>
      <c r="I32" s="52">
        <v>0.3</v>
      </c>
      <c r="J32" s="52">
        <v>0.3</v>
      </c>
      <c r="K32" s="52">
        <v>0.3</v>
      </c>
      <c r="L32" s="52">
        <v>0.3</v>
      </c>
      <c r="M32" s="52">
        <v>0.3</v>
      </c>
      <c r="N32" s="52">
        <v>0.3</v>
      </c>
      <c r="O32" s="52">
        <v>0.4</v>
      </c>
      <c r="P32" s="52">
        <v>0.4</v>
      </c>
      <c r="Q32" s="52">
        <v>0.5</v>
      </c>
      <c r="R32" s="52">
        <v>0.6</v>
      </c>
      <c r="S32" s="52">
        <v>0.7</v>
      </c>
      <c r="T32" s="52">
        <v>0.5</v>
      </c>
      <c r="U32" s="52">
        <v>0.6</v>
      </c>
      <c r="V32" s="52">
        <v>0.6</v>
      </c>
      <c r="W32" s="52">
        <v>0.6</v>
      </c>
      <c r="X32" s="52">
        <v>0.6</v>
      </c>
      <c r="Y32" s="52">
        <v>0.7</v>
      </c>
      <c r="Z32" s="52">
        <v>0.8</v>
      </c>
      <c r="AA32" s="52">
        <v>1</v>
      </c>
      <c r="AB32" s="52">
        <v>0.9</v>
      </c>
      <c r="AC32" s="52">
        <v>1</v>
      </c>
      <c r="AD32" s="52">
        <v>1</v>
      </c>
      <c r="AE32" s="52">
        <v>1.1000000000000001</v>
      </c>
      <c r="AF32" s="52">
        <v>1.2</v>
      </c>
      <c r="AG32" s="52">
        <v>1.3</v>
      </c>
      <c r="AH32" s="52">
        <v>1.3</v>
      </c>
      <c r="AI32" s="52">
        <v>1.4</v>
      </c>
      <c r="AJ32" s="52">
        <v>1.6</v>
      </c>
      <c r="AK32" s="52">
        <v>1.6</v>
      </c>
      <c r="AL32" s="52">
        <v>1.9</v>
      </c>
      <c r="AM32" s="52">
        <v>2.1</v>
      </c>
      <c r="AN32" s="52">
        <v>2.6</v>
      </c>
      <c r="AO32" s="52">
        <v>2.7</v>
      </c>
      <c r="AP32" s="52">
        <v>2.9</v>
      </c>
      <c r="AQ32" s="52">
        <v>3</v>
      </c>
      <c r="AR32" s="52">
        <v>3.2</v>
      </c>
      <c r="AS32" s="52">
        <v>3.6</v>
      </c>
      <c r="AT32" s="52">
        <v>3.9</v>
      </c>
      <c r="AU32" s="52">
        <v>4.5</v>
      </c>
      <c r="AV32" s="52">
        <v>3.7</v>
      </c>
      <c r="AW32" s="52">
        <v>4.7</v>
      </c>
      <c r="AX32" s="52">
        <v>6.7</v>
      </c>
      <c r="AY32" s="52">
        <v>8.6999999999999993</v>
      </c>
      <c r="AZ32" s="52">
        <v>9.1999999999999993</v>
      </c>
      <c r="BA32" s="52">
        <v>9</v>
      </c>
      <c r="BB32" s="52">
        <v>9.6</v>
      </c>
      <c r="BC32" s="52">
        <v>10.7</v>
      </c>
      <c r="BD32" s="52">
        <v>8.1</v>
      </c>
      <c r="BE32" s="52">
        <v>10</v>
      </c>
      <c r="BF32" s="52">
        <v>10.9</v>
      </c>
      <c r="BG32" s="52">
        <v>15.4</v>
      </c>
      <c r="BH32" s="52">
        <v>26.9</v>
      </c>
      <c r="BI32" s="52">
        <v>29.7</v>
      </c>
      <c r="BJ32" s="52">
        <v>27</v>
      </c>
      <c r="BK32" s="52">
        <v>23.5</v>
      </c>
      <c r="BL32" s="52">
        <v>24.9</v>
      </c>
      <c r="BM32" s="52">
        <v>26.1</v>
      </c>
      <c r="BN32" s="52">
        <v>30.7</v>
      </c>
      <c r="BO32" s="52">
        <v>29.5</v>
      </c>
      <c r="BP32" s="52">
        <v>34.700000000000003</v>
      </c>
      <c r="BQ32" s="52">
        <v>30.2</v>
      </c>
      <c r="BR32" s="52">
        <v>37.299999999999997</v>
      </c>
      <c r="BS32" s="52">
        <v>38.5</v>
      </c>
      <c r="BT32" s="52">
        <v>34.1</v>
      </c>
      <c r="BU32" s="52">
        <v>45.6</v>
      </c>
      <c r="BV32" s="52">
        <v>45.5</v>
      </c>
      <c r="BW32" s="52">
        <v>55.3</v>
      </c>
      <c r="BX32" s="52">
        <v>52.3</v>
      </c>
      <c r="BY32" s="52">
        <v>61.8</v>
      </c>
      <c r="BZ32" s="52">
        <v>62</v>
      </c>
      <c r="CA32" s="52">
        <v>74.2</v>
      </c>
      <c r="CB32" s="52">
        <v>70.400000000000006</v>
      </c>
      <c r="CC32" s="52">
        <v>62.2</v>
      </c>
      <c r="CD32" s="52">
        <v>50.3</v>
      </c>
      <c r="CE32" s="52">
        <v>71.8</v>
      </c>
      <c r="CF32" s="52">
        <v>83.3</v>
      </c>
      <c r="CG32" s="52">
        <v>90.4</v>
      </c>
      <c r="CH32" s="52">
        <v>92.4</v>
      </c>
      <c r="CI32" s="52">
        <v>85</v>
      </c>
    </row>
    <row r="33" spans="1:87" x14ac:dyDescent="0.15">
      <c r="A33" s="52" t="s">
        <v>169</v>
      </c>
      <c r="B33" s="52" t="s">
        <v>890</v>
      </c>
      <c r="C33" s="52">
        <v>9</v>
      </c>
      <c r="D33" s="52">
        <v>6.7</v>
      </c>
      <c r="E33" s="52">
        <v>2.4</v>
      </c>
      <c r="F33" s="52">
        <v>-0.8</v>
      </c>
      <c r="G33" s="52">
        <v>-1</v>
      </c>
      <c r="H33" s="52">
        <v>1.9</v>
      </c>
      <c r="I33" s="52">
        <v>3.3</v>
      </c>
      <c r="J33" s="52">
        <v>5.3</v>
      </c>
      <c r="K33" s="52">
        <v>6</v>
      </c>
      <c r="L33" s="52">
        <v>3.8</v>
      </c>
      <c r="M33" s="52">
        <v>5.4</v>
      </c>
      <c r="N33" s="52">
        <v>8.5</v>
      </c>
      <c r="O33" s="52">
        <v>14.2</v>
      </c>
      <c r="P33" s="52">
        <v>19.2</v>
      </c>
      <c r="Q33" s="52">
        <v>23.2</v>
      </c>
      <c r="R33" s="52">
        <v>23</v>
      </c>
      <c r="S33" s="52">
        <v>18.5</v>
      </c>
      <c r="T33" s="52">
        <v>15.5</v>
      </c>
      <c r="U33" s="52">
        <v>21.4</v>
      </c>
      <c r="V33" s="52">
        <v>27.6</v>
      </c>
      <c r="W33" s="52">
        <v>24.8</v>
      </c>
      <c r="X33" s="52">
        <v>31.7</v>
      </c>
      <c r="Y33" s="52">
        <v>36</v>
      </c>
      <c r="Z33" s="52">
        <v>33.700000000000003</v>
      </c>
      <c r="AA33" s="52">
        <v>33.9</v>
      </c>
      <c r="AB33" s="52">
        <v>32.700000000000003</v>
      </c>
      <c r="AC33" s="52">
        <v>42.7</v>
      </c>
      <c r="AD33" s="52">
        <v>41.4</v>
      </c>
      <c r="AE33" s="52">
        <v>40.299999999999997</v>
      </c>
      <c r="AF33" s="52">
        <v>35.200000000000003</v>
      </c>
      <c r="AG33" s="52">
        <v>45.5</v>
      </c>
      <c r="AH33" s="52">
        <v>43.3</v>
      </c>
      <c r="AI33" s="52">
        <v>44.5</v>
      </c>
      <c r="AJ33" s="52">
        <v>51.8</v>
      </c>
      <c r="AK33" s="52">
        <v>58.3</v>
      </c>
      <c r="AL33" s="52">
        <v>64.599999999999994</v>
      </c>
      <c r="AM33" s="52">
        <v>75.400000000000006</v>
      </c>
      <c r="AN33" s="52">
        <v>81.099999999999994</v>
      </c>
      <c r="AO33" s="52">
        <v>78.099999999999994</v>
      </c>
      <c r="AP33" s="52">
        <v>83.4</v>
      </c>
      <c r="AQ33" s="52">
        <v>78.3</v>
      </c>
      <c r="AR33" s="52">
        <v>63.9</v>
      </c>
      <c r="AS33" s="52">
        <v>75.2</v>
      </c>
      <c r="AT33" s="52">
        <v>88.3</v>
      </c>
      <c r="AU33" s="52">
        <v>97.2</v>
      </c>
      <c r="AV33" s="52">
        <v>87.4</v>
      </c>
      <c r="AW33" s="52">
        <v>104.3</v>
      </c>
      <c r="AX33" s="52">
        <v>133</v>
      </c>
      <c r="AY33" s="52">
        <v>155.1</v>
      </c>
      <c r="AZ33" s="52">
        <v>175.8</v>
      </c>
      <c r="BA33" s="52">
        <v>174</v>
      </c>
      <c r="BB33" s="52">
        <v>155.69999999999999</v>
      </c>
      <c r="BC33" s="52">
        <v>189.9</v>
      </c>
      <c r="BD33" s="52">
        <v>173.3</v>
      </c>
      <c r="BE33" s="52">
        <v>210.5</v>
      </c>
      <c r="BF33" s="52">
        <v>268.89999999999998</v>
      </c>
      <c r="BG33" s="52">
        <v>271.10000000000002</v>
      </c>
      <c r="BH33" s="52">
        <v>230.2</v>
      </c>
      <c r="BI33" s="52">
        <v>259.39999999999998</v>
      </c>
      <c r="BJ33" s="52">
        <v>294.5</v>
      </c>
      <c r="BK33" s="52">
        <v>274.10000000000002</v>
      </c>
      <c r="BL33" s="52">
        <v>262.10000000000002</v>
      </c>
      <c r="BM33" s="52">
        <v>267.2</v>
      </c>
      <c r="BN33" s="52">
        <v>285.60000000000002</v>
      </c>
      <c r="BO33" s="52">
        <v>339.6</v>
      </c>
      <c r="BP33" s="52">
        <v>430.8</v>
      </c>
      <c r="BQ33" s="52">
        <v>477.9</v>
      </c>
      <c r="BR33" s="52">
        <v>542.29999999999995</v>
      </c>
      <c r="BS33" s="52">
        <v>593.1</v>
      </c>
      <c r="BT33" s="52">
        <v>557.79999999999995</v>
      </c>
      <c r="BU33" s="52">
        <v>546.4</v>
      </c>
      <c r="BV33" s="52">
        <v>480.1</v>
      </c>
      <c r="BW33" s="52">
        <v>382</v>
      </c>
      <c r="BX33" s="52">
        <v>468.4</v>
      </c>
      <c r="BY33" s="52">
        <v>583.4</v>
      </c>
      <c r="BZ33" s="52">
        <v>742.2</v>
      </c>
      <c r="CA33" s="52">
        <v>870.9</v>
      </c>
      <c r="CB33" s="52">
        <v>1015</v>
      </c>
      <c r="CC33" s="52">
        <v>914.6</v>
      </c>
      <c r="CD33" s="52">
        <v>814.3</v>
      </c>
      <c r="CE33" s="52">
        <v>718.1</v>
      </c>
      <c r="CF33" s="52">
        <v>983</v>
      </c>
      <c r="CG33" s="52">
        <v>1039</v>
      </c>
      <c r="CH33" s="52">
        <v>1169.4000000000001</v>
      </c>
      <c r="CI33" s="52">
        <v>1213.8</v>
      </c>
    </row>
    <row r="34" spans="1:87" x14ac:dyDescent="0.15">
      <c r="A34" s="52" t="s">
        <v>167</v>
      </c>
      <c r="B34" s="52" t="s">
        <v>889</v>
      </c>
      <c r="C34" s="52">
        <v>1.1000000000000001</v>
      </c>
      <c r="D34" s="52">
        <v>0.7</v>
      </c>
      <c r="E34" s="52">
        <v>0.5</v>
      </c>
      <c r="F34" s="52">
        <v>0.3</v>
      </c>
      <c r="G34" s="52">
        <v>0.5</v>
      </c>
      <c r="H34" s="52">
        <v>0.7</v>
      </c>
      <c r="I34" s="52">
        <v>0.9</v>
      </c>
      <c r="J34" s="52">
        <v>1.3</v>
      </c>
      <c r="K34" s="52">
        <v>1.4</v>
      </c>
      <c r="L34" s="52">
        <v>0.9</v>
      </c>
      <c r="M34" s="52">
        <v>1.3</v>
      </c>
      <c r="N34" s="52">
        <v>2.7</v>
      </c>
      <c r="O34" s="52">
        <v>7.4</v>
      </c>
      <c r="P34" s="52">
        <v>11.1</v>
      </c>
      <c r="Q34" s="52">
        <v>13.7</v>
      </c>
      <c r="R34" s="52">
        <v>12.6</v>
      </c>
      <c r="S34" s="52">
        <v>10.199999999999999</v>
      </c>
      <c r="T34" s="52">
        <v>8.6</v>
      </c>
      <c r="U34" s="52">
        <v>10.8</v>
      </c>
      <c r="V34" s="52">
        <v>11.7</v>
      </c>
      <c r="W34" s="52">
        <v>9.3000000000000007</v>
      </c>
      <c r="X34" s="52">
        <v>16.8</v>
      </c>
      <c r="Y34" s="52">
        <v>21.1</v>
      </c>
      <c r="Z34" s="52">
        <v>17.7</v>
      </c>
      <c r="AA34" s="52">
        <v>18.399999999999999</v>
      </c>
      <c r="AB34" s="52">
        <v>15.5</v>
      </c>
      <c r="AC34" s="52">
        <v>20.100000000000001</v>
      </c>
      <c r="AD34" s="52">
        <v>19.899999999999999</v>
      </c>
      <c r="AE34" s="52">
        <v>19</v>
      </c>
      <c r="AF34" s="52">
        <v>16.100000000000001</v>
      </c>
      <c r="AG34" s="52">
        <v>20.7</v>
      </c>
      <c r="AH34" s="52">
        <v>19.100000000000001</v>
      </c>
      <c r="AI34" s="52">
        <v>19.399999999999999</v>
      </c>
      <c r="AJ34" s="52">
        <v>20.6</v>
      </c>
      <c r="AK34" s="52">
        <v>22.8</v>
      </c>
      <c r="AL34" s="52">
        <v>23.9</v>
      </c>
      <c r="AM34" s="52">
        <v>27.1</v>
      </c>
      <c r="AN34" s="52">
        <v>29.5</v>
      </c>
      <c r="AO34" s="52">
        <v>27.8</v>
      </c>
      <c r="AP34" s="52">
        <v>33.5</v>
      </c>
      <c r="AQ34" s="52">
        <v>33.299999999999997</v>
      </c>
      <c r="AR34" s="52">
        <v>27.3</v>
      </c>
      <c r="AS34" s="52">
        <v>30</v>
      </c>
      <c r="AT34" s="52">
        <v>33.799999999999997</v>
      </c>
      <c r="AU34" s="52">
        <v>40.4</v>
      </c>
      <c r="AV34" s="52">
        <v>42.8</v>
      </c>
      <c r="AW34" s="52">
        <v>41.9</v>
      </c>
      <c r="AX34" s="52">
        <v>53.5</v>
      </c>
      <c r="AY34" s="52">
        <v>60.6</v>
      </c>
      <c r="AZ34" s="52">
        <v>67.599999999999994</v>
      </c>
      <c r="BA34" s="52">
        <v>70.599999999999994</v>
      </c>
      <c r="BB34" s="52">
        <v>68.2</v>
      </c>
      <c r="BC34" s="52">
        <v>66</v>
      </c>
      <c r="BD34" s="52">
        <v>48.8</v>
      </c>
      <c r="BE34" s="52">
        <v>61.7</v>
      </c>
      <c r="BF34" s="52">
        <v>75.900000000000006</v>
      </c>
      <c r="BG34" s="52">
        <v>71.099999999999994</v>
      </c>
      <c r="BH34" s="52">
        <v>76.2</v>
      </c>
      <c r="BI34" s="52">
        <v>94.2</v>
      </c>
      <c r="BJ34" s="52">
        <v>104</v>
      </c>
      <c r="BK34" s="52">
        <v>101.2</v>
      </c>
      <c r="BL34" s="52">
        <v>98.5</v>
      </c>
      <c r="BM34" s="52">
        <v>88.6</v>
      </c>
      <c r="BN34" s="52">
        <v>94.4</v>
      </c>
      <c r="BO34" s="52">
        <v>108</v>
      </c>
      <c r="BP34" s="52">
        <v>132.4</v>
      </c>
      <c r="BQ34" s="52">
        <v>140.30000000000001</v>
      </c>
      <c r="BR34" s="52">
        <v>152.9</v>
      </c>
      <c r="BS34" s="52">
        <v>161.4</v>
      </c>
      <c r="BT34" s="52">
        <v>158.69999999999999</v>
      </c>
      <c r="BU34" s="52">
        <v>171.4</v>
      </c>
      <c r="BV34" s="52">
        <v>170.2</v>
      </c>
      <c r="BW34" s="52">
        <v>111.2</v>
      </c>
      <c r="BX34" s="52">
        <v>97.1</v>
      </c>
      <c r="BY34" s="52">
        <v>132.9</v>
      </c>
      <c r="BZ34" s="52">
        <v>187</v>
      </c>
      <c r="CA34" s="52">
        <v>271.89999999999998</v>
      </c>
      <c r="CB34" s="52">
        <v>307.7</v>
      </c>
      <c r="CC34" s="52">
        <v>293.8</v>
      </c>
      <c r="CD34" s="52">
        <v>227.4</v>
      </c>
      <c r="CE34" s="52">
        <v>177.8</v>
      </c>
      <c r="CF34" s="52">
        <v>220.6</v>
      </c>
      <c r="CG34" s="52">
        <v>228.8</v>
      </c>
      <c r="CH34" s="52">
        <v>271.39999999999998</v>
      </c>
      <c r="CI34" s="52">
        <v>329.3</v>
      </c>
    </row>
    <row r="35" spans="1:87" x14ac:dyDescent="0.15">
      <c r="A35" s="52" t="s">
        <v>165</v>
      </c>
      <c r="B35" s="52" t="s">
        <v>888</v>
      </c>
      <c r="C35" s="52">
        <v>7.9</v>
      </c>
      <c r="D35" s="52">
        <v>6</v>
      </c>
      <c r="E35" s="52">
        <v>2</v>
      </c>
      <c r="F35" s="52">
        <v>-1.1000000000000001</v>
      </c>
      <c r="G35" s="52">
        <v>-1.4</v>
      </c>
      <c r="H35" s="52">
        <v>1.3</v>
      </c>
      <c r="I35" s="52">
        <v>2.5</v>
      </c>
      <c r="J35" s="52">
        <v>4</v>
      </c>
      <c r="K35" s="52">
        <v>4.5999999999999996</v>
      </c>
      <c r="L35" s="52">
        <v>2.9</v>
      </c>
      <c r="M35" s="52">
        <v>4</v>
      </c>
      <c r="N35" s="52">
        <v>5.9</v>
      </c>
      <c r="O35" s="52">
        <v>6.8</v>
      </c>
      <c r="P35" s="52">
        <v>8.1</v>
      </c>
      <c r="Q35" s="52">
        <v>9.5</v>
      </c>
      <c r="R35" s="52">
        <v>10.4</v>
      </c>
      <c r="S35" s="52">
        <v>8.3000000000000007</v>
      </c>
      <c r="T35" s="52">
        <v>6.9</v>
      </c>
      <c r="U35" s="52">
        <v>10.7</v>
      </c>
      <c r="V35" s="52">
        <v>15.9</v>
      </c>
      <c r="W35" s="52">
        <v>15.6</v>
      </c>
      <c r="X35" s="52">
        <v>15</v>
      </c>
      <c r="Y35" s="52">
        <v>14.9</v>
      </c>
      <c r="Z35" s="52">
        <v>16</v>
      </c>
      <c r="AA35" s="52">
        <v>15.6</v>
      </c>
      <c r="AB35" s="52">
        <v>17.100000000000001</v>
      </c>
      <c r="AC35" s="52">
        <v>22.6</v>
      </c>
      <c r="AD35" s="52">
        <v>21.5</v>
      </c>
      <c r="AE35" s="52">
        <v>21.4</v>
      </c>
      <c r="AF35" s="52">
        <v>19.2</v>
      </c>
      <c r="AG35" s="52">
        <v>24.8</v>
      </c>
      <c r="AH35" s="52">
        <v>24.2</v>
      </c>
      <c r="AI35" s="52">
        <v>25.1</v>
      </c>
      <c r="AJ35" s="52">
        <v>31.2</v>
      </c>
      <c r="AK35" s="52">
        <v>35.5</v>
      </c>
      <c r="AL35" s="52">
        <v>40.700000000000003</v>
      </c>
      <c r="AM35" s="52">
        <v>48.3</v>
      </c>
      <c r="AN35" s="52">
        <v>51.6</v>
      </c>
      <c r="AO35" s="52">
        <v>50.2</v>
      </c>
      <c r="AP35" s="52">
        <v>49.8</v>
      </c>
      <c r="AQ35" s="52">
        <v>45</v>
      </c>
      <c r="AR35" s="52">
        <v>36.6</v>
      </c>
      <c r="AS35" s="52">
        <v>45.2</v>
      </c>
      <c r="AT35" s="52">
        <v>54.5</v>
      </c>
      <c r="AU35" s="52">
        <v>56.8</v>
      </c>
      <c r="AV35" s="52">
        <v>44.6</v>
      </c>
      <c r="AW35" s="52">
        <v>62.4</v>
      </c>
      <c r="AX35" s="52">
        <v>79.599999999999994</v>
      </c>
      <c r="AY35" s="52">
        <v>94.6</v>
      </c>
      <c r="AZ35" s="52">
        <v>108.2</v>
      </c>
      <c r="BA35" s="52">
        <v>103.4</v>
      </c>
      <c r="BB35" s="52">
        <v>87.5</v>
      </c>
      <c r="BC35" s="52">
        <v>123.9</v>
      </c>
      <c r="BD35" s="52">
        <v>124.5</v>
      </c>
      <c r="BE35" s="52">
        <v>148.80000000000001</v>
      </c>
      <c r="BF35" s="52">
        <v>193</v>
      </c>
      <c r="BG35" s="52">
        <v>200</v>
      </c>
      <c r="BH35" s="52">
        <v>154</v>
      </c>
      <c r="BI35" s="52">
        <v>165.1</v>
      </c>
      <c r="BJ35" s="52">
        <v>190.5</v>
      </c>
      <c r="BK35" s="52">
        <v>172.9</v>
      </c>
      <c r="BL35" s="52">
        <v>163.69999999999999</v>
      </c>
      <c r="BM35" s="52">
        <v>178.6</v>
      </c>
      <c r="BN35" s="52">
        <v>191.1</v>
      </c>
      <c r="BO35" s="52">
        <v>231.6</v>
      </c>
      <c r="BP35" s="52">
        <v>298.39999999999998</v>
      </c>
      <c r="BQ35" s="52">
        <v>337.6</v>
      </c>
      <c r="BR35" s="52">
        <v>389.4</v>
      </c>
      <c r="BS35" s="52">
        <v>431.7</v>
      </c>
      <c r="BT35" s="52">
        <v>399.2</v>
      </c>
      <c r="BU35" s="52">
        <v>375</v>
      </c>
      <c r="BV35" s="52">
        <v>309.89999999999998</v>
      </c>
      <c r="BW35" s="52">
        <v>270.7</v>
      </c>
      <c r="BX35" s="52">
        <v>371.3</v>
      </c>
      <c r="BY35" s="52">
        <v>450.5</v>
      </c>
      <c r="BZ35" s="52">
        <v>555.20000000000005</v>
      </c>
      <c r="CA35" s="52">
        <v>599.1</v>
      </c>
      <c r="CB35" s="52">
        <v>707.3</v>
      </c>
      <c r="CC35" s="52">
        <v>620.79999999999995</v>
      </c>
      <c r="CD35" s="52">
        <v>586.9</v>
      </c>
      <c r="CE35" s="52">
        <v>540.20000000000005</v>
      </c>
      <c r="CF35" s="52">
        <v>762.4</v>
      </c>
      <c r="CG35" s="52">
        <v>810.2</v>
      </c>
      <c r="CH35" s="52">
        <v>898.1</v>
      </c>
      <c r="CI35" s="52">
        <v>884.5</v>
      </c>
    </row>
    <row r="36" spans="1:87" x14ac:dyDescent="0.15">
      <c r="A36" s="52" t="s">
        <v>160</v>
      </c>
      <c r="B36" s="52" t="s">
        <v>887</v>
      </c>
      <c r="C36" s="52">
        <v>5.0999999999999996</v>
      </c>
      <c r="D36" s="52">
        <v>5</v>
      </c>
      <c r="E36" s="52">
        <v>3.8</v>
      </c>
      <c r="F36" s="52">
        <v>2.4</v>
      </c>
      <c r="G36" s="52">
        <v>2</v>
      </c>
      <c r="H36" s="52">
        <v>2.7</v>
      </c>
      <c r="I36" s="52">
        <v>3.2</v>
      </c>
      <c r="J36" s="52">
        <v>4.3</v>
      </c>
      <c r="K36" s="52">
        <v>4.4000000000000004</v>
      </c>
      <c r="L36" s="52">
        <v>2.7</v>
      </c>
      <c r="M36" s="52">
        <v>3.4</v>
      </c>
      <c r="N36" s="52">
        <v>3.7</v>
      </c>
      <c r="O36" s="52">
        <v>4.0999999999999996</v>
      </c>
      <c r="P36" s="52">
        <v>3.8</v>
      </c>
      <c r="Q36" s="52">
        <v>3.9</v>
      </c>
      <c r="R36" s="52">
        <v>4.0999999999999996</v>
      </c>
      <c r="S36" s="52">
        <v>4.0999999999999996</v>
      </c>
      <c r="T36" s="52">
        <v>4.9000000000000004</v>
      </c>
      <c r="U36" s="52">
        <v>5.4</v>
      </c>
      <c r="V36" s="52">
        <v>5.9</v>
      </c>
      <c r="W36" s="52">
        <v>6</v>
      </c>
      <c r="X36" s="52">
        <v>7.4</v>
      </c>
      <c r="Y36" s="52">
        <v>7</v>
      </c>
      <c r="Z36" s="52">
        <v>7.1</v>
      </c>
      <c r="AA36" s="52">
        <v>7.2</v>
      </c>
      <c r="AB36" s="52">
        <v>7.4</v>
      </c>
      <c r="AC36" s="52">
        <v>8.4</v>
      </c>
      <c r="AD36" s="52">
        <v>9</v>
      </c>
      <c r="AE36" s="52">
        <v>9.1999999999999993</v>
      </c>
      <c r="AF36" s="52">
        <v>9.1</v>
      </c>
      <c r="AG36" s="52">
        <v>9.8000000000000007</v>
      </c>
      <c r="AH36" s="52">
        <v>10.5</v>
      </c>
      <c r="AI36" s="52">
        <v>10.6</v>
      </c>
      <c r="AJ36" s="52">
        <v>11.6</v>
      </c>
      <c r="AK36" s="52">
        <v>12.4</v>
      </c>
      <c r="AL36" s="52">
        <v>14</v>
      </c>
      <c r="AM36" s="52">
        <v>16.2</v>
      </c>
      <c r="AN36" s="52">
        <v>16.8</v>
      </c>
      <c r="AO36" s="52">
        <v>17.3</v>
      </c>
      <c r="AP36" s="52">
        <v>19</v>
      </c>
      <c r="AQ36" s="52">
        <v>19</v>
      </c>
      <c r="AR36" s="52">
        <v>18.3</v>
      </c>
      <c r="AS36" s="52">
        <v>18.100000000000001</v>
      </c>
      <c r="AT36" s="52">
        <v>19.7</v>
      </c>
      <c r="AU36" s="52">
        <v>20.8</v>
      </c>
      <c r="AV36" s="52">
        <v>21.5</v>
      </c>
      <c r="AW36" s="52">
        <v>24.6</v>
      </c>
      <c r="AX36" s="52">
        <v>27.8</v>
      </c>
      <c r="AY36" s="52">
        <v>30.9</v>
      </c>
      <c r="AZ36" s="52">
        <v>35.9</v>
      </c>
      <c r="BA36" s="52">
        <v>37.6</v>
      </c>
      <c r="BB36" s="52">
        <v>44.7</v>
      </c>
      <c r="BC36" s="52">
        <v>52.5</v>
      </c>
      <c r="BD36" s="52">
        <v>54.1</v>
      </c>
      <c r="BE36" s="52">
        <v>63.2</v>
      </c>
      <c r="BF36" s="52">
        <v>67.2</v>
      </c>
      <c r="BG36" s="52">
        <v>72</v>
      </c>
      <c r="BH36" s="52">
        <v>72.900000000000006</v>
      </c>
      <c r="BI36" s="52">
        <v>76.3</v>
      </c>
      <c r="BJ36" s="52">
        <v>82.2</v>
      </c>
      <c r="BK36" s="52">
        <v>105.4</v>
      </c>
      <c r="BL36" s="52">
        <v>118.3</v>
      </c>
      <c r="BM36" s="52">
        <v>125.5</v>
      </c>
      <c r="BN36" s="52">
        <v>134.30000000000001</v>
      </c>
      <c r="BO36" s="52">
        <v>149.19999999999999</v>
      </c>
      <c r="BP36" s="52">
        <v>158</v>
      </c>
      <c r="BQ36" s="52">
        <v>178</v>
      </c>
      <c r="BR36" s="52">
        <v>197.6</v>
      </c>
      <c r="BS36" s="52">
        <v>215.9</v>
      </c>
      <c r="BT36" s="52">
        <v>241</v>
      </c>
      <c r="BU36" s="52">
        <v>224.7</v>
      </c>
      <c r="BV36" s="52">
        <v>251.3</v>
      </c>
      <c r="BW36" s="52">
        <v>245.4</v>
      </c>
      <c r="BX36" s="52">
        <v>254.8</v>
      </c>
      <c r="BY36" s="52">
        <v>293.39999999999998</v>
      </c>
      <c r="BZ36" s="52">
        <v>364.5</v>
      </c>
      <c r="CA36" s="52">
        <v>170.8</v>
      </c>
      <c r="CB36" s="52">
        <v>471.1</v>
      </c>
      <c r="CC36" s="52">
        <v>484.6</v>
      </c>
      <c r="CD36" s="52">
        <v>474.2</v>
      </c>
      <c r="CE36" s="52">
        <v>351.4</v>
      </c>
      <c r="CF36" s="52">
        <v>375.5</v>
      </c>
      <c r="CG36" s="52">
        <v>441</v>
      </c>
      <c r="CH36" s="52">
        <v>520.6</v>
      </c>
      <c r="CI36" s="52">
        <v>536.9</v>
      </c>
    </row>
    <row r="37" spans="1:87" x14ac:dyDescent="0.15">
      <c r="A37" s="52" t="s">
        <v>158</v>
      </c>
      <c r="B37" s="52" t="s">
        <v>886</v>
      </c>
      <c r="C37" s="52">
        <v>2.8</v>
      </c>
      <c r="D37" s="52">
        <v>1</v>
      </c>
      <c r="E37" s="52">
        <v>-1.8</v>
      </c>
      <c r="F37" s="52">
        <v>-3.5</v>
      </c>
      <c r="G37" s="52">
        <v>-3.4</v>
      </c>
      <c r="H37" s="52">
        <v>-1.4</v>
      </c>
      <c r="I37" s="52">
        <v>-0.7</v>
      </c>
      <c r="J37" s="52">
        <v>-0.3</v>
      </c>
      <c r="K37" s="52">
        <v>0.2</v>
      </c>
      <c r="L37" s="52">
        <v>0.1</v>
      </c>
      <c r="M37" s="52">
        <v>0.6</v>
      </c>
      <c r="N37" s="52">
        <v>2.2000000000000002</v>
      </c>
      <c r="O37" s="52">
        <v>2.7</v>
      </c>
      <c r="P37" s="52">
        <v>4.3</v>
      </c>
      <c r="Q37" s="52">
        <v>5.5</v>
      </c>
      <c r="R37" s="52">
        <v>6.3</v>
      </c>
      <c r="S37" s="52">
        <v>4.2</v>
      </c>
      <c r="T37" s="52">
        <v>2.1</v>
      </c>
      <c r="U37" s="52">
        <v>5.3</v>
      </c>
      <c r="V37" s="52">
        <v>10.1</v>
      </c>
      <c r="W37" s="52">
        <v>9.5</v>
      </c>
      <c r="X37" s="52">
        <v>7.6</v>
      </c>
      <c r="Y37" s="52">
        <v>7.9</v>
      </c>
      <c r="Z37" s="52">
        <v>8.9</v>
      </c>
      <c r="AA37" s="52">
        <v>8.3000000000000007</v>
      </c>
      <c r="AB37" s="52">
        <v>9.8000000000000007</v>
      </c>
      <c r="AC37" s="52">
        <v>14.2</v>
      </c>
      <c r="AD37" s="52">
        <v>12.5</v>
      </c>
      <c r="AE37" s="52">
        <v>12.1</v>
      </c>
      <c r="AF37" s="52">
        <v>10</v>
      </c>
      <c r="AG37" s="52">
        <v>15</v>
      </c>
      <c r="AH37" s="52">
        <v>13.7</v>
      </c>
      <c r="AI37" s="52">
        <v>14.5</v>
      </c>
      <c r="AJ37" s="52">
        <v>19.600000000000001</v>
      </c>
      <c r="AK37" s="52">
        <v>23.1</v>
      </c>
      <c r="AL37" s="52">
        <v>26.7</v>
      </c>
      <c r="AM37" s="52">
        <v>32.1</v>
      </c>
      <c r="AN37" s="52">
        <v>34.799999999999997</v>
      </c>
      <c r="AO37" s="52">
        <v>33</v>
      </c>
      <c r="AP37" s="52">
        <v>30.8</v>
      </c>
      <c r="AQ37" s="52">
        <v>25.9</v>
      </c>
      <c r="AR37" s="52">
        <v>18.3</v>
      </c>
      <c r="AS37" s="52">
        <v>27</v>
      </c>
      <c r="AT37" s="52">
        <v>34.799999999999997</v>
      </c>
      <c r="AU37" s="52">
        <v>36.1</v>
      </c>
      <c r="AV37" s="52">
        <v>23</v>
      </c>
      <c r="AW37" s="52">
        <v>37.799999999999997</v>
      </c>
      <c r="AX37" s="52">
        <v>51.8</v>
      </c>
      <c r="AY37" s="52">
        <v>63.6</v>
      </c>
      <c r="AZ37" s="52">
        <v>72.3</v>
      </c>
      <c r="BA37" s="52">
        <v>65.8</v>
      </c>
      <c r="BB37" s="52">
        <v>42.8</v>
      </c>
      <c r="BC37" s="52">
        <v>71.400000000000006</v>
      </c>
      <c r="BD37" s="52">
        <v>70.5</v>
      </c>
      <c r="BE37" s="52">
        <v>85.6</v>
      </c>
      <c r="BF37" s="52">
        <v>125.8</v>
      </c>
      <c r="BG37" s="52">
        <v>128</v>
      </c>
      <c r="BH37" s="52">
        <v>81.099999999999994</v>
      </c>
      <c r="BI37" s="52">
        <v>88.9</v>
      </c>
      <c r="BJ37" s="52">
        <v>108.4</v>
      </c>
      <c r="BK37" s="52">
        <v>67.599999999999994</v>
      </c>
      <c r="BL37" s="52">
        <v>45.4</v>
      </c>
      <c r="BM37" s="52">
        <v>53.1</v>
      </c>
      <c r="BN37" s="52">
        <v>56.9</v>
      </c>
      <c r="BO37" s="52">
        <v>82.4</v>
      </c>
      <c r="BP37" s="52">
        <v>140.4</v>
      </c>
      <c r="BQ37" s="52">
        <v>159.6</v>
      </c>
      <c r="BR37" s="52">
        <v>191.8</v>
      </c>
      <c r="BS37" s="52">
        <v>215.8</v>
      </c>
      <c r="BT37" s="52">
        <v>158.1</v>
      </c>
      <c r="BU37" s="52">
        <v>150.4</v>
      </c>
      <c r="BV37" s="52">
        <v>58.6</v>
      </c>
      <c r="BW37" s="52">
        <v>25.3</v>
      </c>
      <c r="BX37" s="52">
        <v>116.5</v>
      </c>
      <c r="BY37" s="52">
        <v>157.19999999999999</v>
      </c>
      <c r="BZ37" s="52">
        <v>190.7</v>
      </c>
      <c r="CA37" s="52">
        <v>428.3</v>
      </c>
      <c r="CB37" s="52">
        <v>236.2</v>
      </c>
      <c r="CC37" s="52">
        <v>136.19999999999999</v>
      </c>
      <c r="CD37" s="52">
        <v>112.7</v>
      </c>
      <c r="CE37" s="52">
        <v>188.9</v>
      </c>
      <c r="CF37" s="52">
        <v>387</v>
      </c>
      <c r="CG37" s="52">
        <v>369.2</v>
      </c>
      <c r="CH37" s="52">
        <v>377.5</v>
      </c>
      <c r="CI37" s="52">
        <v>347.6</v>
      </c>
    </row>
    <row r="38" spans="1:87" x14ac:dyDescent="0.15">
      <c r="A38" s="52" t="s">
        <v>162</v>
      </c>
      <c r="B38" s="48" t="s">
        <v>161</v>
      </c>
      <c r="C38" s="52" t="s">
        <v>5</v>
      </c>
      <c r="D38" s="52" t="s">
        <v>5</v>
      </c>
      <c r="E38" s="52" t="s">
        <v>5</v>
      </c>
      <c r="F38" s="52" t="s">
        <v>5</v>
      </c>
      <c r="G38" s="52" t="s">
        <v>5</v>
      </c>
      <c r="H38" s="52" t="s">
        <v>5</v>
      </c>
      <c r="I38" s="52" t="s">
        <v>5</v>
      </c>
      <c r="J38" s="52" t="s">
        <v>5</v>
      </c>
      <c r="K38" s="52" t="s">
        <v>5</v>
      </c>
      <c r="L38" s="52" t="s">
        <v>5</v>
      </c>
      <c r="M38" s="52" t="s">
        <v>5</v>
      </c>
      <c r="N38" s="52" t="s">
        <v>5</v>
      </c>
      <c r="O38" s="52" t="s">
        <v>5</v>
      </c>
      <c r="P38" s="52" t="s">
        <v>5</v>
      </c>
      <c r="Q38" s="52" t="s">
        <v>5</v>
      </c>
      <c r="R38" s="52" t="s">
        <v>5</v>
      </c>
      <c r="S38" s="52" t="s">
        <v>5</v>
      </c>
      <c r="T38" s="52" t="s">
        <v>5</v>
      </c>
      <c r="U38" s="52" t="s">
        <v>5</v>
      </c>
      <c r="V38" s="52" t="s">
        <v>5</v>
      </c>
      <c r="W38" s="52" t="s">
        <v>5</v>
      </c>
      <c r="X38" s="52" t="s">
        <v>5</v>
      </c>
      <c r="Y38" s="52" t="s">
        <v>5</v>
      </c>
      <c r="Z38" s="52" t="s">
        <v>5</v>
      </c>
      <c r="AA38" s="52" t="s">
        <v>5</v>
      </c>
      <c r="AB38" s="52" t="s">
        <v>5</v>
      </c>
      <c r="AC38" s="52" t="s">
        <v>5</v>
      </c>
      <c r="AD38" s="52" t="s">
        <v>5</v>
      </c>
      <c r="AE38" s="52" t="s">
        <v>5</v>
      </c>
      <c r="AF38" s="52" t="s">
        <v>5</v>
      </c>
      <c r="AG38" s="52" t="s">
        <v>5</v>
      </c>
      <c r="AH38" s="52" t="s">
        <v>5</v>
      </c>
      <c r="AI38" s="52" t="s">
        <v>5</v>
      </c>
      <c r="AJ38" s="52" t="s">
        <v>5</v>
      </c>
      <c r="AK38" s="52" t="s">
        <v>5</v>
      </c>
      <c r="AL38" s="52" t="s">
        <v>5</v>
      </c>
      <c r="AM38" s="52" t="s">
        <v>5</v>
      </c>
      <c r="AN38" s="52" t="s">
        <v>5</v>
      </c>
      <c r="AO38" s="52" t="s">
        <v>5</v>
      </c>
      <c r="AP38" s="52" t="s">
        <v>5</v>
      </c>
      <c r="AQ38" s="52" t="s">
        <v>5</v>
      </c>
      <c r="AR38" s="52" t="s">
        <v>5</v>
      </c>
      <c r="AS38" s="52" t="s">
        <v>5</v>
      </c>
      <c r="AT38" s="52" t="s">
        <v>5</v>
      </c>
      <c r="AU38" s="52" t="s">
        <v>5</v>
      </c>
      <c r="AV38" s="52" t="s">
        <v>5</v>
      </c>
      <c r="AW38" s="52" t="s">
        <v>5</v>
      </c>
      <c r="AX38" s="52" t="s">
        <v>5</v>
      </c>
      <c r="AY38" s="52" t="s">
        <v>5</v>
      </c>
      <c r="AZ38" s="52" t="s">
        <v>5</v>
      </c>
      <c r="BA38" s="52" t="s">
        <v>5</v>
      </c>
      <c r="BB38" s="52" t="s">
        <v>5</v>
      </c>
      <c r="BC38" s="52" t="s">
        <v>5</v>
      </c>
      <c r="BD38" s="52" t="s">
        <v>5</v>
      </c>
      <c r="BE38" s="52" t="s">
        <v>5</v>
      </c>
      <c r="BF38" s="52" t="s">
        <v>5</v>
      </c>
      <c r="BG38" s="52" t="s">
        <v>5</v>
      </c>
      <c r="BH38" s="52" t="s">
        <v>5</v>
      </c>
      <c r="BI38" s="52" t="s">
        <v>5</v>
      </c>
      <c r="BJ38" s="52" t="s">
        <v>5</v>
      </c>
      <c r="BK38" s="52" t="s">
        <v>5</v>
      </c>
      <c r="BL38" s="52" t="s">
        <v>5</v>
      </c>
      <c r="BM38" s="52" t="s">
        <v>5</v>
      </c>
      <c r="BN38" s="52" t="s">
        <v>5</v>
      </c>
      <c r="BO38" s="52" t="s">
        <v>5</v>
      </c>
      <c r="BP38" s="52" t="s">
        <v>5</v>
      </c>
      <c r="BQ38" s="52" t="s">
        <v>5</v>
      </c>
      <c r="BR38" s="52" t="s">
        <v>5</v>
      </c>
      <c r="BS38" s="52" t="s">
        <v>5</v>
      </c>
      <c r="BT38" s="52" t="s">
        <v>5</v>
      </c>
      <c r="BU38" s="52" t="s">
        <v>5</v>
      </c>
      <c r="BV38" s="52" t="s">
        <v>5</v>
      </c>
      <c r="BW38" s="52" t="s">
        <v>5</v>
      </c>
      <c r="BX38" s="52" t="s">
        <v>5</v>
      </c>
      <c r="BY38" s="52" t="s">
        <v>5</v>
      </c>
      <c r="BZ38" s="52" t="s">
        <v>5</v>
      </c>
      <c r="CA38" s="52" t="s">
        <v>5</v>
      </c>
      <c r="CB38" s="52" t="s">
        <v>5</v>
      </c>
      <c r="CC38" s="52" t="s">
        <v>5</v>
      </c>
      <c r="CD38" s="52" t="s">
        <v>5</v>
      </c>
      <c r="CE38" s="52" t="s">
        <v>5</v>
      </c>
      <c r="CF38" s="52" t="s">
        <v>5</v>
      </c>
      <c r="CG38" s="52" t="s">
        <v>5</v>
      </c>
      <c r="CH38" s="52" t="s">
        <v>5</v>
      </c>
      <c r="CI38" s="52" t="s">
        <v>5</v>
      </c>
    </row>
    <row r="39" spans="1:87" x14ac:dyDescent="0.15">
      <c r="A39" s="52" t="s">
        <v>162</v>
      </c>
      <c r="B39" s="48" t="s">
        <v>885</v>
      </c>
      <c r="C39" s="52" t="s">
        <v>5</v>
      </c>
      <c r="D39" s="52" t="s">
        <v>5</v>
      </c>
      <c r="E39" s="52" t="s">
        <v>5</v>
      </c>
      <c r="F39" s="52" t="s">
        <v>5</v>
      </c>
      <c r="G39" s="52" t="s">
        <v>5</v>
      </c>
      <c r="H39" s="52" t="s">
        <v>5</v>
      </c>
      <c r="I39" s="52" t="s">
        <v>5</v>
      </c>
      <c r="J39" s="52" t="s">
        <v>5</v>
      </c>
      <c r="K39" s="52" t="s">
        <v>5</v>
      </c>
      <c r="L39" s="52" t="s">
        <v>5</v>
      </c>
      <c r="M39" s="52" t="s">
        <v>5</v>
      </c>
      <c r="N39" s="52" t="s">
        <v>5</v>
      </c>
      <c r="O39" s="52" t="s">
        <v>5</v>
      </c>
      <c r="P39" s="52" t="s">
        <v>5</v>
      </c>
      <c r="Q39" s="52" t="s">
        <v>5</v>
      </c>
      <c r="R39" s="52" t="s">
        <v>5</v>
      </c>
      <c r="S39" s="52" t="s">
        <v>5</v>
      </c>
      <c r="T39" s="52" t="s">
        <v>5</v>
      </c>
      <c r="U39" s="52" t="s">
        <v>5</v>
      </c>
      <c r="V39" s="52" t="s">
        <v>5</v>
      </c>
      <c r="W39" s="52" t="s">
        <v>5</v>
      </c>
      <c r="X39" s="52" t="s">
        <v>5</v>
      </c>
      <c r="Y39" s="52" t="s">
        <v>5</v>
      </c>
      <c r="Z39" s="52" t="s">
        <v>5</v>
      </c>
      <c r="AA39" s="52" t="s">
        <v>5</v>
      </c>
      <c r="AB39" s="52" t="s">
        <v>5</v>
      </c>
      <c r="AC39" s="52" t="s">
        <v>5</v>
      </c>
      <c r="AD39" s="52" t="s">
        <v>5</v>
      </c>
      <c r="AE39" s="52" t="s">
        <v>5</v>
      </c>
      <c r="AF39" s="52" t="s">
        <v>5</v>
      </c>
      <c r="AG39" s="52" t="s">
        <v>5</v>
      </c>
      <c r="AH39" s="52" t="s">
        <v>5</v>
      </c>
      <c r="AI39" s="52" t="s">
        <v>5</v>
      </c>
      <c r="AJ39" s="52" t="s">
        <v>5</v>
      </c>
      <c r="AK39" s="52" t="s">
        <v>5</v>
      </c>
      <c r="AL39" s="52" t="s">
        <v>5</v>
      </c>
      <c r="AM39" s="52" t="s">
        <v>5</v>
      </c>
      <c r="AN39" s="52" t="s">
        <v>5</v>
      </c>
      <c r="AO39" s="52" t="s">
        <v>5</v>
      </c>
      <c r="AP39" s="52" t="s">
        <v>5</v>
      </c>
      <c r="AQ39" s="52" t="s">
        <v>5</v>
      </c>
      <c r="AR39" s="52" t="s">
        <v>5</v>
      </c>
      <c r="AS39" s="52" t="s">
        <v>5</v>
      </c>
      <c r="AT39" s="52" t="s">
        <v>5</v>
      </c>
      <c r="AU39" s="52" t="s">
        <v>5</v>
      </c>
      <c r="AV39" s="52" t="s">
        <v>5</v>
      </c>
      <c r="AW39" s="52" t="s">
        <v>5</v>
      </c>
      <c r="AX39" s="52" t="s">
        <v>5</v>
      </c>
      <c r="AY39" s="52" t="s">
        <v>5</v>
      </c>
      <c r="AZ39" s="52" t="s">
        <v>5</v>
      </c>
      <c r="BA39" s="52" t="s">
        <v>5</v>
      </c>
      <c r="BB39" s="52" t="s">
        <v>5</v>
      </c>
      <c r="BC39" s="52" t="s">
        <v>5</v>
      </c>
      <c r="BD39" s="52" t="s">
        <v>5</v>
      </c>
      <c r="BE39" s="52" t="s">
        <v>5</v>
      </c>
      <c r="BF39" s="52" t="s">
        <v>5</v>
      </c>
      <c r="BG39" s="52" t="s">
        <v>5</v>
      </c>
      <c r="BH39" s="52" t="s">
        <v>5</v>
      </c>
      <c r="BI39" s="52" t="s">
        <v>5</v>
      </c>
      <c r="BJ39" s="52" t="s">
        <v>5</v>
      </c>
      <c r="BK39" s="52" t="s">
        <v>5</v>
      </c>
      <c r="BL39" s="52" t="s">
        <v>5</v>
      </c>
      <c r="BM39" s="52" t="s">
        <v>5</v>
      </c>
      <c r="BN39" s="52" t="s">
        <v>5</v>
      </c>
      <c r="BO39" s="52" t="s">
        <v>5</v>
      </c>
      <c r="BP39" s="52" t="s">
        <v>5</v>
      </c>
      <c r="BQ39" s="52" t="s">
        <v>5</v>
      </c>
      <c r="BR39" s="52" t="s">
        <v>5</v>
      </c>
      <c r="BS39" s="52" t="s">
        <v>5</v>
      </c>
      <c r="BT39" s="52" t="s">
        <v>5</v>
      </c>
      <c r="BU39" s="52" t="s">
        <v>5</v>
      </c>
      <c r="BV39" s="52" t="s">
        <v>5</v>
      </c>
      <c r="BW39" s="52" t="s">
        <v>5</v>
      </c>
      <c r="BX39" s="52" t="s">
        <v>5</v>
      </c>
      <c r="BY39" s="52" t="s">
        <v>5</v>
      </c>
      <c r="BZ39" s="52" t="s">
        <v>5</v>
      </c>
      <c r="CA39" s="52" t="s">
        <v>5</v>
      </c>
      <c r="CB39" s="52" t="s">
        <v>5</v>
      </c>
      <c r="CC39" s="52" t="s">
        <v>5</v>
      </c>
      <c r="CD39" s="52" t="s">
        <v>5</v>
      </c>
      <c r="CE39" s="52" t="s">
        <v>5</v>
      </c>
      <c r="CF39" s="52" t="s">
        <v>5</v>
      </c>
      <c r="CG39" s="52" t="s">
        <v>5</v>
      </c>
      <c r="CH39" s="52" t="s">
        <v>5</v>
      </c>
      <c r="CI39" s="52" t="s">
        <v>5</v>
      </c>
    </row>
    <row r="40" spans="1:87" x14ac:dyDescent="0.15">
      <c r="A40" s="52" t="s">
        <v>156</v>
      </c>
      <c r="B40" s="52" t="s">
        <v>882</v>
      </c>
      <c r="C40" s="52">
        <v>10.7</v>
      </c>
      <c r="D40" s="52">
        <v>4.4000000000000004</v>
      </c>
      <c r="E40" s="52">
        <v>0.6</v>
      </c>
      <c r="F40" s="52">
        <v>-1.3</v>
      </c>
      <c r="G40" s="52">
        <v>1.8</v>
      </c>
      <c r="H40" s="52">
        <v>3.2</v>
      </c>
      <c r="I40" s="52">
        <v>4.2</v>
      </c>
      <c r="J40" s="52">
        <v>7</v>
      </c>
      <c r="K40" s="52">
        <v>7.4</v>
      </c>
      <c r="L40" s="52">
        <v>4.3</v>
      </c>
      <c r="M40" s="52">
        <v>7.5</v>
      </c>
      <c r="N40" s="52">
        <v>10.4</v>
      </c>
      <c r="O40" s="52">
        <v>18.399999999999999</v>
      </c>
      <c r="P40" s="52">
        <v>22.1</v>
      </c>
      <c r="Q40" s="52">
        <v>25.5</v>
      </c>
      <c r="R40" s="52">
        <v>24.4</v>
      </c>
      <c r="S40" s="52">
        <v>20.100000000000001</v>
      </c>
      <c r="T40" s="52">
        <v>24.9</v>
      </c>
      <c r="U40" s="52">
        <v>31.7</v>
      </c>
      <c r="V40" s="52">
        <v>35.200000000000003</v>
      </c>
      <c r="W40" s="52">
        <v>28.9</v>
      </c>
      <c r="X40" s="52">
        <v>42.5</v>
      </c>
      <c r="Y40" s="52">
        <v>43.6</v>
      </c>
      <c r="Z40" s="52">
        <v>39.4</v>
      </c>
      <c r="AA40" s="52">
        <v>41.4</v>
      </c>
      <c r="AB40" s="52">
        <v>38.799999999999997</v>
      </c>
      <c r="AC40" s="52">
        <v>49.1</v>
      </c>
      <c r="AD40" s="52">
        <v>49.8</v>
      </c>
      <c r="AE40" s="52">
        <v>48.1</v>
      </c>
      <c r="AF40" s="52">
        <v>42.5</v>
      </c>
      <c r="AG40" s="52">
        <v>53.2</v>
      </c>
      <c r="AH40" s="52">
        <v>50.7</v>
      </c>
      <c r="AI40" s="52">
        <v>50.6</v>
      </c>
      <c r="AJ40" s="52">
        <v>55.4</v>
      </c>
      <c r="AK40" s="52">
        <v>60.3</v>
      </c>
      <c r="AL40" s="52">
        <v>67</v>
      </c>
      <c r="AM40" s="52">
        <v>78.400000000000006</v>
      </c>
      <c r="AN40" s="52">
        <v>85.9</v>
      </c>
      <c r="AO40" s="52">
        <v>82.8</v>
      </c>
      <c r="AP40" s="52">
        <v>92.3</v>
      </c>
      <c r="AQ40" s="52">
        <v>90.1</v>
      </c>
      <c r="AR40" s="52">
        <v>79.2</v>
      </c>
      <c r="AS40" s="52">
        <v>91.4</v>
      </c>
      <c r="AT40" s="52">
        <v>106.4</v>
      </c>
      <c r="AU40" s="52">
        <v>131.19999999999999</v>
      </c>
      <c r="AV40" s="52">
        <v>144.1</v>
      </c>
      <c r="AW40" s="52">
        <v>140.1</v>
      </c>
      <c r="AX40" s="52">
        <v>179.7</v>
      </c>
      <c r="AY40" s="52">
        <v>209.4</v>
      </c>
      <c r="AZ40" s="52">
        <v>247.5</v>
      </c>
      <c r="BA40" s="52">
        <v>266.5</v>
      </c>
      <c r="BB40" s="52">
        <v>247.3</v>
      </c>
      <c r="BC40" s="52">
        <v>246.9</v>
      </c>
      <c r="BD40" s="52">
        <v>199.7</v>
      </c>
      <c r="BE40" s="52">
        <v>228.8</v>
      </c>
      <c r="BF40" s="52">
        <v>261.7</v>
      </c>
      <c r="BG40" s="52">
        <v>251.6</v>
      </c>
      <c r="BH40" s="52">
        <v>226.7</v>
      </c>
      <c r="BI40" s="52">
        <v>282.8</v>
      </c>
      <c r="BJ40" s="52">
        <v>331.4</v>
      </c>
      <c r="BK40" s="52">
        <v>322.3</v>
      </c>
      <c r="BL40" s="52">
        <v>328</v>
      </c>
      <c r="BM40" s="52">
        <v>352.8</v>
      </c>
      <c r="BN40" s="52">
        <v>389.5</v>
      </c>
      <c r="BO40" s="52">
        <v>429</v>
      </c>
      <c r="BP40" s="52">
        <v>523.70000000000005</v>
      </c>
      <c r="BQ40" s="52">
        <v>592.29999999999995</v>
      </c>
      <c r="BR40" s="52">
        <v>636.79999999999995</v>
      </c>
      <c r="BS40" s="52">
        <v>689.3</v>
      </c>
      <c r="BT40" s="52">
        <v>625.29999999999995</v>
      </c>
      <c r="BU40" s="52">
        <v>644.1</v>
      </c>
      <c r="BV40" s="52">
        <v>600.9</v>
      </c>
      <c r="BW40" s="52">
        <v>520.20000000000005</v>
      </c>
      <c r="BX40" s="52">
        <v>630.20000000000005</v>
      </c>
      <c r="BY40" s="52">
        <v>802.8</v>
      </c>
      <c r="BZ40" s="52">
        <v>1049.5999999999999</v>
      </c>
      <c r="CA40" s="52">
        <v>1414.2</v>
      </c>
      <c r="CB40" s="52">
        <v>1595.3</v>
      </c>
      <c r="CC40" s="52">
        <v>1395</v>
      </c>
      <c r="CD40" s="52">
        <v>975.7</v>
      </c>
      <c r="CE40" s="52">
        <v>1115.4000000000001</v>
      </c>
      <c r="CF40" s="52">
        <v>1445.5</v>
      </c>
      <c r="CG40" s="52">
        <v>1384.9</v>
      </c>
      <c r="CH40" s="52">
        <v>1734.3</v>
      </c>
      <c r="CI40" s="52">
        <v>1832.3</v>
      </c>
    </row>
    <row r="41" spans="1:87" x14ac:dyDescent="0.15">
      <c r="A41" s="52" t="s">
        <v>154</v>
      </c>
      <c r="B41" s="52" t="s">
        <v>881</v>
      </c>
      <c r="C41" s="52">
        <v>9.3000000000000007</v>
      </c>
      <c r="D41" s="52">
        <v>3.6</v>
      </c>
      <c r="E41" s="52">
        <v>0.1</v>
      </c>
      <c r="F41" s="52">
        <v>-1.7</v>
      </c>
      <c r="G41" s="52">
        <v>1.3</v>
      </c>
      <c r="H41" s="52">
        <v>2.4</v>
      </c>
      <c r="I41" s="52">
        <v>3.3</v>
      </c>
      <c r="J41" s="52">
        <v>5.6</v>
      </c>
      <c r="K41" s="52">
        <v>5.9</v>
      </c>
      <c r="L41" s="52">
        <v>3.3</v>
      </c>
      <c r="M41" s="52">
        <v>6</v>
      </c>
      <c r="N41" s="52">
        <v>7.5</v>
      </c>
      <c r="O41" s="52">
        <v>10.8</v>
      </c>
      <c r="P41" s="52">
        <v>10.7</v>
      </c>
      <c r="Q41" s="52">
        <v>11.4</v>
      </c>
      <c r="R41" s="52">
        <v>11.4</v>
      </c>
      <c r="S41" s="52">
        <v>9.4</v>
      </c>
      <c r="T41" s="52">
        <v>15.8</v>
      </c>
      <c r="U41" s="52">
        <v>20.399999999999999</v>
      </c>
      <c r="V41" s="52">
        <v>22.8</v>
      </c>
      <c r="W41" s="52">
        <v>18.7</v>
      </c>
      <c r="X41" s="52">
        <v>24.6</v>
      </c>
      <c r="Y41" s="52">
        <v>21.1</v>
      </c>
      <c r="Z41" s="52">
        <v>20</v>
      </c>
      <c r="AA41" s="52">
        <v>21.1</v>
      </c>
      <c r="AB41" s="52">
        <v>21.2</v>
      </c>
      <c r="AC41" s="52">
        <v>27</v>
      </c>
      <c r="AD41" s="52">
        <v>27.8</v>
      </c>
      <c r="AE41" s="52">
        <v>26.7</v>
      </c>
      <c r="AF41" s="52">
        <v>23.5</v>
      </c>
      <c r="AG41" s="52">
        <v>29.5</v>
      </c>
      <c r="AH41" s="52">
        <v>27.9</v>
      </c>
      <c r="AI41" s="52">
        <v>27.7</v>
      </c>
      <c r="AJ41" s="52">
        <v>31.3</v>
      </c>
      <c r="AK41" s="52">
        <v>34</v>
      </c>
      <c r="AL41" s="52">
        <v>38.799999999999997</v>
      </c>
      <c r="AM41" s="52">
        <v>47.3</v>
      </c>
      <c r="AN41" s="52">
        <v>52</v>
      </c>
      <c r="AO41" s="52">
        <v>49.9</v>
      </c>
      <c r="AP41" s="52">
        <v>52.6</v>
      </c>
      <c r="AQ41" s="52">
        <v>50.1</v>
      </c>
      <c r="AR41" s="52">
        <v>44.4</v>
      </c>
      <c r="AS41" s="52">
        <v>53.3</v>
      </c>
      <c r="AT41" s="52">
        <v>64</v>
      </c>
      <c r="AU41" s="52">
        <v>81.3</v>
      </c>
      <c r="AV41" s="52">
        <v>91.3</v>
      </c>
      <c r="AW41" s="52">
        <v>88.5</v>
      </c>
      <c r="AX41" s="52">
        <v>114.4</v>
      </c>
      <c r="AY41" s="52">
        <v>134.9</v>
      </c>
      <c r="AZ41" s="52">
        <v>162.69999999999999</v>
      </c>
      <c r="BA41" s="52">
        <v>176.5</v>
      </c>
      <c r="BB41" s="52">
        <v>160.1</v>
      </c>
      <c r="BC41" s="52">
        <v>162.6</v>
      </c>
      <c r="BD41" s="52">
        <v>133.19999999999999</v>
      </c>
      <c r="BE41" s="52">
        <v>148.19999999999999</v>
      </c>
      <c r="BF41" s="52">
        <v>164.1</v>
      </c>
      <c r="BG41" s="52">
        <v>152.1</v>
      </c>
      <c r="BH41" s="52">
        <v>117</v>
      </c>
      <c r="BI41" s="52">
        <v>152.30000000000001</v>
      </c>
      <c r="BJ41" s="52">
        <v>189.7</v>
      </c>
      <c r="BK41" s="52">
        <v>176.2</v>
      </c>
      <c r="BL41" s="52">
        <v>182.5</v>
      </c>
      <c r="BM41" s="52">
        <v>214.3</v>
      </c>
      <c r="BN41" s="52">
        <v>240.8</v>
      </c>
      <c r="BO41" s="52">
        <v>258</v>
      </c>
      <c r="BP41" s="52">
        <v>330.6</v>
      </c>
      <c r="BQ41" s="52">
        <v>374.5</v>
      </c>
      <c r="BR41" s="52">
        <v>405.3</v>
      </c>
      <c r="BS41" s="52">
        <v>443.9</v>
      </c>
      <c r="BT41" s="52">
        <v>377</v>
      </c>
      <c r="BU41" s="52">
        <v>385.4</v>
      </c>
      <c r="BV41" s="52">
        <v>335.8</v>
      </c>
      <c r="BW41" s="52">
        <v>316.89999999999998</v>
      </c>
      <c r="BX41" s="52">
        <v>437.8</v>
      </c>
      <c r="BY41" s="52">
        <v>559</v>
      </c>
      <c r="BZ41" s="52">
        <v>743.5</v>
      </c>
      <c r="CA41" s="52">
        <v>1001.9</v>
      </c>
      <c r="CB41" s="52">
        <v>1121.9000000000001</v>
      </c>
      <c r="CC41" s="52">
        <v>949.5</v>
      </c>
      <c r="CD41" s="52">
        <v>666.6</v>
      </c>
      <c r="CE41" s="52">
        <v>845.9</v>
      </c>
      <c r="CF41" s="52">
        <v>1074.9000000000001</v>
      </c>
      <c r="CG41" s="52">
        <v>1005.8</v>
      </c>
      <c r="CH41" s="52">
        <v>1279.5</v>
      </c>
      <c r="CI41" s="52">
        <v>1358</v>
      </c>
    </row>
    <row r="42" spans="1:87" x14ac:dyDescent="0.15">
      <c r="A42" s="52" t="s">
        <v>153</v>
      </c>
      <c r="B42" s="52" t="s">
        <v>884</v>
      </c>
      <c r="C42" s="52">
        <v>3.7</v>
      </c>
      <c r="D42" s="52">
        <v>-1.8</v>
      </c>
      <c r="E42" s="52">
        <v>-4</v>
      </c>
      <c r="F42" s="52">
        <v>-4.3</v>
      </c>
      <c r="G42" s="52">
        <v>-0.7</v>
      </c>
      <c r="H42" s="52">
        <v>-0.1</v>
      </c>
      <c r="I42" s="52">
        <v>0.6</v>
      </c>
      <c r="J42" s="52">
        <v>1.2</v>
      </c>
      <c r="K42" s="52">
        <v>1.3</v>
      </c>
      <c r="L42" s="52">
        <v>0.4</v>
      </c>
      <c r="M42" s="52">
        <v>2.4</v>
      </c>
      <c r="N42" s="52">
        <v>3.8</v>
      </c>
      <c r="O42" s="52">
        <v>6.6</v>
      </c>
      <c r="P42" s="52">
        <v>6.7</v>
      </c>
      <c r="Q42" s="52">
        <v>7.2</v>
      </c>
      <c r="R42" s="52">
        <v>7.1</v>
      </c>
      <c r="S42" s="52">
        <v>5</v>
      </c>
      <c r="T42" s="52">
        <v>10.6</v>
      </c>
      <c r="U42" s="52">
        <v>14.8</v>
      </c>
      <c r="V42" s="52">
        <v>16.600000000000001</v>
      </c>
      <c r="W42" s="52">
        <v>12.3</v>
      </c>
      <c r="X42" s="52">
        <v>16.7</v>
      </c>
      <c r="Y42" s="52">
        <v>13.7</v>
      </c>
      <c r="Z42" s="52">
        <v>12.5</v>
      </c>
      <c r="AA42" s="52">
        <v>13.3</v>
      </c>
      <c r="AB42" s="52">
        <v>13.3</v>
      </c>
      <c r="AC42" s="52">
        <v>18.100000000000001</v>
      </c>
      <c r="AD42" s="52">
        <v>18.3</v>
      </c>
      <c r="AE42" s="52">
        <v>16.8</v>
      </c>
      <c r="AF42" s="52">
        <v>13.7</v>
      </c>
      <c r="AG42" s="52">
        <v>18.8</v>
      </c>
      <c r="AH42" s="52">
        <v>16.5</v>
      </c>
      <c r="AI42" s="52">
        <v>16.2</v>
      </c>
      <c r="AJ42" s="52">
        <v>19</v>
      </c>
      <c r="AK42" s="52">
        <v>20.399999999999999</v>
      </c>
      <c r="AL42" s="52">
        <v>23.8</v>
      </c>
      <c r="AM42" s="52">
        <v>30.5</v>
      </c>
      <c r="AN42" s="52">
        <v>34.1</v>
      </c>
      <c r="AO42" s="52">
        <v>31.6</v>
      </c>
      <c r="AP42" s="52">
        <v>32.5</v>
      </c>
      <c r="AQ42" s="52">
        <v>29.7</v>
      </c>
      <c r="AR42" s="52">
        <v>24</v>
      </c>
      <c r="AS42" s="52">
        <v>32.9</v>
      </c>
      <c r="AT42" s="52">
        <v>42.1</v>
      </c>
      <c r="AU42" s="52">
        <v>58.2</v>
      </c>
      <c r="AV42" s="52">
        <v>67.8</v>
      </c>
      <c r="AW42" s="52">
        <v>62.1</v>
      </c>
      <c r="AX42" s="52">
        <v>84.3</v>
      </c>
      <c r="AY42" s="52">
        <v>101.2</v>
      </c>
      <c r="AZ42" s="52">
        <v>123.1</v>
      </c>
      <c r="BA42" s="52">
        <v>135</v>
      </c>
      <c r="BB42" s="52">
        <v>112.8</v>
      </c>
      <c r="BC42" s="52">
        <v>104.3</v>
      </c>
      <c r="BD42" s="52">
        <v>71.900000000000006</v>
      </c>
      <c r="BE42" s="52">
        <v>76.900000000000006</v>
      </c>
      <c r="BF42" s="52">
        <v>85.6</v>
      </c>
      <c r="BG42" s="52">
        <v>66.400000000000006</v>
      </c>
      <c r="BH42" s="52">
        <v>28.7</v>
      </c>
      <c r="BI42" s="52">
        <v>56.7</v>
      </c>
      <c r="BJ42" s="52">
        <v>91.7</v>
      </c>
      <c r="BK42" s="52">
        <v>49.8</v>
      </c>
      <c r="BL42" s="52">
        <v>38.5</v>
      </c>
      <c r="BM42" s="52">
        <v>58.1</v>
      </c>
      <c r="BN42" s="52">
        <v>79.3</v>
      </c>
      <c r="BO42" s="52">
        <v>73.2</v>
      </c>
      <c r="BP42" s="52">
        <v>132.80000000000001</v>
      </c>
      <c r="BQ42" s="52">
        <v>148.30000000000001</v>
      </c>
      <c r="BR42" s="52">
        <v>142.19999999999999</v>
      </c>
      <c r="BS42" s="52">
        <v>151.69999999999999</v>
      </c>
      <c r="BT42" s="52">
        <v>62.1</v>
      </c>
      <c r="BU42" s="52">
        <v>79</v>
      </c>
      <c r="BV42" s="52">
        <v>-19.600000000000001</v>
      </c>
      <c r="BW42" s="52">
        <v>-13</v>
      </c>
      <c r="BX42" s="52">
        <v>85.6</v>
      </c>
      <c r="BY42" s="52">
        <v>157.19999999999999</v>
      </c>
      <c r="BZ42" s="52">
        <v>241.7</v>
      </c>
      <c r="CA42" s="52">
        <v>682.2</v>
      </c>
      <c r="CB42" s="52">
        <v>473.8</v>
      </c>
      <c r="CC42" s="52">
        <v>271</v>
      </c>
      <c r="CD42" s="52">
        <v>38.5</v>
      </c>
      <c r="CE42" s="52">
        <v>389.4</v>
      </c>
      <c r="CF42" s="52">
        <v>632.4</v>
      </c>
      <c r="CG42" s="52">
        <v>457</v>
      </c>
      <c r="CH42" s="52">
        <v>599.20000000000005</v>
      </c>
      <c r="CI42" s="52">
        <v>531.29999999999995</v>
      </c>
    </row>
    <row r="43" spans="1:87" x14ac:dyDescent="0.15">
      <c r="A43" s="52" t="s">
        <v>151</v>
      </c>
      <c r="B43" s="52" t="s">
        <v>880</v>
      </c>
      <c r="C43" s="52">
        <v>0.5</v>
      </c>
      <c r="D43" s="52">
        <v>3.3</v>
      </c>
      <c r="E43" s="52">
        <v>2.4</v>
      </c>
      <c r="F43" s="52">
        <v>1</v>
      </c>
      <c r="G43" s="52">
        <v>-2.1</v>
      </c>
      <c r="H43" s="52">
        <v>-0.6</v>
      </c>
      <c r="I43" s="52">
        <v>-0.2</v>
      </c>
      <c r="J43" s="52">
        <v>-0.7</v>
      </c>
      <c r="K43" s="52">
        <v>0</v>
      </c>
      <c r="L43" s="52">
        <v>1</v>
      </c>
      <c r="M43" s="52">
        <v>-0.7</v>
      </c>
      <c r="N43" s="52">
        <v>-0.2</v>
      </c>
      <c r="O43" s="52">
        <v>-2.5</v>
      </c>
      <c r="P43" s="52">
        <v>-1.2</v>
      </c>
      <c r="Q43" s="52">
        <v>-0.8</v>
      </c>
      <c r="R43" s="52">
        <v>-0.3</v>
      </c>
      <c r="S43" s="52">
        <v>-0.6</v>
      </c>
      <c r="T43" s="52">
        <v>-5.3</v>
      </c>
      <c r="U43" s="52">
        <v>-5.9</v>
      </c>
      <c r="V43" s="52">
        <v>-2.2000000000000002</v>
      </c>
      <c r="W43" s="52">
        <v>1.9</v>
      </c>
      <c r="X43" s="52">
        <v>-5</v>
      </c>
      <c r="Y43" s="52">
        <v>-1.2</v>
      </c>
      <c r="Z43" s="52">
        <v>1</v>
      </c>
      <c r="AA43" s="52">
        <v>-1</v>
      </c>
      <c r="AB43" s="52">
        <v>-0.3</v>
      </c>
      <c r="AC43" s="52">
        <v>-1.7</v>
      </c>
      <c r="AD43" s="52">
        <v>-2.7</v>
      </c>
      <c r="AE43" s="52">
        <v>-1.5</v>
      </c>
      <c r="AF43" s="52">
        <v>-0.3</v>
      </c>
      <c r="AG43" s="52">
        <v>-0.3</v>
      </c>
      <c r="AH43" s="52">
        <v>-0.2</v>
      </c>
      <c r="AI43" s="52">
        <v>0.3</v>
      </c>
      <c r="AJ43" s="52">
        <v>0</v>
      </c>
      <c r="AK43" s="52">
        <v>0.1</v>
      </c>
      <c r="AL43" s="52">
        <v>-0.5</v>
      </c>
      <c r="AM43" s="52">
        <v>-1.2</v>
      </c>
      <c r="AN43" s="52">
        <v>-2.1</v>
      </c>
      <c r="AO43" s="52">
        <v>-1.6</v>
      </c>
      <c r="AP43" s="52">
        <v>-3.7</v>
      </c>
      <c r="AQ43" s="52">
        <v>-5.9</v>
      </c>
      <c r="AR43" s="52">
        <v>-6.6</v>
      </c>
      <c r="AS43" s="52">
        <v>-4.5999999999999996</v>
      </c>
      <c r="AT43" s="52">
        <v>-6.6</v>
      </c>
      <c r="AU43" s="52">
        <v>-19.600000000000001</v>
      </c>
      <c r="AV43" s="52">
        <v>-38.200000000000003</v>
      </c>
      <c r="AW43" s="52">
        <v>-10.5</v>
      </c>
      <c r="AX43" s="52">
        <v>-14.1</v>
      </c>
      <c r="AY43" s="52">
        <v>-15.7</v>
      </c>
      <c r="AZ43" s="52">
        <v>-23.7</v>
      </c>
      <c r="BA43" s="52">
        <v>-40.1</v>
      </c>
      <c r="BB43" s="52">
        <v>-42.1</v>
      </c>
      <c r="BC43" s="52">
        <v>-24.6</v>
      </c>
      <c r="BD43" s="52">
        <v>-7.5</v>
      </c>
      <c r="BE43" s="52">
        <v>-7.4</v>
      </c>
      <c r="BF43" s="52">
        <v>-4</v>
      </c>
      <c r="BG43" s="52">
        <v>0</v>
      </c>
      <c r="BH43" s="52">
        <v>7.1</v>
      </c>
      <c r="BI43" s="52">
        <v>-16.2</v>
      </c>
      <c r="BJ43" s="52">
        <v>-22.2</v>
      </c>
      <c r="BK43" s="52">
        <v>-16.3</v>
      </c>
      <c r="BL43" s="52">
        <v>-12.9</v>
      </c>
      <c r="BM43" s="52">
        <v>4.9000000000000004</v>
      </c>
      <c r="BN43" s="52">
        <v>-2.8</v>
      </c>
      <c r="BO43" s="52">
        <v>-4</v>
      </c>
      <c r="BP43" s="52">
        <v>-12.4</v>
      </c>
      <c r="BQ43" s="52">
        <v>-18.3</v>
      </c>
      <c r="BR43" s="52">
        <v>3.1</v>
      </c>
      <c r="BS43" s="52">
        <v>14.1</v>
      </c>
      <c r="BT43" s="52">
        <v>15.7</v>
      </c>
      <c r="BU43" s="52">
        <v>-4</v>
      </c>
      <c r="BV43" s="52">
        <v>-16.8</v>
      </c>
      <c r="BW43" s="52">
        <v>8</v>
      </c>
      <c r="BX43" s="52">
        <v>6.1</v>
      </c>
      <c r="BY43" s="52">
        <v>-9.6</v>
      </c>
      <c r="BZ43" s="52">
        <v>-39.5</v>
      </c>
      <c r="CA43" s="52">
        <v>-32.1</v>
      </c>
      <c r="CB43" s="52">
        <v>-35.700000000000003</v>
      </c>
      <c r="CC43" s="52">
        <v>-39.5</v>
      </c>
      <c r="CD43" s="52">
        <v>-37</v>
      </c>
      <c r="CE43" s="52">
        <v>6.7</v>
      </c>
      <c r="CF43" s="52">
        <v>-41</v>
      </c>
      <c r="CG43" s="52">
        <v>-68.3</v>
      </c>
      <c r="CH43" s="52">
        <v>-9.5</v>
      </c>
      <c r="CI43" s="52">
        <v>3.3</v>
      </c>
    </row>
    <row r="44" spans="1:87" x14ac:dyDescent="0.15">
      <c r="A44" s="52" t="s">
        <v>149</v>
      </c>
      <c r="B44" s="52" t="s">
        <v>124</v>
      </c>
      <c r="C44" s="52">
        <v>-0.6</v>
      </c>
      <c r="D44" s="52">
        <v>-0.3</v>
      </c>
      <c r="E44" s="52">
        <v>0</v>
      </c>
      <c r="F44" s="52">
        <v>0.1</v>
      </c>
      <c r="G44" s="52">
        <v>0.1</v>
      </c>
      <c r="H44" s="52">
        <v>-0.1</v>
      </c>
      <c r="I44" s="52">
        <v>-0.1</v>
      </c>
      <c r="J44" s="52">
        <v>-0.1</v>
      </c>
      <c r="K44" s="52">
        <v>-0.5</v>
      </c>
      <c r="L44" s="52">
        <v>-0.6</v>
      </c>
      <c r="M44" s="52">
        <v>-0.5</v>
      </c>
      <c r="N44" s="52">
        <v>-0.6</v>
      </c>
      <c r="O44" s="52">
        <v>-0.6</v>
      </c>
      <c r="P44" s="52">
        <v>-0.5</v>
      </c>
      <c r="Q44" s="52">
        <v>-0.2</v>
      </c>
      <c r="R44" s="52">
        <v>0.5</v>
      </c>
      <c r="S44" s="52">
        <v>0.6</v>
      </c>
      <c r="T44" s="52">
        <v>-2.1</v>
      </c>
      <c r="U44" s="52">
        <v>-2.6</v>
      </c>
      <c r="V44" s="52">
        <v>-3</v>
      </c>
      <c r="W44" s="52">
        <v>-2.8</v>
      </c>
      <c r="X44" s="52">
        <v>-2.8</v>
      </c>
      <c r="Y44" s="52">
        <v>-3</v>
      </c>
      <c r="Z44" s="52">
        <v>-2.6</v>
      </c>
      <c r="AA44" s="52">
        <v>-1.9</v>
      </c>
      <c r="AB44" s="52">
        <v>-1</v>
      </c>
      <c r="AC44" s="52">
        <v>0.5</v>
      </c>
      <c r="AD44" s="52">
        <v>-0.3</v>
      </c>
      <c r="AE44" s="52">
        <v>-0.5</v>
      </c>
      <c r="AF44" s="52">
        <v>-0.9</v>
      </c>
      <c r="AG44" s="52">
        <v>-0.2</v>
      </c>
      <c r="AH44" s="52">
        <v>1</v>
      </c>
      <c r="AI44" s="52">
        <v>1.8</v>
      </c>
      <c r="AJ44" s="52">
        <v>4.8</v>
      </c>
      <c r="AK44" s="52">
        <v>6</v>
      </c>
      <c r="AL44" s="52">
        <v>6.8</v>
      </c>
      <c r="AM44" s="52">
        <v>7.4</v>
      </c>
      <c r="AN44" s="52">
        <v>7.8</v>
      </c>
      <c r="AO44" s="52">
        <v>7.8</v>
      </c>
      <c r="AP44" s="52">
        <v>7.5</v>
      </c>
      <c r="AQ44" s="52">
        <v>7.6</v>
      </c>
      <c r="AR44" s="52">
        <v>6.5</v>
      </c>
      <c r="AS44" s="52">
        <v>6</v>
      </c>
      <c r="AT44" s="52">
        <v>7.9</v>
      </c>
      <c r="AU44" s="52">
        <v>6.8</v>
      </c>
      <c r="AV44" s="52">
        <v>2.4</v>
      </c>
      <c r="AW44" s="52">
        <v>-5.4</v>
      </c>
      <c r="AX44" s="52">
        <v>-7.8</v>
      </c>
      <c r="AY44" s="52">
        <v>-7</v>
      </c>
      <c r="AZ44" s="52">
        <v>-8.1</v>
      </c>
      <c r="BA44" s="52">
        <v>-12</v>
      </c>
      <c r="BB44" s="52">
        <v>-17.100000000000001</v>
      </c>
      <c r="BC44" s="52">
        <v>-4.5</v>
      </c>
      <c r="BD44" s="52">
        <v>5</v>
      </c>
      <c r="BE44" s="52">
        <v>23.3</v>
      </c>
      <c r="BF44" s="52">
        <v>43.6</v>
      </c>
      <c r="BG44" s="52">
        <v>64.8</v>
      </c>
      <c r="BH44" s="52">
        <v>51.1</v>
      </c>
      <c r="BI44" s="52">
        <v>51.4</v>
      </c>
      <c r="BJ44" s="52">
        <v>48.7</v>
      </c>
      <c r="BK44" s="52">
        <v>41.2</v>
      </c>
      <c r="BL44" s="52">
        <v>26</v>
      </c>
      <c r="BM44" s="52">
        <v>17.100000000000001</v>
      </c>
      <c r="BN44" s="52">
        <v>15.5</v>
      </c>
      <c r="BO44" s="52">
        <v>20.100000000000001</v>
      </c>
      <c r="BP44" s="52">
        <v>32.6</v>
      </c>
      <c r="BQ44" s="52">
        <v>36</v>
      </c>
      <c r="BR44" s="52">
        <v>44.2</v>
      </c>
      <c r="BS44" s="52">
        <v>54.8</v>
      </c>
      <c r="BT44" s="52">
        <v>60.3</v>
      </c>
      <c r="BU44" s="52">
        <v>68</v>
      </c>
      <c r="BV44" s="52">
        <v>50.9</v>
      </c>
      <c r="BW44" s="52">
        <v>55.4</v>
      </c>
      <c r="BX44" s="52">
        <v>112.1</v>
      </c>
      <c r="BY44" s="52">
        <v>96.5</v>
      </c>
      <c r="BZ44" s="52">
        <v>68.2</v>
      </c>
      <c r="CA44" s="52">
        <v>-143.5</v>
      </c>
      <c r="CB44" s="52">
        <v>-169.2</v>
      </c>
      <c r="CC44" s="52">
        <v>-179.9</v>
      </c>
      <c r="CD44" s="52">
        <v>-60.4</v>
      </c>
      <c r="CE44" s="52">
        <v>-82.2</v>
      </c>
      <c r="CF44" s="52">
        <v>-53.3</v>
      </c>
      <c r="CG44" s="52">
        <v>78.099999999999994</v>
      </c>
      <c r="CH44" s="52">
        <v>-103.8</v>
      </c>
      <c r="CI44" s="52">
        <v>-131.80000000000001</v>
      </c>
    </row>
    <row r="45" spans="1:87" x14ac:dyDescent="0.15">
      <c r="A45" s="52" t="s">
        <v>162</v>
      </c>
      <c r="B45" s="48" t="s">
        <v>883</v>
      </c>
      <c r="C45" s="52" t="s">
        <v>5</v>
      </c>
      <c r="D45" s="52" t="s">
        <v>5</v>
      </c>
      <c r="E45" s="52" t="s">
        <v>5</v>
      </c>
      <c r="F45" s="52" t="s">
        <v>5</v>
      </c>
      <c r="G45" s="52" t="s">
        <v>5</v>
      </c>
      <c r="H45" s="52" t="s">
        <v>5</v>
      </c>
      <c r="I45" s="52" t="s">
        <v>5</v>
      </c>
      <c r="J45" s="52" t="s">
        <v>5</v>
      </c>
      <c r="K45" s="52" t="s">
        <v>5</v>
      </c>
      <c r="L45" s="52" t="s">
        <v>5</v>
      </c>
      <c r="M45" s="52" t="s">
        <v>5</v>
      </c>
      <c r="N45" s="52" t="s">
        <v>5</v>
      </c>
      <c r="O45" s="52" t="s">
        <v>5</v>
      </c>
      <c r="P45" s="52" t="s">
        <v>5</v>
      </c>
      <c r="Q45" s="52" t="s">
        <v>5</v>
      </c>
      <c r="R45" s="52" t="s">
        <v>5</v>
      </c>
      <c r="S45" s="52" t="s">
        <v>5</v>
      </c>
      <c r="T45" s="52" t="s">
        <v>5</v>
      </c>
      <c r="U45" s="52" t="s">
        <v>5</v>
      </c>
      <c r="V45" s="52" t="s">
        <v>5</v>
      </c>
      <c r="W45" s="52" t="s">
        <v>5</v>
      </c>
      <c r="X45" s="52" t="s">
        <v>5</v>
      </c>
      <c r="Y45" s="52" t="s">
        <v>5</v>
      </c>
      <c r="Z45" s="52" t="s">
        <v>5</v>
      </c>
      <c r="AA45" s="52" t="s">
        <v>5</v>
      </c>
      <c r="AB45" s="52" t="s">
        <v>5</v>
      </c>
      <c r="AC45" s="52" t="s">
        <v>5</v>
      </c>
      <c r="AD45" s="52" t="s">
        <v>5</v>
      </c>
      <c r="AE45" s="52" t="s">
        <v>5</v>
      </c>
      <c r="AF45" s="52" t="s">
        <v>5</v>
      </c>
      <c r="AG45" s="52" t="s">
        <v>5</v>
      </c>
      <c r="AH45" s="52" t="s">
        <v>5</v>
      </c>
      <c r="AI45" s="52" t="s">
        <v>5</v>
      </c>
      <c r="AJ45" s="52" t="s">
        <v>5</v>
      </c>
      <c r="AK45" s="52" t="s">
        <v>5</v>
      </c>
      <c r="AL45" s="52" t="s">
        <v>5</v>
      </c>
      <c r="AM45" s="52" t="s">
        <v>5</v>
      </c>
      <c r="AN45" s="52" t="s">
        <v>5</v>
      </c>
      <c r="AO45" s="52" t="s">
        <v>5</v>
      </c>
      <c r="AP45" s="52" t="s">
        <v>5</v>
      </c>
      <c r="AQ45" s="52" t="s">
        <v>5</v>
      </c>
      <c r="AR45" s="52" t="s">
        <v>5</v>
      </c>
      <c r="AS45" s="52" t="s">
        <v>5</v>
      </c>
      <c r="AT45" s="52" t="s">
        <v>5</v>
      </c>
      <c r="AU45" s="52" t="s">
        <v>5</v>
      </c>
      <c r="AV45" s="52" t="s">
        <v>5</v>
      </c>
      <c r="AW45" s="52" t="s">
        <v>5</v>
      </c>
      <c r="AX45" s="52" t="s">
        <v>5</v>
      </c>
      <c r="AY45" s="52" t="s">
        <v>5</v>
      </c>
      <c r="AZ45" s="52" t="s">
        <v>5</v>
      </c>
      <c r="BA45" s="52" t="s">
        <v>5</v>
      </c>
      <c r="BB45" s="52" t="s">
        <v>5</v>
      </c>
      <c r="BC45" s="52" t="s">
        <v>5</v>
      </c>
      <c r="BD45" s="52" t="s">
        <v>5</v>
      </c>
      <c r="BE45" s="52" t="s">
        <v>5</v>
      </c>
      <c r="BF45" s="52" t="s">
        <v>5</v>
      </c>
      <c r="BG45" s="52" t="s">
        <v>5</v>
      </c>
      <c r="BH45" s="52" t="s">
        <v>5</v>
      </c>
      <c r="BI45" s="52" t="s">
        <v>5</v>
      </c>
      <c r="BJ45" s="52" t="s">
        <v>5</v>
      </c>
      <c r="BK45" s="52" t="s">
        <v>5</v>
      </c>
      <c r="BL45" s="52" t="s">
        <v>5</v>
      </c>
      <c r="BM45" s="52" t="s">
        <v>5</v>
      </c>
      <c r="BN45" s="52" t="s">
        <v>5</v>
      </c>
      <c r="BO45" s="52" t="s">
        <v>5</v>
      </c>
      <c r="BP45" s="52" t="s">
        <v>5</v>
      </c>
      <c r="BQ45" s="52" t="s">
        <v>5</v>
      </c>
      <c r="BR45" s="52" t="s">
        <v>5</v>
      </c>
      <c r="BS45" s="52" t="s">
        <v>5</v>
      </c>
      <c r="BT45" s="52" t="s">
        <v>5</v>
      </c>
      <c r="BU45" s="52" t="s">
        <v>5</v>
      </c>
      <c r="BV45" s="52" t="s">
        <v>5</v>
      </c>
      <c r="BW45" s="52" t="s">
        <v>5</v>
      </c>
      <c r="BX45" s="52" t="s">
        <v>5</v>
      </c>
      <c r="BY45" s="52" t="s">
        <v>5</v>
      </c>
      <c r="BZ45" s="52" t="s">
        <v>5</v>
      </c>
      <c r="CA45" s="52" t="s">
        <v>5</v>
      </c>
      <c r="CB45" s="52" t="s">
        <v>5</v>
      </c>
      <c r="CC45" s="52" t="s">
        <v>5</v>
      </c>
      <c r="CD45" s="52" t="s">
        <v>5</v>
      </c>
      <c r="CE45" s="52" t="s">
        <v>5</v>
      </c>
      <c r="CF45" s="52" t="s">
        <v>5</v>
      </c>
      <c r="CG45" s="52" t="s">
        <v>5</v>
      </c>
      <c r="CH45" s="52" t="s">
        <v>5</v>
      </c>
      <c r="CI45" s="52" t="s">
        <v>5</v>
      </c>
    </row>
    <row r="46" spans="1:87" x14ac:dyDescent="0.15">
      <c r="A46" s="52" t="s">
        <v>148</v>
      </c>
      <c r="B46" s="52" t="s">
        <v>882</v>
      </c>
      <c r="C46" s="52">
        <v>9</v>
      </c>
      <c r="D46" s="52">
        <v>3.7</v>
      </c>
      <c r="E46" s="52">
        <v>0</v>
      </c>
      <c r="F46" s="52">
        <v>-2</v>
      </c>
      <c r="G46" s="52">
        <v>1</v>
      </c>
      <c r="H46" s="52">
        <v>2.6</v>
      </c>
      <c r="I46" s="52">
        <v>3.6</v>
      </c>
      <c r="J46" s="52">
        <v>6.1</v>
      </c>
      <c r="K46" s="52">
        <v>6.5</v>
      </c>
      <c r="L46" s="52">
        <v>3.3</v>
      </c>
      <c r="M46" s="52">
        <v>6.5</v>
      </c>
      <c r="N46" s="52">
        <v>9.3000000000000007</v>
      </c>
      <c r="O46" s="52">
        <v>17.100000000000001</v>
      </c>
      <c r="P46" s="52">
        <v>20.7</v>
      </c>
      <c r="Q46" s="52">
        <v>24</v>
      </c>
      <c r="R46" s="52">
        <v>22.6</v>
      </c>
      <c r="S46" s="52">
        <v>18.3</v>
      </c>
      <c r="T46" s="52">
        <v>22.7</v>
      </c>
      <c r="U46" s="52">
        <v>29.7</v>
      </c>
      <c r="V46" s="52">
        <v>32.5</v>
      </c>
      <c r="W46" s="52">
        <v>25.6</v>
      </c>
      <c r="X46" s="52">
        <v>39.200000000000003</v>
      </c>
      <c r="Y46" s="52">
        <v>39.9</v>
      </c>
      <c r="Z46" s="52">
        <v>35</v>
      </c>
      <c r="AA46" s="52">
        <v>36.5</v>
      </c>
      <c r="AB46" s="52">
        <v>33.700000000000003</v>
      </c>
      <c r="AC46" s="52">
        <v>43.8</v>
      </c>
      <c r="AD46" s="52">
        <v>44.1</v>
      </c>
      <c r="AE46" s="52">
        <v>42.1</v>
      </c>
      <c r="AF46" s="52">
        <v>36.1</v>
      </c>
      <c r="AG46" s="52">
        <v>45.6</v>
      </c>
      <c r="AH46" s="52">
        <v>42.3</v>
      </c>
      <c r="AI46" s="52">
        <v>42.3</v>
      </c>
      <c r="AJ46" s="52">
        <v>46.8</v>
      </c>
      <c r="AK46" s="52">
        <v>52</v>
      </c>
      <c r="AL46" s="52">
        <v>58.2</v>
      </c>
      <c r="AM46" s="52">
        <v>69.099999999999994</v>
      </c>
      <c r="AN46" s="52">
        <v>75.099999999999994</v>
      </c>
      <c r="AO46" s="52">
        <v>71.599999999999994</v>
      </c>
      <c r="AP46" s="52">
        <v>79.400000000000006</v>
      </c>
      <c r="AQ46" s="52">
        <v>76.400000000000006</v>
      </c>
      <c r="AR46" s="52">
        <v>63.7</v>
      </c>
      <c r="AS46" s="52">
        <v>73.5</v>
      </c>
      <c r="AT46" s="52">
        <v>86.9</v>
      </c>
      <c r="AU46" s="52">
        <v>110.1</v>
      </c>
      <c r="AV46" s="52">
        <v>123.3</v>
      </c>
      <c r="AW46" s="52">
        <v>119.7</v>
      </c>
      <c r="AX46" s="52">
        <v>154.1</v>
      </c>
      <c r="AY46" s="52">
        <v>176.8</v>
      </c>
      <c r="AZ46" s="52">
        <v>206.8</v>
      </c>
      <c r="BA46" s="52">
        <v>224.8</v>
      </c>
      <c r="BB46" s="52">
        <v>212</v>
      </c>
      <c r="BC46" s="52">
        <v>216.6</v>
      </c>
      <c r="BD46" s="52">
        <v>172.5</v>
      </c>
      <c r="BE46" s="52">
        <v>192.6</v>
      </c>
      <c r="BF46" s="52">
        <v>227</v>
      </c>
      <c r="BG46" s="52">
        <v>205</v>
      </c>
      <c r="BH46" s="52">
        <v>170.4</v>
      </c>
      <c r="BI46" s="52">
        <v>222.5</v>
      </c>
      <c r="BJ46" s="52">
        <v>264.5</v>
      </c>
      <c r="BK46" s="52">
        <v>244</v>
      </c>
      <c r="BL46" s="52">
        <v>238.3</v>
      </c>
      <c r="BM46" s="52">
        <v>232.4</v>
      </c>
      <c r="BN46" s="52">
        <v>257.10000000000002</v>
      </c>
      <c r="BO46" s="52">
        <v>309.10000000000002</v>
      </c>
      <c r="BP46" s="52">
        <v>397.9</v>
      </c>
      <c r="BQ46" s="52">
        <v>452</v>
      </c>
      <c r="BR46" s="52">
        <v>488.9</v>
      </c>
      <c r="BS46" s="52">
        <v>527.1</v>
      </c>
      <c r="BT46" s="52">
        <v>486.4</v>
      </c>
      <c r="BU46" s="52">
        <v>489.6</v>
      </c>
      <c r="BV46" s="52">
        <v>451.2</v>
      </c>
      <c r="BW46" s="52">
        <v>325.3</v>
      </c>
      <c r="BX46" s="52">
        <v>359.5</v>
      </c>
      <c r="BY46" s="52">
        <v>496.3</v>
      </c>
      <c r="BZ46" s="52">
        <v>700.2</v>
      </c>
      <c r="CA46" s="52">
        <v>1004.6</v>
      </c>
      <c r="CB46" s="52">
        <v>1180.0999999999999</v>
      </c>
      <c r="CC46" s="52">
        <v>1093.5</v>
      </c>
      <c r="CD46" s="52">
        <v>880.3</v>
      </c>
      <c r="CE46" s="52">
        <v>752.5</v>
      </c>
      <c r="CF46" s="52">
        <v>1039.2</v>
      </c>
      <c r="CG46" s="52">
        <v>1009</v>
      </c>
      <c r="CH46" s="52">
        <v>1245.4000000000001</v>
      </c>
      <c r="CI46" s="52">
        <v>1298.8</v>
      </c>
    </row>
    <row r="47" spans="1:87" x14ac:dyDescent="0.15">
      <c r="A47" s="52" t="s">
        <v>146</v>
      </c>
      <c r="B47" s="52" t="s">
        <v>881</v>
      </c>
      <c r="C47" s="52">
        <v>7.9</v>
      </c>
      <c r="D47" s="52">
        <v>2.9</v>
      </c>
      <c r="E47" s="52">
        <v>-0.5</v>
      </c>
      <c r="F47" s="52">
        <v>-2.2999999999999998</v>
      </c>
      <c r="G47" s="52">
        <v>0.5</v>
      </c>
      <c r="H47" s="52">
        <v>1.9</v>
      </c>
      <c r="I47" s="52">
        <v>2.8</v>
      </c>
      <c r="J47" s="52">
        <v>4.9000000000000004</v>
      </c>
      <c r="K47" s="52">
        <v>5.0999999999999996</v>
      </c>
      <c r="L47" s="52">
        <v>2.4</v>
      </c>
      <c r="M47" s="52">
        <v>5.0999999999999996</v>
      </c>
      <c r="N47" s="52">
        <v>6.6</v>
      </c>
      <c r="O47" s="52">
        <v>9.8000000000000007</v>
      </c>
      <c r="P47" s="52">
        <v>9.6</v>
      </c>
      <c r="Q47" s="52">
        <v>10.3</v>
      </c>
      <c r="R47" s="52">
        <v>10.1</v>
      </c>
      <c r="S47" s="52">
        <v>8.1</v>
      </c>
      <c r="T47" s="52">
        <v>14.1</v>
      </c>
      <c r="U47" s="52">
        <v>18.899999999999999</v>
      </c>
      <c r="V47" s="52">
        <v>20.8</v>
      </c>
      <c r="W47" s="52">
        <v>16.399999999999999</v>
      </c>
      <c r="X47" s="52">
        <v>22.4</v>
      </c>
      <c r="Y47" s="52">
        <v>18.8</v>
      </c>
      <c r="Z47" s="52">
        <v>17.3</v>
      </c>
      <c r="AA47" s="52">
        <v>18.100000000000001</v>
      </c>
      <c r="AB47" s="52">
        <v>18.2</v>
      </c>
      <c r="AC47" s="52">
        <v>23.6</v>
      </c>
      <c r="AD47" s="52">
        <v>24.2</v>
      </c>
      <c r="AE47" s="52">
        <v>23.1</v>
      </c>
      <c r="AF47" s="52">
        <v>20</v>
      </c>
      <c r="AG47" s="52">
        <v>24.9</v>
      </c>
      <c r="AH47" s="52">
        <v>23.1</v>
      </c>
      <c r="AI47" s="52">
        <v>22.8</v>
      </c>
      <c r="AJ47" s="52">
        <v>26.2</v>
      </c>
      <c r="AK47" s="52">
        <v>29.3</v>
      </c>
      <c r="AL47" s="52">
        <v>34.299999999999997</v>
      </c>
      <c r="AM47" s="52">
        <v>42</v>
      </c>
      <c r="AN47" s="52">
        <v>45.6</v>
      </c>
      <c r="AO47" s="52">
        <v>43.8</v>
      </c>
      <c r="AP47" s="52">
        <v>45.8</v>
      </c>
      <c r="AQ47" s="52">
        <v>43.1</v>
      </c>
      <c r="AR47" s="52">
        <v>36.4</v>
      </c>
      <c r="AS47" s="52">
        <v>43.5</v>
      </c>
      <c r="AT47" s="52">
        <v>53.1</v>
      </c>
      <c r="AU47" s="52">
        <v>69.7</v>
      </c>
      <c r="AV47" s="52">
        <v>80.400000000000006</v>
      </c>
      <c r="AW47" s="52">
        <v>77.8</v>
      </c>
      <c r="AX47" s="52">
        <v>100.6</v>
      </c>
      <c r="AY47" s="52">
        <v>116.2</v>
      </c>
      <c r="AZ47" s="52">
        <v>139.19999999999999</v>
      </c>
      <c r="BA47" s="52">
        <v>154.1</v>
      </c>
      <c r="BB47" s="52">
        <v>143.80000000000001</v>
      </c>
      <c r="BC47" s="52">
        <v>150.69999999999999</v>
      </c>
      <c r="BD47" s="52">
        <v>123.8</v>
      </c>
      <c r="BE47" s="52">
        <v>130.9</v>
      </c>
      <c r="BF47" s="52">
        <v>151</v>
      </c>
      <c r="BG47" s="52">
        <v>134</v>
      </c>
      <c r="BH47" s="52">
        <v>94.1</v>
      </c>
      <c r="BI47" s="52">
        <v>128.19999999999999</v>
      </c>
      <c r="BJ47" s="52">
        <v>160.5</v>
      </c>
      <c r="BK47" s="52">
        <v>142.80000000000001</v>
      </c>
      <c r="BL47" s="52">
        <v>139.9</v>
      </c>
      <c r="BM47" s="52">
        <v>143.80000000000001</v>
      </c>
      <c r="BN47" s="52">
        <v>162.6</v>
      </c>
      <c r="BO47" s="52">
        <v>201.1</v>
      </c>
      <c r="BP47" s="52">
        <v>265.5</v>
      </c>
      <c r="BQ47" s="52">
        <v>311.7</v>
      </c>
      <c r="BR47" s="52">
        <v>336</v>
      </c>
      <c r="BS47" s="52">
        <v>365.7</v>
      </c>
      <c r="BT47" s="52">
        <v>327.7</v>
      </c>
      <c r="BU47" s="52">
        <v>318.2</v>
      </c>
      <c r="BV47" s="52">
        <v>281</v>
      </c>
      <c r="BW47" s="52">
        <v>214</v>
      </c>
      <c r="BX47" s="52">
        <v>262.39999999999998</v>
      </c>
      <c r="BY47" s="52">
        <v>363.4</v>
      </c>
      <c r="BZ47" s="52">
        <v>513.20000000000005</v>
      </c>
      <c r="CA47" s="52">
        <v>732.7</v>
      </c>
      <c r="CB47" s="52">
        <v>872.4</v>
      </c>
      <c r="CC47" s="52">
        <v>799.7</v>
      </c>
      <c r="CD47" s="52">
        <v>652.9</v>
      </c>
      <c r="CE47" s="52">
        <v>574.70000000000005</v>
      </c>
      <c r="CF47" s="52">
        <v>818.6</v>
      </c>
      <c r="CG47" s="52">
        <v>780.2</v>
      </c>
      <c r="CH47" s="52">
        <v>974.1</v>
      </c>
      <c r="CI47" s="52">
        <v>969.5</v>
      </c>
    </row>
    <row r="48" spans="1:87" x14ac:dyDescent="0.15">
      <c r="A48" s="52" t="s">
        <v>144</v>
      </c>
      <c r="B48" s="52" t="s">
        <v>880</v>
      </c>
      <c r="C48" s="52">
        <v>0.5</v>
      </c>
      <c r="D48" s="52">
        <v>3.3</v>
      </c>
      <c r="E48" s="52">
        <v>2.4</v>
      </c>
      <c r="F48" s="52">
        <v>1</v>
      </c>
      <c r="G48" s="52">
        <v>-2.1</v>
      </c>
      <c r="H48" s="52">
        <v>-0.6</v>
      </c>
      <c r="I48" s="52">
        <v>-0.2</v>
      </c>
      <c r="J48" s="52">
        <v>-0.7</v>
      </c>
      <c r="K48" s="52">
        <v>0</v>
      </c>
      <c r="L48" s="52">
        <v>1</v>
      </c>
      <c r="M48" s="52">
        <v>-0.7</v>
      </c>
      <c r="N48" s="52">
        <v>-0.2</v>
      </c>
      <c r="O48" s="52">
        <v>-2.5</v>
      </c>
      <c r="P48" s="52">
        <v>-1.2</v>
      </c>
      <c r="Q48" s="52">
        <v>-0.8</v>
      </c>
      <c r="R48" s="52">
        <v>-0.3</v>
      </c>
      <c r="S48" s="52">
        <v>-0.6</v>
      </c>
      <c r="T48" s="52">
        <v>-5.3</v>
      </c>
      <c r="U48" s="52">
        <v>-5.9</v>
      </c>
      <c r="V48" s="52">
        <v>-2.2000000000000002</v>
      </c>
      <c r="W48" s="52">
        <v>1.9</v>
      </c>
      <c r="X48" s="52">
        <v>-5</v>
      </c>
      <c r="Y48" s="52">
        <v>-1.2</v>
      </c>
      <c r="Z48" s="52">
        <v>1</v>
      </c>
      <c r="AA48" s="52">
        <v>-1</v>
      </c>
      <c r="AB48" s="52">
        <v>-0.3</v>
      </c>
      <c r="AC48" s="52">
        <v>-1.7</v>
      </c>
      <c r="AD48" s="52">
        <v>-2.7</v>
      </c>
      <c r="AE48" s="52">
        <v>-1.5</v>
      </c>
      <c r="AF48" s="52">
        <v>-0.3</v>
      </c>
      <c r="AG48" s="52">
        <v>-0.3</v>
      </c>
      <c r="AH48" s="52">
        <v>-0.2</v>
      </c>
      <c r="AI48" s="52">
        <v>0.3</v>
      </c>
      <c r="AJ48" s="52">
        <v>0</v>
      </c>
      <c r="AK48" s="52">
        <v>0.1</v>
      </c>
      <c r="AL48" s="52">
        <v>-0.5</v>
      </c>
      <c r="AM48" s="52">
        <v>-1.2</v>
      </c>
      <c r="AN48" s="52">
        <v>-2.1</v>
      </c>
      <c r="AO48" s="52">
        <v>-1.6</v>
      </c>
      <c r="AP48" s="52">
        <v>-3.7</v>
      </c>
      <c r="AQ48" s="52">
        <v>-5.9</v>
      </c>
      <c r="AR48" s="52">
        <v>-6.6</v>
      </c>
      <c r="AS48" s="52">
        <v>-4.5999999999999996</v>
      </c>
      <c r="AT48" s="52">
        <v>-6.6</v>
      </c>
      <c r="AU48" s="52">
        <v>-19.600000000000001</v>
      </c>
      <c r="AV48" s="52">
        <v>-38.200000000000003</v>
      </c>
      <c r="AW48" s="52">
        <v>-10.5</v>
      </c>
      <c r="AX48" s="52">
        <v>-14.1</v>
      </c>
      <c r="AY48" s="52">
        <v>-15.7</v>
      </c>
      <c r="AZ48" s="52">
        <v>-23.7</v>
      </c>
      <c r="BA48" s="52">
        <v>-40.1</v>
      </c>
      <c r="BB48" s="52">
        <v>-42.1</v>
      </c>
      <c r="BC48" s="52">
        <v>-24.6</v>
      </c>
      <c r="BD48" s="52">
        <v>-7.5</v>
      </c>
      <c r="BE48" s="52">
        <v>-7.4</v>
      </c>
      <c r="BF48" s="52">
        <v>-4</v>
      </c>
      <c r="BG48" s="52">
        <v>0</v>
      </c>
      <c r="BH48" s="52">
        <v>7.1</v>
      </c>
      <c r="BI48" s="52">
        <v>-16.2</v>
      </c>
      <c r="BJ48" s="52">
        <v>-22.2</v>
      </c>
      <c r="BK48" s="52">
        <v>-16.3</v>
      </c>
      <c r="BL48" s="52">
        <v>-12.9</v>
      </c>
      <c r="BM48" s="52">
        <v>4.9000000000000004</v>
      </c>
      <c r="BN48" s="52">
        <v>-2.8</v>
      </c>
      <c r="BO48" s="52">
        <v>-4</v>
      </c>
      <c r="BP48" s="52">
        <v>-12.4</v>
      </c>
      <c r="BQ48" s="52">
        <v>-18.3</v>
      </c>
      <c r="BR48" s="52">
        <v>3.1</v>
      </c>
      <c r="BS48" s="52">
        <v>14.1</v>
      </c>
      <c r="BT48" s="52">
        <v>15.7</v>
      </c>
      <c r="BU48" s="52">
        <v>-4</v>
      </c>
      <c r="BV48" s="52">
        <v>-16.8</v>
      </c>
      <c r="BW48" s="52">
        <v>8</v>
      </c>
      <c r="BX48" s="52">
        <v>6.1</v>
      </c>
      <c r="BY48" s="52">
        <v>-9.6</v>
      </c>
      <c r="BZ48" s="52">
        <v>-39.5</v>
      </c>
      <c r="CA48" s="52">
        <v>-32.1</v>
      </c>
      <c r="CB48" s="52">
        <v>-35.700000000000003</v>
      </c>
      <c r="CC48" s="52">
        <v>-39.5</v>
      </c>
      <c r="CD48" s="52">
        <v>-37</v>
      </c>
      <c r="CE48" s="52">
        <v>6.7</v>
      </c>
      <c r="CF48" s="52">
        <v>-41</v>
      </c>
      <c r="CG48" s="52">
        <v>-68.3</v>
      </c>
      <c r="CH48" s="52">
        <v>-9.5</v>
      </c>
      <c r="CI48" s="52">
        <v>3.3</v>
      </c>
    </row>
    <row r="49" spans="1:87" x14ac:dyDescent="0.15">
      <c r="A49" s="52" t="s">
        <v>142</v>
      </c>
      <c r="B49" s="52" t="s">
        <v>124</v>
      </c>
      <c r="C49" s="52">
        <v>-0.5</v>
      </c>
      <c r="D49" s="52">
        <v>-0.2</v>
      </c>
      <c r="E49" s="52">
        <v>0</v>
      </c>
      <c r="F49" s="52">
        <v>0.2</v>
      </c>
      <c r="G49" s="52">
        <v>0.2</v>
      </c>
      <c r="H49" s="52">
        <v>0</v>
      </c>
      <c r="I49" s="52">
        <v>-0.1</v>
      </c>
      <c r="J49" s="52">
        <v>-0.1</v>
      </c>
      <c r="K49" s="52">
        <v>-0.5</v>
      </c>
      <c r="L49" s="52">
        <v>-0.5</v>
      </c>
      <c r="M49" s="52">
        <v>-0.4</v>
      </c>
      <c r="N49" s="52">
        <v>-0.5</v>
      </c>
      <c r="O49" s="52">
        <v>-0.5</v>
      </c>
      <c r="P49" s="52">
        <v>-0.3</v>
      </c>
      <c r="Q49" s="52">
        <v>0</v>
      </c>
      <c r="R49" s="52">
        <v>0.6</v>
      </c>
      <c r="S49" s="52">
        <v>0.8</v>
      </c>
      <c r="T49" s="52">
        <v>-1.9</v>
      </c>
      <c r="U49" s="52">
        <v>-2.4</v>
      </c>
      <c r="V49" s="52">
        <v>-2.7</v>
      </c>
      <c r="W49" s="52">
        <v>-2.6</v>
      </c>
      <c r="X49" s="52">
        <v>-2.5</v>
      </c>
      <c r="Y49" s="52">
        <v>-2.7</v>
      </c>
      <c r="Z49" s="52">
        <v>-2.2999999999999998</v>
      </c>
      <c r="AA49" s="52">
        <v>-1.6</v>
      </c>
      <c r="AB49" s="52">
        <v>-0.7</v>
      </c>
      <c r="AC49" s="52">
        <v>0.7</v>
      </c>
      <c r="AD49" s="52">
        <v>0</v>
      </c>
      <c r="AE49" s="52">
        <v>-0.2</v>
      </c>
      <c r="AF49" s="52">
        <v>-0.6</v>
      </c>
      <c r="AG49" s="52">
        <v>0.2</v>
      </c>
      <c r="AH49" s="52">
        <v>1.2</v>
      </c>
      <c r="AI49" s="52">
        <v>2</v>
      </c>
      <c r="AJ49" s="52">
        <v>4.9000000000000004</v>
      </c>
      <c r="AK49" s="52">
        <v>6.2</v>
      </c>
      <c r="AL49" s="52">
        <v>6.8</v>
      </c>
      <c r="AM49" s="52">
        <v>7.6</v>
      </c>
      <c r="AN49" s="52">
        <v>8.1</v>
      </c>
      <c r="AO49" s="52">
        <v>8</v>
      </c>
      <c r="AP49" s="52">
        <v>7.6</v>
      </c>
      <c r="AQ49" s="52">
        <v>7.8</v>
      </c>
      <c r="AR49" s="52">
        <v>6.7</v>
      </c>
      <c r="AS49" s="52">
        <v>6.2</v>
      </c>
      <c r="AT49" s="52">
        <v>8</v>
      </c>
      <c r="AU49" s="52">
        <v>6.7</v>
      </c>
      <c r="AV49" s="52">
        <v>2.4</v>
      </c>
      <c r="AW49" s="52">
        <v>-4.9000000000000004</v>
      </c>
      <c r="AX49" s="52">
        <v>-6.9</v>
      </c>
      <c r="AY49" s="52">
        <v>-5.9</v>
      </c>
      <c r="AZ49" s="52">
        <v>-7.3</v>
      </c>
      <c r="BA49" s="52">
        <v>-10.6</v>
      </c>
      <c r="BB49" s="52">
        <v>-14.2</v>
      </c>
      <c r="BC49" s="52">
        <v>-2.1</v>
      </c>
      <c r="BD49" s="52">
        <v>8.1999999999999993</v>
      </c>
      <c r="BE49" s="52">
        <v>25.4</v>
      </c>
      <c r="BF49" s="52">
        <v>45.9</v>
      </c>
      <c r="BG49" s="52">
        <v>66</v>
      </c>
      <c r="BH49" s="52">
        <v>52.8</v>
      </c>
      <c r="BI49" s="52">
        <v>53.1</v>
      </c>
      <c r="BJ49" s="52">
        <v>52.2</v>
      </c>
      <c r="BK49" s="52">
        <v>46.5</v>
      </c>
      <c r="BL49" s="52">
        <v>36.700000000000003</v>
      </c>
      <c r="BM49" s="52">
        <v>29.8</v>
      </c>
      <c r="BN49" s="52">
        <v>31.3</v>
      </c>
      <c r="BO49" s="52">
        <v>34.5</v>
      </c>
      <c r="BP49" s="52">
        <v>45.3</v>
      </c>
      <c r="BQ49" s="52">
        <v>44.2</v>
      </c>
      <c r="BR49" s="52">
        <v>50.3</v>
      </c>
      <c r="BS49" s="52">
        <v>51.9</v>
      </c>
      <c r="BT49" s="52">
        <v>55.7</v>
      </c>
      <c r="BU49" s="52">
        <v>60.8</v>
      </c>
      <c r="BV49" s="52">
        <v>45.7</v>
      </c>
      <c r="BW49" s="52">
        <v>48.7</v>
      </c>
      <c r="BX49" s="52">
        <v>102.8</v>
      </c>
      <c r="BY49" s="52">
        <v>96.7</v>
      </c>
      <c r="BZ49" s="52">
        <v>81.5</v>
      </c>
      <c r="CA49" s="52">
        <v>-101.5</v>
      </c>
      <c r="CB49" s="52">
        <v>-129.4</v>
      </c>
      <c r="CC49" s="52">
        <v>-139.4</v>
      </c>
      <c r="CD49" s="52">
        <v>-29.1</v>
      </c>
      <c r="CE49" s="52">
        <v>-41.1</v>
      </c>
      <c r="CF49" s="52">
        <v>-15.2</v>
      </c>
      <c r="CG49" s="52">
        <v>98.3</v>
      </c>
      <c r="CH49" s="52">
        <v>-66.5</v>
      </c>
      <c r="CI49" s="52">
        <v>-88.3</v>
      </c>
    </row>
    <row r="50" spans="1:87" x14ac:dyDescent="0.15">
      <c r="A50" s="52" t="s">
        <v>162</v>
      </c>
      <c r="B50" s="48" t="s">
        <v>879</v>
      </c>
      <c r="C50" s="52" t="s">
        <v>5</v>
      </c>
      <c r="D50" s="52" t="s">
        <v>5</v>
      </c>
      <c r="E50" s="52" t="s">
        <v>5</v>
      </c>
      <c r="F50" s="52" t="s">
        <v>5</v>
      </c>
      <c r="G50" s="52" t="s">
        <v>5</v>
      </c>
      <c r="H50" s="52" t="s">
        <v>5</v>
      </c>
      <c r="I50" s="52" t="s">
        <v>5</v>
      </c>
      <c r="J50" s="52" t="s">
        <v>5</v>
      </c>
      <c r="K50" s="52" t="s">
        <v>5</v>
      </c>
      <c r="L50" s="52" t="s">
        <v>5</v>
      </c>
      <c r="M50" s="52" t="s">
        <v>5</v>
      </c>
      <c r="N50" s="52" t="s">
        <v>5</v>
      </c>
      <c r="O50" s="52" t="s">
        <v>5</v>
      </c>
      <c r="P50" s="52" t="s">
        <v>5</v>
      </c>
      <c r="Q50" s="52" t="s">
        <v>5</v>
      </c>
      <c r="R50" s="52" t="s">
        <v>5</v>
      </c>
      <c r="S50" s="52" t="s">
        <v>5</v>
      </c>
      <c r="T50" s="52" t="s">
        <v>5</v>
      </c>
      <c r="U50" s="52" t="s">
        <v>5</v>
      </c>
      <c r="V50" s="52" t="s">
        <v>5</v>
      </c>
      <c r="W50" s="52" t="s">
        <v>5</v>
      </c>
      <c r="X50" s="52" t="s">
        <v>5</v>
      </c>
      <c r="Y50" s="52" t="s">
        <v>5</v>
      </c>
      <c r="Z50" s="52" t="s">
        <v>5</v>
      </c>
      <c r="AA50" s="52" t="s">
        <v>5</v>
      </c>
      <c r="AB50" s="52" t="s">
        <v>5</v>
      </c>
      <c r="AC50" s="52" t="s">
        <v>5</v>
      </c>
      <c r="AD50" s="52" t="s">
        <v>5</v>
      </c>
      <c r="AE50" s="52" t="s">
        <v>5</v>
      </c>
      <c r="AF50" s="52" t="s">
        <v>5</v>
      </c>
      <c r="AG50" s="52" t="s">
        <v>5</v>
      </c>
      <c r="AH50" s="52" t="s">
        <v>5</v>
      </c>
      <c r="AI50" s="52" t="s">
        <v>5</v>
      </c>
      <c r="AJ50" s="52" t="s">
        <v>5</v>
      </c>
      <c r="AK50" s="52" t="s">
        <v>5</v>
      </c>
      <c r="AL50" s="52" t="s">
        <v>5</v>
      </c>
      <c r="AM50" s="52" t="s">
        <v>5</v>
      </c>
      <c r="AN50" s="52" t="s">
        <v>5</v>
      </c>
      <c r="AO50" s="52" t="s">
        <v>5</v>
      </c>
      <c r="AP50" s="52" t="s">
        <v>5</v>
      </c>
      <c r="AQ50" s="52" t="s">
        <v>5</v>
      </c>
      <c r="AR50" s="52" t="s">
        <v>5</v>
      </c>
      <c r="AS50" s="52" t="s">
        <v>5</v>
      </c>
      <c r="AT50" s="52" t="s">
        <v>5</v>
      </c>
      <c r="AU50" s="52" t="s">
        <v>5</v>
      </c>
      <c r="AV50" s="52" t="s">
        <v>5</v>
      </c>
      <c r="AW50" s="52" t="s">
        <v>5</v>
      </c>
      <c r="AX50" s="52" t="s">
        <v>5</v>
      </c>
      <c r="AY50" s="52" t="s">
        <v>5</v>
      </c>
      <c r="AZ50" s="52" t="s">
        <v>5</v>
      </c>
      <c r="BA50" s="52" t="s">
        <v>5</v>
      </c>
      <c r="BB50" s="52" t="s">
        <v>5</v>
      </c>
      <c r="BC50" s="52" t="s">
        <v>5</v>
      </c>
      <c r="BD50" s="52" t="s">
        <v>5</v>
      </c>
      <c r="BE50" s="52" t="s">
        <v>5</v>
      </c>
      <c r="BF50" s="52" t="s">
        <v>5</v>
      </c>
      <c r="BG50" s="52" t="s">
        <v>5</v>
      </c>
      <c r="BH50" s="52" t="s">
        <v>5</v>
      </c>
      <c r="BI50" s="52" t="s">
        <v>5</v>
      </c>
      <c r="BJ50" s="52" t="s">
        <v>5</v>
      </c>
      <c r="BK50" s="52" t="s">
        <v>5</v>
      </c>
      <c r="BL50" s="52" t="s">
        <v>5</v>
      </c>
      <c r="BM50" s="52" t="s">
        <v>5</v>
      </c>
      <c r="BN50" s="52" t="s">
        <v>5</v>
      </c>
      <c r="BO50" s="52" t="s">
        <v>5</v>
      </c>
      <c r="BP50" s="52" t="s">
        <v>5</v>
      </c>
      <c r="BQ50" s="52" t="s">
        <v>5</v>
      </c>
      <c r="BR50" s="52" t="s">
        <v>5</v>
      </c>
      <c r="BS50" s="52" t="s">
        <v>5</v>
      </c>
      <c r="BT50" s="52" t="s">
        <v>5</v>
      </c>
      <c r="BU50" s="52" t="s">
        <v>5</v>
      </c>
      <c r="BV50" s="52" t="s">
        <v>5</v>
      </c>
      <c r="BW50" s="52" t="s">
        <v>5</v>
      </c>
      <c r="BX50" s="52" t="s">
        <v>5</v>
      </c>
      <c r="BY50" s="52" t="s">
        <v>5</v>
      </c>
      <c r="BZ50" s="52" t="s">
        <v>5</v>
      </c>
      <c r="CA50" s="52" t="s">
        <v>5</v>
      </c>
      <c r="CB50" s="52" t="s">
        <v>5</v>
      </c>
      <c r="CC50" s="52" t="s">
        <v>5</v>
      </c>
      <c r="CD50" s="52" t="s">
        <v>5</v>
      </c>
      <c r="CE50" s="52" t="s">
        <v>5</v>
      </c>
      <c r="CF50" s="52" t="s">
        <v>5</v>
      </c>
      <c r="CG50" s="52" t="s">
        <v>5</v>
      </c>
      <c r="CH50" s="52" t="s">
        <v>5</v>
      </c>
      <c r="CI50" s="52" t="s">
        <v>5</v>
      </c>
    </row>
    <row r="51" spans="1:87" x14ac:dyDescent="0.15">
      <c r="A51" s="52" t="s">
        <v>141</v>
      </c>
      <c r="B51" s="48" t="s">
        <v>878</v>
      </c>
      <c r="C51" s="52">
        <v>358.1</v>
      </c>
      <c r="D51" s="52">
        <v>333.3</v>
      </c>
      <c r="E51" s="52">
        <v>301.3</v>
      </c>
      <c r="F51" s="52">
        <v>255.9</v>
      </c>
      <c r="G51" s="52">
        <v>249.5</v>
      </c>
      <c r="H51" s="52">
        <v>284.3</v>
      </c>
      <c r="I51" s="52">
        <v>309.3</v>
      </c>
      <c r="J51" s="52">
        <v>353.5</v>
      </c>
      <c r="K51" s="52">
        <v>382.9</v>
      </c>
      <c r="L51" s="52">
        <v>355</v>
      </c>
      <c r="M51" s="52">
        <v>396.3</v>
      </c>
      <c r="N51" s="52">
        <v>447.2</v>
      </c>
      <c r="O51" s="52">
        <v>538.29999999999995</v>
      </c>
      <c r="P51" s="52">
        <v>611.20000000000005</v>
      </c>
      <c r="Q51" s="52">
        <v>679.9</v>
      </c>
      <c r="R51" s="52">
        <v>691.8</v>
      </c>
      <c r="S51" s="52">
        <v>641.29999999999995</v>
      </c>
      <c r="T51" s="52">
        <v>621.1</v>
      </c>
      <c r="U51" s="52">
        <v>664</v>
      </c>
      <c r="V51" s="52">
        <v>715.5</v>
      </c>
      <c r="W51" s="52">
        <v>708.8</v>
      </c>
      <c r="X51" s="52">
        <v>800.6</v>
      </c>
      <c r="Y51" s="52">
        <v>845.3</v>
      </c>
      <c r="Z51" s="52">
        <v>877.4</v>
      </c>
      <c r="AA51" s="52">
        <v>942.4</v>
      </c>
      <c r="AB51" s="52">
        <v>933</v>
      </c>
      <c r="AC51" s="52">
        <v>1044.8</v>
      </c>
      <c r="AD51" s="52">
        <v>1080.9000000000001</v>
      </c>
      <c r="AE51" s="52">
        <v>1095.4000000000001</v>
      </c>
      <c r="AF51" s="52">
        <v>1054</v>
      </c>
      <c r="AG51" s="52">
        <v>1172.5</v>
      </c>
      <c r="AH51" s="52">
        <v>1212.0999999999999</v>
      </c>
      <c r="AI51" s="52">
        <v>1241</v>
      </c>
      <c r="AJ51" s="52">
        <v>1346.1</v>
      </c>
      <c r="AK51" s="52">
        <v>1429.1</v>
      </c>
      <c r="AL51" s="52">
        <v>1529.4</v>
      </c>
      <c r="AM51" s="52">
        <v>1658</v>
      </c>
      <c r="AN51" s="52">
        <v>1780.6</v>
      </c>
      <c r="AO51" s="52">
        <v>1831.6</v>
      </c>
      <c r="AP51" s="52">
        <v>1950.4</v>
      </c>
      <c r="AQ51" s="52">
        <v>2028.4</v>
      </c>
      <c r="AR51" s="52">
        <v>2010.8</v>
      </c>
      <c r="AS51" s="52">
        <v>2090</v>
      </c>
      <c r="AT51" s="52">
        <v>2248.4</v>
      </c>
      <c r="AU51" s="52">
        <v>2385</v>
      </c>
      <c r="AV51" s="52">
        <v>2348.8000000000002</v>
      </c>
      <c r="AW51" s="52">
        <v>2315.5</v>
      </c>
      <c r="AX51" s="52">
        <v>2505</v>
      </c>
      <c r="AY51" s="52">
        <v>2689.5</v>
      </c>
      <c r="AZ51" s="52">
        <v>2864.2</v>
      </c>
      <c r="BA51" s="52">
        <v>2956</v>
      </c>
      <c r="BB51" s="52">
        <v>2927.1</v>
      </c>
      <c r="BC51" s="52">
        <v>3045.9</v>
      </c>
      <c r="BD51" s="52">
        <v>2979.4</v>
      </c>
      <c r="BE51" s="52">
        <v>3125.2</v>
      </c>
      <c r="BF51" s="52">
        <v>3403.6</v>
      </c>
      <c r="BG51" s="52">
        <v>3561.3</v>
      </c>
      <c r="BH51" s="52">
        <v>3654.2</v>
      </c>
      <c r="BI51" s="52">
        <v>3848</v>
      </c>
      <c r="BJ51" s="52">
        <v>4084.4</v>
      </c>
      <c r="BK51" s="52">
        <v>4162</v>
      </c>
      <c r="BL51" s="52">
        <v>4222.2</v>
      </c>
      <c r="BM51" s="52">
        <v>4200.3999999999996</v>
      </c>
      <c r="BN51" s="52">
        <v>4328.5</v>
      </c>
      <c r="BO51" s="52">
        <v>4435.2</v>
      </c>
      <c r="BP51" s="52">
        <v>4708.1000000000004</v>
      </c>
      <c r="BQ51" s="52">
        <v>4935.3999999999996</v>
      </c>
      <c r="BR51" s="52">
        <v>5224.7</v>
      </c>
      <c r="BS51" s="52">
        <v>5573.4</v>
      </c>
      <c r="BT51" s="52">
        <v>5889.8</v>
      </c>
      <c r="BU51" s="52">
        <v>6210.3</v>
      </c>
      <c r="BV51" s="52">
        <v>6550.6</v>
      </c>
      <c r="BW51" s="52">
        <v>6411.5</v>
      </c>
      <c r="BX51" s="52">
        <v>6466.3</v>
      </c>
      <c r="BY51" s="52">
        <v>6606.8</v>
      </c>
      <c r="BZ51" s="52">
        <v>6904.1</v>
      </c>
      <c r="CA51" s="52">
        <v>7131.7</v>
      </c>
      <c r="CB51" s="52">
        <v>7406.3</v>
      </c>
      <c r="CC51" s="52">
        <v>7480.5</v>
      </c>
      <c r="CD51" s="52">
        <v>7383.9</v>
      </c>
      <c r="CE51" s="52">
        <v>6859.8</v>
      </c>
      <c r="CF51" s="52">
        <v>7240</v>
      </c>
      <c r="CG51" s="52">
        <v>7421.5</v>
      </c>
      <c r="CH51" s="52">
        <v>7742.6</v>
      </c>
      <c r="CI51" s="52">
        <v>7922.1</v>
      </c>
    </row>
    <row r="52" spans="1:87" x14ac:dyDescent="0.15">
      <c r="A52" s="52" t="s">
        <v>139</v>
      </c>
      <c r="B52" s="52" t="s">
        <v>877</v>
      </c>
      <c r="C52" s="52">
        <v>49.4</v>
      </c>
      <c r="D52" s="52">
        <v>50.5</v>
      </c>
      <c r="E52" s="52">
        <v>50.2</v>
      </c>
      <c r="F52" s="52">
        <v>48.7</v>
      </c>
      <c r="G52" s="52">
        <v>47.3</v>
      </c>
      <c r="H52" s="52">
        <v>46.3</v>
      </c>
      <c r="I52" s="52">
        <v>46.3</v>
      </c>
      <c r="J52" s="52">
        <v>46.8</v>
      </c>
      <c r="K52" s="52">
        <v>48.1</v>
      </c>
      <c r="L52" s="52">
        <v>48.7</v>
      </c>
      <c r="M52" s="52">
        <v>49</v>
      </c>
      <c r="N52" s="52">
        <v>50</v>
      </c>
      <c r="O52" s="52">
        <v>51.9</v>
      </c>
      <c r="P52" s="52">
        <v>52.7</v>
      </c>
      <c r="Q52" s="52">
        <v>51.8</v>
      </c>
      <c r="R52" s="52">
        <v>51.3</v>
      </c>
      <c r="S52" s="52">
        <v>52.2</v>
      </c>
      <c r="T52" s="52">
        <v>55.3</v>
      </c>
      <c r="U52" s="52">
        <v>60.1</v>
      </c>
      <c r="V52" s="52">
        <v>64.8</v>
      </c>
      <c r="W52" s="52">
        <v>68.2</v>
      </c>
      <c r="X52" s="52">
        <v>71.099999999999994</v>
      </c>
      <c r="Y52" s="52">
        <v>74.2</v>
      </c>
      <c r="Z52" s="52">
        <v>77.2</v>
      </c>
      <c r="AA52" s="52">
        <v>81.3</v>
      </c>
      <c r="AB52" s="52">
        <v>85.4</v>
      </c>
      <c r="AC52" s="52">
        <v>89.7</v>
      </c>
      <c r="AD52" s="52">
        <v>94.6</v>
      </c>
      <c r="AE52" s="52">
        <v>99.9</v>
      </c>
      <c r="AF52" s="52">
        <v>105.4</v>
      </c>
      <c r="AG52" s="52">
        <v>108.3</v>
      </c>
      <c r="AH52" s="52">
        <v>110.9</v>
      </c>
      <c r="AI52" s="52">
        <v>115.2</v>
      </c>
      <c r="AJ52" s="52">
        <v>120</v>
      </c>
      <c r="AK52" s="52">
        <v>126</v>
      </c>
      <c r="AL52" s="52">
        <v>132.5</v>
      </c>
      <c r="AM52" s="52">
        <v>141.4</v>
      </c>
      <c r="AN52" s="52">
        <v>152.69999999999999</v>
      </c>
      <c r="AO52" s="52">
        <v>164</v>
      </c>
      <c r="AP52" s="52">
        <v>175.1</v>
      </c>
      <c r="AQ52" s="52">
        <v>187</v>
      </c>
      <c r="AR52" s="52">
        <v>197.7</v>
      </c>
      <c r="AS52" s="52">
        <v>206.5</v>
      </c>
      <c r="AT52" s="52">
        <v>216.7</v>
      </c>
      <c r="AU52" s="52">
        <v>231.9</v>
      </c>
      <c r="AV52" s="52">
        <v>244.7</v>
      </c>
      <c r="AW52" s="52">
        <v>253.9</v>
      </c>
      <c r="AX52" s="52">
        <v>262.10000000000002</v>
      </c>
      <c r="AY52" s="52">
        <v>274</v>
      </c>
      <c r="AZ52" s="52">
        <v>288.5</v>
      </c>
      <c r="BA52" s="52">
        <v>305.3</v>
      </c>
      <c r="BB52" s="52">
        <v>321.3</v>
      </c>
      <c r="BC52" s="52">
        <v>336</v>
      </c>
      <c r="BD52" s="52">
        <v>351.7</v>
      </c>
      <c r="BE52" s="52">
        <v>364.2</v>
      </c>
      <c r="BF52" s="52">
        <v>380.1</v>
      </c>
      <c r="BG52" s="52">
        <v>402.3</v>
      </c>
      <c r="BH52" s="52">
        <v>421.3</v>
      </c>
      <c r="BI52" s="52">
        <v>438.7</v>
      </c>
      <c r="BJ52" s="52">
        <v>454.3</v>
      </c>
      <c r="BK52" s="52">
        <v>470.6</v>
      </c>
      <c r="BL52" s="52">
        <v>488</v>
      </c>
      <c r="BM52" s="52">
        <v>503.5</v>
      </c>
      <c r="BN52" s="52">
        <v>518.5</v>
      </c>
      <c r="BO52" s="52">
        <v>538.29999999999995</v>
      </c>
      <c r="BP52" s="52">
        <v>563.4</v>
      </c>
      <c r="BQ52" s="52">
        <v>596.20000000000005</v>
      </c>
      <c r="BR52" s="52">
        <v>634</v>
      </c>
      <c r="BS52" s="52">
        <v>679.6</v>
      </c>
      <c r="BT52" s="52">
        <v>730.1</v>
      </c>
      <c r="BU52" s="52">
        <v>783.9</v>
      </c>
      <c r="BV52" s="52">
        <v>841.5</v>
      </c>
      <c r="BW52" s="52">
        <v>888.6</v>
      </c>
      <c r="BX52" s="52">
        <v>912.8</v>
      </c>
      <c r="BY52" s="52">
        <v>927.7</v>
      </c>
      <c r="BZ52" s="52">
        <v>948.3</v>
      </c>
      <c r="CA52" s="52">
        <v>977.5</v>
      </c>
      <c r="CB52" s="52">
        <v>1015.1</v>
      </c>
      <c r="CC52" s="52">
        <v>1053.5999999999999</v>
      </c>
      <c r="CD52" s="52">
        <v>1083.4000000000001</v>
      </c>
      <c r="CE52" s="52">
        <v>1092</v>
      </c>
      <c r="CF52" s="52">
        <v>1093.5</v>
      </c>
      <c r="CG52" s="52">
        <v>1117.0999999999999</v>
      </c>
      <c r="CH52" s="52">
        <v>1143.3</v>
      </c>
      <c r="CI52" s="52">
        <v>1173.7</v>
      </c>
    </row>
    <row r="53" spans="1:87" x14ac:dyDescent="0.15">
      <c r="A53" s="52" t="s">
        <v>137</v>
      </c>
      <c r="B53" s="52" t="s">
        <v>876</v>
      </c>
      <c r="C53" s="52">
        <v>308.60000000000002</v>
      </c>
      <c r="D53" s="52">
        <v>282.8</v>
      </c>
      <c r="E53" s="52">
        <v>251.1</v>
      </c>
      <c r="F53" s="52">
        <v>207.1</v>
      </c>
      <c r="G53" s="52">
        <v>202.2</v>
      </c>
      <c r="H53" s="52">
        <v>238</v>
      </c>
      <c r="I53" s="52">
        <v>263</v>
      </c>
      <c r="J53" s="52">
        <v>306.7</v>
      </c>
      <c r="K53" s="52">
        <v>334.7</v>
      </c>
      <c r="L53" s="52">
        <v>306.3</v>
      </c>
      <c r="M53" s="52">
        <v>347.3</v>
      </c>
      <c r="N53" s="52">
        <v>397.2</v>
      </c>
      <c r="O53" s="52">
        <v>486.4</v>
      </c>
      <c r="P53" s="52">
        <v>558.4</v>
      </c>
      <c r="Q53" s="52">
        <v>628</v>
      </c>
      <c r="R53" s="52">
        <v>640.5</v>
      </c>
      <c r="S53" s="52">
        <v>589.1</v>
      </c>
      <c r="T53" s="52">
        <v>565.79999999999995</v>
      </c>
      <c r="U53" s="52">
        <v>603.9</v>
      </c>
      <c r="V53" s="52">
        <v>650.79999999999995</v>
      </c>
      <c r="W53" s="52">
        <v>640.6</v>
      </c>
      <c r="X53" s="52">
        <v>729.5</v>
      </c>
      <c r="Y53" s="52">
        <v>771.1</v>
      </c>
      <c r="Z53" s="52">
        <v>800.1</v>
      </c>
      <c r="AA53" s="52">
        <v>861.1</v>
      </c>
      <c r="AB53" s="52">
        <v>847.6</v>
      </c>
      <c r="AC53" s="52">
        <v>955.1</v>
      </c>
      <c r="AD53" s="52">
        <v>986.3</v>
      </c>
      <c r="AE53" s="52">
        <v>995.5</v>
      </c>
      <c r="AF53" s="52">
        <v>948.5</v>
      </c>
      <c r="AG53" s="52">
        <v>1064.2</v>
      </c>
      <c r="AH53" s="52">
        <v>1101.2</v>
      </c>
      <c r="AI53" s="52">
        <v>1125.7</v>
      </c>
      <c r="AJ53" s="52">
        <v>1226</v>
      </c>
      <c r="AK53" s="52">
        <v>1303.0999999999999</v>
      </c>
      <c r="AL53" s="52">
        <v>1396.9</v>
      </c>
      <c r="AM53" s="52">
        <v>1516.6</v>
      </c>
      <c r="AN53" s="52">
        <v>1627.9</v>
      </c>
      <c r="AO53" s="52">
        <v>1667.6</v>
      </c>
      <c r="AP53" s="52">
        <v>1775.3</v>
      </c>
      <c r="AQ53" s="52">
        <v>1841.3</v>
      </c>
      <c r="AR53" s="52">
        <v>1813.1</v>
      </c>
      <c r="AS53" s="52">
        <v>1883.5</v>
      </c>
      <c r="AT53" s="52">
        <v>2031.8</v>
      </c>
      <c r="AU53" s="52">
        <v>2153.1999999999998</v>
      </c>
      <c r="AV53" s="52">
        <v>2104</v>
      </c>
      <c r="AW53" s="52">
        <v>2061.6</v>
      </c>
      <c r="AX53" s="52">
        <v>2242.8000000000002</v>
      </c>
      <c r="AY53" s="52">
        <v>2415.5</v>
      </c>
      <c r="AZ53" s="52">
        <v>2575.6999999999998</v>
      </c>
      <c r="BA53" s="52">
        <v>2650.7</v>
      </c>
      <c r="BB53" s="52">
        <v>2605.8000000000002</v>
      </c>
      <c r="BC53" s="52">
        <v>2709.9</v>
      </c>
      <c r="BD53" s="52">
        <v>2627.8</v>
      </c>
      <c r="BE53" s="52">
        <v>2761</v>
      </c>
      <c r="BF53" s="52">
        <v>3023.5</v>
      </c>
      <c r="BG53" s="52">
        <v>3159</v>
      </c>
      <c r="BH53" s="52">
        <v>3232.8</v>
      </c>
      <c r="BI53" s="52">
        <v>3409.3</v>
      </c>
      <c r="BJ53" s="52">
        <v>3630.2</v>
      </c>
      <c r="BK53" s="52">
        <v>3691.5</v>
      </c>
      <c r="BL53" s="52">
        <v>3734.2</v>
      </c>
      <c r="BM53" s="52">
        <v>3696.9</v>
      </c>
      <c r="BN53" s="52">
        <v>3810</v>
      </c>
      <c r="BO53" s="52">
        <v>3896.9</v>
      </c>
      <c r="BP53" s="52">
        <v>4144.7</v>
      </c>
      <c r="BQ53" s="52">
        <v>4339.3</v>
      </c>
      <c r="BR53" s="52">
        <v>4590.7</v>
      </c>
      <c r="BS53" s="52">
        <v>4893.8</v>
      </c>
      <c r="BT53" s="52">
        <v>5159.6000000000004</v>
      </c>
      <c r="BU53" s="52">
        <v>5426.4</v>
      </c>
      <c r="BV53" s="52">
        <v>5709.1</v>
      </c>
      <c r="BW53" s="52">
        <v>5522.9</v>
      </c>
      <c r="BX53" s="52">
        <v>5553.6</v>
      </c>
      <c r="BY53" s="52">
        <v>5679.1</v>
      </c>
      <c r="BZ53" s="52">
        <v>5955.8</v>
      </c>
      <c r="CA53" s="52">
        <v>6154.2</v>
      </c>
      <c r="CB53" s="52">
        <v>6391.1</v>
      </c>
      <c r="CC53" s="52">
        <v>6426.9</v>
      </c>
      <c r="CD53" s="52">
        <v>6300.5</v>
      </c>
      <c r="CE53" s="52">
        <v>5767.8</v>
      </c>
      <c r="CF53" s="52">
        <v>6146.6</v>
      </c>
      <c r="CG53" s="52">
        <v>6304.5</v>
      </c>
      <c r="CH53" s="52">
        <v>6599.3</v>
      </c>
      <c r="CI53" s="52">
        <v>6748.4</v>
      </c>
    </row>
    <row r="54" spans="1:87" ht="14" x14ac:dyDescent="0.2">
      <c r="A54" s="524" t="s">
        <v>123</v>
      </c>
      <c r="B54" s="522"/>
      <c r="C54" s="522"/>
      <c r="D54" s="522"/>
      <c r="E54" s="522"/>
      <c r="F54" s="522"/>
      <c r="G54" s="522"/>
      <c r="H54" s="522"/>
      <c r="I54" s="522"/>
      <c r="J54" s="522"/>
      <c r="K54" s="522"/>
      <c r="L54" s="522"/>
      <c r="M54" s="522"/>
      <c r="N54" s="522"/>
      <c r="O54" s="522"/>
      <c r="P54" s="522"/>
      <c r="Q54" s="522"/>
      <c r="R54" s="522"/>
      <c r="S54" s="522"/>
      <c r="T54" s="522"/>
      <c r="U54" s="522"/>
      <c r="V54" s="522"/>
      <c r="W54" s="522"/>
      <c r="X54" s="522"/>
      <c r="Y54" s="522"/>
      <c r="Z54" s="522"/>
      <c r="AA54" s="522"/>
      <c r="AB54" s="522"/>
      <c r="AC54" s="522"/>
      <c r="AD54" s="522"/>
      <c r="AE54" s="522"/>
      <c r="AF54" s="522"/>
      <c r="AG54" s="522"/>
      <c r="AH54" s="522"/>
      <c r="AI54" s="522"/>
      <c r="AJ54" s="522"/>
      <c r="AK54" s="522"/>
      <c r="AL54" s="522"/>
      <c r="AM54" s="522"/>
      <c r="AN54" s="522"/>
      <c r="AO54" s="522"/>
      <c r="AP54" s="522"/>
      <c r="AQ54" s="522"/>
      <c r="AR54" s="522"/>
      <c r="AS54" s="522"/>
      <c r="AT54" s="522"/>
      <c r="AU54" s="522"/>
      <c r="AV54" s="522"/>
      <c r="AW54" s="522"/>
      <c r="AX54" s="522"/>
      <c r="AY54" s="522"/>
      <c r="AZ54" s="522"/>
      <c r="BA54" s="522"/>
      <c r="BB54" s="522"/>
      <c r="BC54" s="522"/>
      <c r="BD54" s="522"/>
      <c r="BE54" s="522"/>
      <c r="BF54" s="522"/>
      <c r="BG54" s="522"/>
      <c r="BH54" s="522"/>
      <c r="BI54" s="522"/>
      <c r="BJ54" s="522"/>
      <c r="BK54" s="522"/>
      <c r="BL54" s="522"/>
      <c r="BM54" s="522"/>
      <c r="BN54" s="522"/>
      <c r="BO54" s="522"/>
      <c r="BP54" s="522"/>
      <c r="BQ54" s="522"/>
      <c r="BR54" s="522"/>
      <c r="BS54" s="522"/>
      <c r="BT54" s="522"/>
      <c r="BU54" s="522"/>
      <c r="BV54" s="522"/>
      <c r="BW54" s="522"/>
      <c r="BX54" s="522"/>
      <c r="BY54" s="522"/>
      <c r="BZ54" s="522"/>
      <c r="CA54" s="522"/>
      <c r="CB54" s="522"/>
      <c r="CC54" s="522"/>
      <c r="CD54" s="522"/>
      <c r="CE54" s="522"/>
      <c r="CF54" s="522"/>
      <c r="CG54" s="522"/>
      <c r="CH54" s="522"/>
      <c r="CI54" s="522"/>
    </row>
    <row r="55" spans="1:87" x14ac:dyDescent="0.15">
      <c r="A55" s="521" t="s">
        <v>875</v>
      </c>
      <c r="B55" s="522"/>
      <c r="C55" s="522"/>
      <c r="D55" s="522"/>
      <c r="E55" s="522"/>
      <c r="F55" s="522"/>
      <c r="G55" s="522"/>
      <c r="H55" s="522"/>
      <c r="I55" s="522"/>
      <c r="J55" s="522"/>
      <c r="K55" s="522"/>
      <c r="L55" s="522"/>
      <c r="M55" s="522"/>
      <c r="N55" s="522"/>
      <c r="O55" s="522"/>
      <c r="P55" s="522"/>
      <c r="Q55" s="522"/>
      <c r="R55" s="522"/>
      <c r="S55" s="522"/>
      <c r="T55" s="522"/>
      <c r="U55" s="522"/>
      <c r="V55" s="522"/>
      <c r="W55" s="522"/>
      <c r="X55" s="522"/>
      <c r="Y55" s="522"/>
      <c r="Z55" s="522"/>
      <c r="AA55" s="522"/>
      <c r="AB55" s="522"/>
      <c r="AC55" s="522"/>
      <c r="AD55" s="522"/>
      <c r="AE55" s="522"/>
      <c r="AF55" s="522"/>
      <c r="AG55" s="522"/>
      <c r="AH55" s="522"/>
      <c r="AI55" s="522"/>
      <c r="AJ55" s="522"/>
      <c r="AK55" s="522"/>
      <c r="AL55" s="522"/>
      <c r="AM55" s="522"/>
      <c r="AN55" s="522"/>
      <c r="AO55" s="522"/>
      <c r="AP55" s="522"/>
      <c r="AQ55" s="522"/>
      <c r="AR55" s="522"/>
      <c r="AS55" s="522"/>
      <c r="AT55" s="522"/>
      <c r="AU55" s="522"/>
      <c r="AV55" s="522"/>
      <c r="AW55" s="522"/>
      <c r="AX55" s="522"/>
      <c r="AY55" s="522"/>
      <c r="AZ55" s="522"/>
      <c r="BA55" s="522"/>
      <c r="BB55" s="522"/>
      <c r="BC55" s="522"/>
      <c r="BD55" s="522"/>
      <c r="BE55" s="522"/>
      <c r="BF55" s="522"/>
      <c r="BG55" s="522"/>
      <c r="BH55" s="522"/>
      <c r="BI55" s="522"/>
      <c r="BJ55" s="522"/>
      <c r="BK55" s="522"/>
      <c r="BL55" s="522"/>
      <c r="BM55" s="522"/>
      <c r="BN55" s="522"/>
      <c r="BO55" s="522"/>
      <c r="BP55" s="522"/>
      <c r="BQ55" s="522"/>
      <c r="BR55" s="522"/>
      <c r="BS55" s="522"/>
      <c r="BT55" s="522"/>
      <c r="BU55" s="522"/>
      <c r="BV55" s="522"/>
      <c r="BW55" s="522"/>
      <c r="BX55" s="522"/>
      <c r="BY55" s="522"/>
      <c r="BZ55" s="522"/>
      <c r="CA55" s="522"/>
      <c r="CB55" s="522"/>
      <c r="CC55" s="522"/>
      <c r="CD55" s="522"/>
      <c r="CE55" s="522"/>
      <c r="CF55" s="522"/>
      <c r="CG55" s="522"/>
      <c r="CH55" s="522"/>
      <c r="CI55" s="522"/>
    </row>
    <row r="56" spans="1:87" x14ac:dyDescent="0.15">
      <c r="A56" s="521" t="s">
        <v>874</v>
      </c>
      <c r="B56" s="522"/>
      <c r="C56" s="522"/>
      <c r="D56" s="522"/>
      <c r="E56" s="522"/>
      <c r="F56" s="522"/>
      <c r="G56" s="522"/>
      <c r="H56" s="522"/>
      <c r="I56" s="522"/>
      <c r="J56" s="522"/>
      <c r="K56" s="522"/>
      <c r="L56" s="522"/>
      <c r="M56" s="522"/>
      <c r="N56" s="522"/>
      <c r="O56" s="522"/>
      <c r="P56" s="522"/>
      <c r="Q56" s="522"/>
      <c r="R56" s="522"/>
      <c r="S56" s="522"/>
      <c r="T56" s="522"/>
      <c r="U56" s="522"/>
      <c r="V56" s="522"/>
      <c r="W56" s="522"/>
      <c r="X56" s="522"/>
      <c r="Y56" s="522"/>
      <c r="Z56" s="522"/>
      <c r="AA56" s="522"/>
      <c r="AB56" s="522"/>
      <c r="AC56" s="522"/>
      <c r="AD56" s="522"/>
      <c r="AE56" s="522"/>
      <c r="AF56" s="522"/>
      <c r="AG56" s="522"/>
      <c r="AH56" s="522"/>
      <c r="AI56" s="522"/>
      <c r="AJ56" s="522"/>
      <c r="AK56" s="522"/>
      <c r="AL56" s="522"/>
      <c r="AM56" s="522"/>
      <c r="AN56" s="522"/>
      <c r="AO56" s="522"/>
      <c r="AP56" s="522"/>
      <c r="AQ56" s="522"/>
      <c r="AR56" s="522"/>
      <c r="AS56" s="522"/>
      <c r="AT56" s="522"/>
      <c r="AU56" s="522"/>
      <c r="AV56" s="522"/>
      <c r="AW56" s="522"/>
      <c r="AX56" s="522"/>
      <c r="AY56" s="522"/>
      <c r="AZ56" s="522"/>
      <c r="BA56" s="522"/>
      <c r="BB56" s="522"/>
      <c r="BC56" s="522"/>
      <c r="BD56" s="522"/>
      <c r="BE56" s="522"/>
      <c r="BF56" s="522"/>
      <c r="BG56" s="522"/>
      <c r="BH56" s="522"/>
      <c r="BI56" s="522"/>
      <c r="BJ56" s="522"/>
      <c r="BK56" s="522"/>
      <c r="BL56" s="522"/>
      <c r="BM56" s="522"/>
      <c r="BN56" s="522"/>
      <c r="BO56" s="522"/>
      <c r="BP56" s="522"/>
      <c r="BQ56" s="522"/>
      <c r="BR56" s="522"/>
      <c r="BS56" s="522"/>
      <c r="BT56" s="522"/>
      <c r="BU56" s="522"/>
      <c r="BV56" s="522"/>
      <c r="BW56" s="522"/>
      <c r="BX56" s="522"/>
      <c r="BY56" s="522"/>
      <c r="BZ56" s="522"/>
      <c r="CA56" s="522"/>
      <c r="CB56" s="522"/>
      <c r="CC56" s="522"/>
      <c r="CD56" s="522"/>
      <c r="CE56" s="522"/>
      <c r="CF56" s="522"/>
      <c r="CG56" s="522"/>
      <c r="CH56" s="522"/>
      <c r="CI56" s="522"/>
    </row>
    <row r="57" spans="1:87" x14ac:dyDescent="0.15">
      <c r="A57" s="521" t="s">
        <v>873</v>
      </c>
      <c r="B57" s="522"/>
      <c r="C57" s="522"/>
      <c r="D57" s="522"/>
      <c r="E57" s="522"/>
      <c r="F57" s="522"/>
      <c r="G57" s="522"/>
      <c r="H57" s="522"/>
      <c r="I57" s="522"/>
      <c r="J57" s="522"/>
      <c r="K57" s="522"/>
      <c r="L57" s="522"/>
      <c r="M57" s="522"/>
      <c r="N57" s="522"/>
      <c r="O57" s="522"/>
      <c r="P57" s="522"/>
      <c r="Q57" s="522"/>
      <c r="R57" s="522"/>
      <c r="S57" s="522"/>
      <c r="T57" s="522"/>
      <c r="U57" s="522"/>
      <c r="V57" s="522"/>
      <c r="W57" s="522"/>
      <c r="X57" s="522"/>
      <c r="Y57" s="522"/>
      <c r="Z57" s="522"/>
      <c r="AA57" s="522"/>
      <c r="AB57" s="522"/>
      <c r="AC57" s="522"/>
      <c r="AD57" s="522"/>
      <c r="AE57" s="522"/>
      <c r="AF57" s="522"/>
      <c r="AG57" s="522"/>
      <c r="AH57" s="522"/>
      <c r="AI57" s="522"/>
      <c r="AJ57" s="522"/>
      <c r="AK57" s="522"/>
      <c r="AL57" s="522"/>
      <c r="AM57" s="522"/>
      <c r="AN57" s="522"/>
      <c r="AO57" s="522"/>
      <c r="AP57" s="522"/>
      <c r="AQ57" s="522"/>
      <c r="AR57" s="522"/>
      <c r="AS57" s="522"/>
      <c r="AT57" s="522"/>
      <c r="AU57" s="522"/>
      <c r="AV57" s="522"/>
      <c r="AW57" s="522"/>
      <c r="AX57" s="522"/>
      <c r="AY57" s="522"/>
      <c r="AZ57" s="522"/>
      <c r="BA57" s="522"/>
      <c r="BB57" s="522"/>
      <c r="BC57" s="522"/>
      <c r="BD57" s="522"/>
      <c r="BE57" s="522"/>
      <c r="BF57" s="522"/>
      <c r="BG57" s="522"/>
      <c r="BH57" s="522"/>
      <c r="BI57" s="522"/>
      <c r="BJ57" s="522"/>
      <c r="BK57" s="522"/>
      <c r="BL57" s="522"/>
      <c r="BM57" s="522"/>
      <c r="BN57" s="522"/>
      <c r="BO57" s="522"/>
      <c r="BP57" s="522"/>
      <c r="BQ57" s="522"/>
      <c r="BR57" s="522"/>
      <c r="BS57" s="522"/>
      <c r="BT57" s="522"/>
      <c r="BU57" s="522"/>
      <c r="BV57" s="522"/>
      <c r="BW57" s="522"/>
      <c r="BX57" s="522"/>
      <c r="BY57" s="522"/>
      <c r="BZ57" s="522"/>
      <c r="CA57" s="522"/>
      <c r="CB57" s="522"/>
      <c r="CC57" s="522"/>
      <c r="CD57" s="522"/>
      <c r="CE57" s="522"/>
      <c r="CF57" s="522"/>
      <c r="CG57" s="522"/>
      <c r="CH57" s="522"/>
      <c r="CI57" s="522"/>
    </row>
    <row r="58" spans="1:87" x14ac:dyDescent="0.15">
      <c r="A58" s="521" t="s">
        <v>872</v>
      </c>
      <c r="B58" s="522"/>
      <c r="C58" s="522"/>
      <c r="D58" s="522"/>
      <c r="E58" s="522"/>
      <c r="F58" s="522"/>
      <c r="G58" s="522"/>
      <c r="H58" s="522"/>
      <c r="I58" s="522"/>
      <c r="J58" s="522"/>
      <c r="K58" s="522"/>
      <c r="L58" s="522"/>
      <c r="M58" s="522"/>
      <c r="N58" s="522"/>
      <c r="O58" s="522"/>
      <c r="P58" s="522"/>
      <c r="Q58" s="522"/>
      <c r="R58" s="522"/>
      <c r="S58" s="522"/>
      <c r="T58" s="522"/>
      <c r="U58" s="522"/>
      <c r="V58" s="522"/>
      <c r="W58" s="522"/>
      <c r="X58" s="522"/>
      <c r="Y58" s="522"/>
      <c r="Z58" s="522"/>
      <c r="AA58" s="522"/>
      <c r="AB58" s="522"/>
      <c r="AC58" s="522"/>
      <c r="AD58" s="522"/>
      <c r="AE58" s="522"/>
      <c r="AF58" s="522"/>
      <c r="AG58" s="522"/>
      <c r="AH58" s="522"/>
      <c r="AI58" s="522"/>
      <c r="AJ58" s="522"/>
      <c r="AK58" s="522"/>
      <c r="AL58" s="522"/>
      <c r="AM58" s="522"/>
      <c r="AN58" s="522"/>
      <c r="AO58" s="522"/>
      <c r="AP58" s="522"/>
      <c r="AQ58" s="522"/>
      <c r="AR58" s="522"/>
      <c r="AS58" s="522"/>
      <c r="AT58" s="522"/>
      <c r="AU58" s="522"/>
      <c r="AV58" s="522"/>
      <c r="AW58" s="522"/>
      <c r="AX58" s="522"/>
      <c r="AY58" s="522"/>
      <c r="AZ58" s="522"/>
      <c r="BA58" s="522"/>
      <c r="BB58" s="522"/>
      <c r="BC58" s="522"/>
      <c r="BD58" s="522"/>
      <c r="BE58" s="522"/>
      <c r="BF58" s="522"/>
      <c r="BG58" s="522"/>
      <c r="BH58" s="522"/>
      <c r="BI58" s="522"/>
      <c r="BJ58" s="522"/>
      <c r="BK58" s="522"/>
      <c r="BL58" s="522"/>
      <c r="BM58" s="522"/>
      <c r="BN58" s="522"/>
      <c r="BO58" s="522"/>
      <c r="BP58" s="522"/>
      <c r="BQ58" s="522"/>
      <c r="BR58" s="522"/>
      <c r="BS58" s="522"/>
      <c r="BT58" s="522"/>
      <c r="BU58" s="522"/>
      <c r="BV58" s="522"/>
      <c r="BW58" s="522"/>
      <c r="BX58" s="522"/>
      <c r="BY58" s="522"/>
      <c r="BZ58" s="522"/>
      <c r="CA58" s="522"/>
      <c r="CB58" s="522"/>
      <c r="CC58" s="522"/>
      <c r="CD58" s="522"/>
      <c r="CE58" s="522"/>
      <c r="CF58" s="522"/>
      <c r="CG58" s="522"/>
      <c r="CH58" s="522"/>
      <c r="CI58" s="522"/>
    </row>
    <row r="59" spans="1:87" x14ac:dyDescent="0.15">
      <c r="A59" s="521" t="s">
        <v>122</v>
      </c>
      <c r="B59" s="522"/>
      <c r="C59" s="522"/>
      <c r="D59" s="522"/>
      <c r="E59" s="522"/>
      <c r="F59" s="522"/>
      <c r="G59" s="522"/>
      <c r="H59" s="522"/>
      <c r="I59" s="522"/>
      <c r="J59" s="522"/>
      <c r="K59" s="522"/>
      <c r="L59" s="522"/>
      <c r="M59" s="522"/>
      <c r="N59" s="522"/>
      <c r="O59" s="522"/>
      <c r="P59" s="522"/>
      <c r="Q59" s="522"/>
      <c r="R59" s="522"/>
      <c r="S59" s="522"/>
      <c r="T59" s="522"/>
      <c r="U59" s="522"/>
      <c r="V59" s="522"/>
      <c r="W59" s="522"/>
      <c r="X59" s="522"/>
      <c r="Y59" s="522"/>
      <c r="Z59" s="522"/>
      <c r="AA59" s="522"/>
      <c r="AB59" s="522"/>
      <c r="AC59" s="522"/>
      <c r="AD59" s="522"/>
      <c r="AE59" s="522"/>
      <c r="AF59" s="522"/>
      <c r="AG59" s="522"/>
      <c r="AH59" s="522"/>
      <c r="AI59" s="522"/>
      <c r="AJ59" s="522"/>
      <c r="AK59" s="522"/>
      <c r="AL59" s="522"/>
      <c r="AM59" s="522"/>
      <c r="AN59" s="522"/>
      <c r="AO59" s="522"/>
      <c r="AP59" s="522"/>
      <c r="AQ59" s="522"/>
      <c r="AR59" s="522"/>
      <c r="AS59" s="522"/>
      <c r="AT59" s="522"/>
      <c r="AU59" s="522"/>
      <c r="AV59" s="522"/>
      <c r="AW59" s="522"/>
      <c r="AX59" s="522"/>
      <c r="AY59" s="522"/>
      <c r="AZ59" s="522"/>
      <c r="BA59" s="522"/>
      <c r="BB59" s="522"/>
      <c r="BC59" s="522"/>
      <c r="BD59" s="522"/>
      <c r="BE59" s="522"/>
      <c r="BF59" s="522"/>
      <c r="BG59" s="522"/>
      <c r="BH59" s="522"/>
      <c r="BI59" s="522"/>
      <c r="BJ59" s="522"/>
      <c r="BK59" s="522"/>
      <c r="BL59" s="522"/>
      <c r="BM59" s="522"/>
      <c r="BN59" s="522"/>
      <c r="BO59" s="522"/>
      <c r="BP59" s="522"/>
      <c r="BQ59" s="522"/>
      <c r="BR59" s="522"/>
      <c r="BS59" s="522"/>
      <c r="BT59" s="522"/>
      <c r="BU59" s="522"/>
      <c r="BV59" s="522"/>
      <c r="BW59" s="522"/>
      <c r="BX59" s="522"/>
      <c r="BY59" s="522"/>
      <c r="BZ59" s="522"/>
      <c r="CA59" s="522"/>
      <c r="CB59" s="522"/>
      <c r="CC59" s="522"/>
      <c r="CD59" s="522"/>
      <c r="CE59" s="522"/>
      <c r="CF59" s="522"/>
      <c r="CG59" s="522"/>
      <c r="CH59" s="522"/>
      <c r="CI59" s="522"/>
    </row>
    <row r="60" spans="1:87" x14ac:dyDescent="0.15">
      <c r="A60" s="521" t="s">
        <v>121</v>
      </c>
      <c r="B60" s="522"/>
      <c r="C60" s="522"/>
      <c r="D60" s="522"/>
      <c r="E60" s="522"/>
      <c r="F60" s="522"/>
      <c r="G60" s="522"/>
      <c r="H60" s="522"/>
      <c r="I60" s="522"/>
      <c r="J60" s="522"/>
      <c r="K60" s="522"/>
      <c r="L60" s="522"/>
      <c r="M60" s="522"/>
      <c r="N60" s="522"/>
      <c r="O60" s="522"/>
      <c r="P60" s="522"/>
      <c r="Q60" s="522"/>
      <c r="R60" s="522"/>
      <c r="S60" s="522"/>
      <c r="T60" s="522"/>
      <c r="U60" s="522"/>
      <c r="V60" s="522"/>
      <c r="W60" s="522"/>
      <c r="X60" s="522"/>
      <c r="Y60" s="522"/>
      <c r="Z60" s="522"/>
      <c r="AA60" s="522"/>
      <c r="AB60" s="522"/>
      <c r="AC60" s="522"/>
      <c r="AD60" s="522"/>
      <c r="AE60" s="522"/>
      <c r="AF60" s="522"/>
      <c r="AG60" s="522"/>
      <c r="AH60" s="522"/>
      <c r="AI60" s="522"/>
      <c r="AJ60" s="522"/>
      <c r="AK60" s="522"/>
      <c r="AL60" s="522"/>
      <c r="AM60" s="522"/>
      <c r="AN60" s="522"/>
      <c r="AO60" s="522"/>
      <c r="AP60" s="522"/>
      <c r="AQ60" s="522"/>
      <c r="AR60" s="522"/>
      <c r="AS60" s="522"/>
      <c r="AT60" s="522"/>
      <c r="AU60" s="522"/>
      <c r="AV60" s="522"/>
      <c r="AW60" s="522"/>
      <c r="AX60" s="522"/>
      <c r="AY60" s="522"/>
      <c r="AZ60" s="522"/>
      <c r="BA60" s="522"/>
      <c r="BB60" s="522"/>
      <c r="BC60" s="522"/>
      <c r="BD60" s="522"/>
      <c r="BE60" s="522"/>
      <c r="BF60" s="522"/>
      <c r="BG60" s="522"/>
      <c r="BH60" s="522"/>
      <c r="BI60" s="522"/>
      <c r="BJ60" s="522"/>
      <c r="BK60" s="522"/>
      <c r="BL60" s="522"/>
      <c r="BM60" s="522"/>
      <c r="BN60" s="522"/>
      <c r="BO60" s="522"/>
      <c r="BP60" s="522"/>
      <c r="BQ60" s="522"/>
      <c r="BR60" s="522"/>
      <c r="BS60" s="522"/>
      <c r="BT60" s="522"/>
      <c r="BU60" s="522"/>
      <c r="BV60" s="522"/>
      <c r="BW60" s="522"/>
      <c r="BX60" s="522"/>
      <c r="BY60" s="522"/>
      <c r="BZ60" s="522"/>
      <c r="CA60" s="522"/>
      <c r="CB60" s="522"/>
      <c r="CC60" s="522"/>
      <c r="CD60" s="522"/>
      <c r="CE60" s="522"/>
      <c r="CF60" s="522"/>
      <c r="CG60" s="522"/>
      <c r="CH60" s="522"/>
      <c r="CI60" s="522"/>
    </row>
  </sheetData>
  <mergeCells count="98">
    <mergeCell ref="A1:CI1"/>
    <mergeCell ref="A2:CI2"/>
    <mergeCell ref="A3:CI3"/>
    <mergeCell ref="A4:CI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CD6"/>
    <mergeCell ref="BU6"/>
    <mergeCell ref="BV6"/>
    <mergeCell ref="BW6"/>
    <mergeCell ref="BX6"/>
    <mergeCell ref="BY6"/>
    <mergeCell ref="A60:CI60"/>
    <mergeCell ref="CG6"/>
    <mergeCell ref="CH6"/>
    <mergeCell ref="CI6"/>
    <mergeCell ref="A54:CI54"/>
    <mergeCell ref="A55:CI55"/>
    <mergeCell ref="A56:CI56"/>
    <mergeCell ref="CE6"/>
    <mergeCell ref="CF6"/>
    <mergeCell ref="A57:CI57"/>
    <mergeCell ref="A58:CI58"/>
    <mergeCell ref="A59:CI59"/>
    <mergeCell ref="BZ6"/>
    <mergeCell ref="CA6"/>
    <mergeCell ref="CB6"/>
    <mergeCell ref="CC6"/>
  </mergeCells>
  <pageMargins left="0.75" right="0.75" top="1" bottom="1" header="0.5" footer="0.5"/>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L67"/>
  <sheetViews>
    <sheetView zoomScale="150" zoomScaleNormal="150" zoomScalePageLayoutView="150" workbookViewId="0">
      <pane xSplit="2" ySplit="6" topLeftCell="CA7" activePane="bottomRight" state="frozen"/>
      <selection activeCell="A103" sqref="A103:XFD103"/>
      <selection pane="topRight" activeCell="A103" sqref="A103:XFD103"/>
      <selection pane="bottomLeft" activeCell="A103" sqref="A103:XFD103"/>
      <selection pane="bottomRight" activeCell="CG19" sqref="CG19:CI25"/>
    </sheetView>
  </sheetViews>
  <sheetFormatPr baseColWidth="10" defaultColWidth="7.5703125" defaultRowHeight="13" x14ac:dyDescent="0.15"/>
  <cols>
    <col min="1" max="1" width="7.5703125" style="1"/>
    <col min="2" max="2" width="81.42578125" style="1" bestFit="1" customWidth="1"/>
    <col min="3" max="85" width="7.5703125" style="1"/>
    <col min="86" max="86" width="8" style="1" bestFit="1" customWidth="1"/>
    <col min="87" max="87" width="7.5703125" style="1"/>
    <col min="88" max="88" width="7.5703125" style="52"/>
    <col min="89" max="16384" width="7.5703125" style="1"/>
  </cols>
  <sheetData>
    <row r="1" spans="1:89" ht="18" x14ac:dyDescent="0.2">
      <c r="A1" s="525" t="s">
        <v>363</v>
      </c>
      <c r="B1" s="522"/>
      <c r="C1" s="522"/>
      <c r="D1" s="522"/>
      <c r="E1" s="522"/>
      <c r="F1" s="522"/>
      <c r="G1" s="522"/>
      <c r="H1" s="522"/>
      <c r="I1" s="522"/>
      <c r="J1" s="522"/>
      <c r="K1" s="522"/>
      <c r="L1" s="522"/>
      <c r="M1" s="522"/>
      <c r="N1" s="522"/>
      <c r="O1" s="522"/>
      <c r="P1" s="522"/>
      <c r="Q1" s="522"/>
      <c r="R1" s="522"/>
      <c r="S1" s="522"/>
      <c r="T1" s="522"/>
      <c r="U1" s="522"/>
      <c r="V1" s="522"/>
      <c r="W1" s="522"/>
      <c r="X1" s="522"/>
      <c r="Y1" s="522"/>
      <c r="Z1" s="522"/>
      <c r="AA1" s="522"/>
      <c r="AB1" s="522"/>
      <c r="AC1" s="522"/>
      <c r="AD1" s="522"/>
      <c r="AE1" s="522"/>
      <c r="AF1" s="522"/>
      <c r="AG1" s="522"/>
      <c r="AH1" s="522"/>
      <c r="AI1" s="522"/>
      <c r="AJ1" s="522"/>
      <c r="AK1" s="522"/>
      <c r="AL1" s="522"/>
      <c r="AM1" s="522"/>
      <c r="AN1" s="522"/>
      <c r="AO1" s="522"/>
      <c r="AP1" s="522"/>
      <c r="AQ1" s="522"/>
      <c r="AR1" s="522"/>
      <c r="AS1" s="522"/>
      <c r="AT1" s="522"/>
      <c r="AU1" s="522"/>
      <c r="AV1" s="522"/>
      <c r="AW1" s="522"/>
      <c r="AX1" s="522"/>
      <c r="AY1" s="522"/>
      <c r="AZ1" s="522"/>
      <c r="BA1" s="522"/>
      <c r="BB1" s="522"/>
      <c r="BC1" s="522"/>
      <c r="BD1" s="522"/>
      <c r="BE1" s="522"/>
      <c r="BF1" s="522"/>
      <c r="BG1" s="522"/>
      <c r="BH1" s="522"/>
      <c r="BI1" s="522"/>
      <c r="BJ1" s="522"/>
      <c r="BK1" s="522"/>
      <c r="BL1" s="522"/>
      <c r="BM1" s="522"/>
      <c r="BN1" s="522"/>
      <c r="BO1" s="522"/>
      <c r="BP1" s="522"/>
      <c r="BQ1" s="522"/>
      <c r="BR1" s="522"/>
      <c r="BS1" s="522"/>
      <c r="BT1" s="522"/>
      <c r="BU1" s="522"/>
      <c r="BV1" s="522"/>
      <c r="BW1" s="522"/>
      <c r="BX1" s="522"/>
      <c r="BY1" s="522"/>
      <c r="BZ1" s="522"/>
      <c r="CA1" s="522"/>
      <c r="CB1" s="522"/>
      <c r="CC1" s="522"/>
      <c r="CD1" s="522"/>
      <c r="CE1" s="522"/>
      <c r="CF1" s="522"/>
      <c r="CG1" s="522"/>
      <c r="CH1" s="522"/>
    </row>
    <row r="2" spans="1:89" ht="17" x14ac:dyDescent="0.2">
      <c r="A2" s="526" t="s">
        <v>309</v>
      </c>
      <c r="B2" s="522"/>
      <c r="C2" s="522"/>
      <c r="D2" s="522"/>
      <c r="E2" s="522"/>
      <c r="F2" s="522"/>
      <c r="G2" s="522"/>
      <c r="H2" s="522"/>
      <c r="I2" s="522"/>
      <c r="J2" s="522"/>
      <c r="K2" s="522"/>
      <c r="L2" s="522"/>
      <c r="M2" s="522"/>
      <c r="N2" s="522"/>
      <c r="O2" s="522"/>
      <c r="P2" s="522"/>
      <c r="Q2" s="522"/>
      <c r="R2" s="522"/>
      <c r="S2" s="522"/>
      <c r="T2" s="522"/>
      <c r="U2" s="522"/>
      <c r="V2" s="522"/>
      <c r="W2" s="522"/>
      <c r="X2" s="522"/>
      <c r="Y2" s="522"/>
      <c r="Z2" s="522"/>
      <c r="AA2" s="522"/>
      <c r="AB2" s="522"/>
      <c r="AC2" s="522"/>
      <c r="AD2" s="522"/>
      <c r="AE2" s="522"/>
      <c r="AF2" s="522"/>
      <c r="AG2" s="522"/>
      <c r="AH2" s="522"/>
      <c r="AI2" s="522"/>
      <c r="AJ2" s="522"/>
      <c r="AK2" s="522"/>
      <c r="AL2" s="522"/>
      <c r="AM2" s="522"/>
      <c r="AN2" s="522"/>
      <c r="AO2" s="522"/>
      <c r="AP2" s="522"/>
      <c r="AQ2" s="522"/>
      <c r="AR2" s="522"/>
      <c r="AS2" s="522"/>
      <c r="AT2" s="522"/>
      <c r="AU2" s="522"/>
      <c r="AV2" s="522"/>
      <c r="AW2" s="522"/>
      <c r="AX2" s="522"/>
      <c r="AY2" s="522"/>
      <c r="AZ2" s="522"/>
      <c r="BA2" s="522"/>
      <c r="BB2" s="522"/>
      <c r="BC2" s="522"/>
      <c r="BD2" s="522"/>
      <c r="BE2" s="522"/>
      <c r="BF2" s="522"/>
      <c r="BG2" s="522"/>
      <c r="BH2" s="522"/>
      <c r="BI2" s="522"/>
      <c r="BJ2" s="522"/>
      <c r="BK2" s="522"/>
      <c r="BL2" s="522"/>
      <c r="BM2" s="522"/>
      <c r="BN2" s="522"/>
      <c r="BO2" s="522"/>
      <c r="BP2" s="522"/>
      <c r="BQ2" s="522"/>
      <c r="BR2" s="522"/>
      <c r="BS2" s="522"/>
      <c r="BT2" s="522"/>
      <c r="BU2" s="522"/>
      <c r="BV2" s="522"/>
      <c r="BW2" s="522"/>
      <c r="BX2" s="522"/>
      <c r="BY2" s="522"/>
      <c r="BZ2" s="522"/>
      <c r="CA2" s="522"/>
      <c r="CB2" s="522"/>
      <c r="CC2" s="522"/>
      <c r="CD2" s="522"/>
      <c r="CE2" s="522"/>
      <c r="CF2" s="522"/>
      <c r="CG2" s="522"/>
      <c r="CH2" s="522"/>
    </row>
    <row r="3" spans="1:89" x14ac:dyDescent="0.15">
      <c r="A3" s="522" t="s">
        <v>308</v>
      </c>
      <c r="B3" s="522"/>
      <c r="C3" s="522"/>
      <c r="D3" s="522"/>
      <c r="E3" s="522"/>
      <c r="F3" s="522"/>
      <c r="G3" s="522"/>
      <c r="H3" s="522"/>
      <c r="I3" s="522"/>
      <c r="J3" s="522"/>
      <c r="K3" s="522"/>
      <c r="L3" s="522"/>
      <c r="M3" s="522"/>
      <c r="N3" s="522"/>
      <c r="O3" s="522"/>
      <c r="P3" s="522"/>
      <c r="Q3" s="522"/>
      <c r="R3" s="522"/>
      <c r="S3" s="522"/>
      <c r="T3" s="522"/>
      <c r="U3" s="522"/>
      <c r="V3" s="522"/>
      <c r="W3" s="522"/>
      <c r="X3" s="522"/>
      <c r="Y3" s="522"/>
      <c r="Z3" s="522"/>
      <c r="AA3" s="522"/>
      <c r="AB3" s="522"/>
      <c r="AC3" s="522"/>
      <c r="AD3" s="522"/>
      <c r="AE3" s="522"/>
      <c r="AF3" s="522"/>
      <c r="AG3" s="522"/>
      <c r="AH3" s="522"/>
      <c r="AI3" s="522"/>
      <c r="AJ3" s="522"/>
      <c r="AK3" s="522"/>
      <c r="AL3" s="522"/>
      <c r="AM3" s="522"/>
      <c r="AN3" s="522"/>
      <c r="AO3" s="522"/>
      <c r="AP3" s="522"/>
      <c r="AQ3" s="522"/>
      <c r="AR3" s="522"/>
      <c r="AS3" s="522"/>
      <c r="AT3" s="522"/>
      <c r="AU3" s="522"/>
      <c r="AV3" s="522"/>
      <c r="AW3" s="522"/>
      <c r="AX3" s="522"/>
      <c r="AY3" s="522"/>
      <c r="AZ3" s="522"/>
      <c r="BA3" s="522"/>
      <c r="BB3" s="522"/>
      <c r="BC3" s="522"/>
      <c r="BD3" s="522"/>
      <c r="BE3" s="522"/>
      <c r="BF3" s="522"/>
      <c r="BG3" s="522"/>
      <c r="BH3" s="522"/>
      <c r="BI3" s="522"/>
      <c r="BJ3" s="522"/>
      <c r="BK3" s="522"/>
      <c r="BL3" s="522"/>
      <c r="BM3" s="522"/>
      <c r="BN3" s="522"/>
      <c r="BO3" s="522"/>
      <c r="BP3" s="522"/>
      <c r="BQ3" s="522"/>
      <c r="BR3" s="522"/>
      <c r="BS3" s="522"/>
      <c r="BT3" s="522"/>
      <c r="BU3" s="522"/>
      <c r="BV3" s="522"/>
      <c r="BW3" s="522"/>
      <c r="BX3" s="522"/>
      <c r="BY3" s="522"/>
      <c r="BZ3" s="522"/>
      <c r="CA3" s="522"/>
      <c r="CB3" s="522"/>
      <c r="CC3" s="522"/>
      <c r="CD3" s="522"/>
      <c r="CE3" s="522"/>
      <c r="CF3" s="522"/>
      <c r="CG3" s="522"/>
      <c r="CH3" s="522"/>
    </row>
    <row r="4" spans="1:89" x14ac:dyDescent="0.15">
      <c r="A4" s="528" t="s">
        <v>1414</v>
      </c>
      <c r="B4" s="528"/>
      <c r="C4" s="528"/>
      <c r="D4" s="528"/>
      <c r="E4" s="528"/>
      <c r="F4" s="528"/>
      <c r="G4" s="528"/>
      <c r="H4" s="528"/>
      <c r="I4" s="528"/>
      <c r="J4" s="528"/>
      <c r="K4" s="528"/>
      <c r="L4" s="528"/>
      <c r="M4" s="528"/>
      <c r="N4" s="528"/>
      <c r="O4" s="528"/>
      <c r="P4" s="528"/>
      <c r="Q4" s="528"/>
      <c r="R4" s="528"/>
      <c r="S4" s="528"/>
      <c r="T4" s="528"/>
      <c r="U4" s="528"/>
      <c r="V4" s="528"/>
      <c r="W4" s="528"/>
      <c r="X4" s="528"/>
      <c r="Y4" s="528"/>
      <c r="Z4" s="528"/>
      <c r="AA4" s="528"/>
      <c r="AB4" s="528"/>
      <c r="AC4" s="528"/>
      <c r="AD4" s="528"/>
      <c r="AE4" s="528"/>
      <c r="AF4" s="528"/>
      <c r="AG4" s="528"/>
      <c r="AH4" s="528"/>
      <c r="AI4" s="528"/>
      <c r="AJ4" s="528"/>
      <c r="AK4" s="528"/>
      <c r="AL4" s="528"/>
      <c r="AM4" s="528"/>
      <c r="AN4" s="528"/>
      <c r="AO4" s="528"/>
      <c r="AP4" s="528"/>
      <c r="AQ4" s="528"/>
      <c r="AR4" s="528"/>
      <c r="AS4" s="528"/>
      <c r="AT4" s="528"/>
      <c r="AU4" s="528"/>
      <c r="AV4" s="528"/>
      <c r="AW4" s="528"/>
      <c r="AX4" s="528"/>
      <c r="AY4" s="528"/>
      <c r="AZ4" s="528"/>
      <c r="BA4" s="528"/>
      <c r="BB4" s="528"/>
      <c r="BC4" s="528"/>
      <c r="BD4" s="528"/>
      <c r="BE4" s="528"/>
      <c r="BF4" s="528"/>
      <c r="BG4" s="528"/>
      <c r="BH4" s="528"/>
      <c r="BI4" s="528"/>
      <c r="BJ4" s="528"/>
      <c r="BK4" s="528"/>
      <c r="BL4" s="528"/>
      <c r="BM4" s="528"/>
      <c r="BN4" s="528"/>
      <c r="BO4" s="528"/>
      <c r="BP4" s="528"/>
      <c r="BQ4" s="528"/>
      <c r="BR4" s="528"/>
      <c r="BS4" s="528"/>
      <c r="BT4" s="528"/>
      <c r="BU4" s="528"/>
      <c r="BV4" s="528"/>
      <c r="BW4" s="528"/>
      <c r="BX4" s="528"/>
      <c r="BY4" s="528"/>
      <c r="BZ4" s="528"/>
      <c r="CA4" s="528"/>
      <c r="CB4" s="528"/>
      <c r="CC4" s="528"/>
      <c r="CD4" s="528"/>
      <c r="CE4" s="528"/>
      <c r="CF4" s="528"/>
      <c r="CG4" s="528"/>
      <c r="CH4" s="528"/>
      <c r="CI4" s="57"/>
      <c r="CJ4" s="57"/>
    </row>
    <row r="5" spans="1:89" x14ac:dyDescent="0.15">
      <c r="A5" s="356" t="s">
        <v>904</v>
      </c>
      <c r="C5" s="47"/>
      <c r="D5" s="47"/>
      <c r="E5" s="47"/>
      <c r="F5" s="47"/>
      <c r="G5" s="47"/>
      <c r="H5" s="47"/>
      <c r="I5" s="47"/>
      <c r="J5" s="47"/>
      <c r="K5" s="47"/>
      <c r="L5" s="47"/>
      <c r="M5" s="47"/>
      <c r="N5" s="47"/>
      <c r="O5" s="47"/>
      <c r="P5" s="47"/>
      <c r="Q5" s="52"/>
      <c r="R5" s="52"/>
      <c r="S5" s="52"/>
      <c r="T5" s="52"/>
      <c r="U5" s="52"/>
      <c r="V5" s="52"/>
      <c r="W5" s="52"/>
      <c r="X5" s="52"/>
      <c r="Y5" s="52"/>
      <c r="Z5" s="52"/>
      <c r="AA5" s="52"/>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404">
        <f t="shared" ref="BK5:BU5" si="0">BK31-BK38-BK39-BK40</f>
        <v>96.300000000000011</v>
      </c>
      <c r="BL5" s="404">
        <f t="shared" si="0"/>
        <v>96.500000000000014</v>
      </c>
      <c r="BM5" s="404">
        <f t="shared" si="0"/>
        <v>92.699999999999989</v>
      </c>
      <c r="BN5" s="404">
        <f t="shared" si="0"/>
        <v>101.60000000000001</v>
      </c>
      <c r="BO5" s="404">
        <f t="shared" si="0"/>
        <v>120.1</v>
      </c>
      <c r="BP5" s="404">
        <f t="shared" si="0"/>
        <v>135.50000000000003</v>
      </c>
      <c r="BQ5" s="404">
        <f t="shared" si="0"/>
        <v>156.4</v>
      </c>
      <c r="BR5" s="404">
        <f t="shared" si="0"/>
        <v>170.59999999999997</v>
      </c>
      <c r="BS5" s="404">
        <f t="shared" si="0"/>
        <v>184.2</v>
      </c>
      <c r="BT5" s="404">
        <f t="shared" si="0"/>
        <v>181.50000000000003</v>
      </c>
      <c r="BU5" s="404">
        <f t="shared" si="0"/>
        <v>193</v>
      </c>
      <c r="BV5" s="52">
        <f>BV31-BV38-BV39-BV40</f>
        <v>204.1</v>
      </c>
      <c r="BW5" s="404">
        <f t="shared" ref="BW5:CG5" si="1">BW31-BW38-BW39-BW40</f>
        <v>166.8</v>
      </c>
      <c r="BX5" s="404">
        <f t="shared" si="1"/>
        <v>153.6</v>
      </c>
      <c r="BY5" s="404">
        <f t="shared" si="1"/>
        <v>177.50000000000003</v>
      </c>
      <c r="BZ5" s="404">
        <f t="shared" si="1"/>
        <v>224.5</v>
      </c>
      <c r="CA5" s="404">
        <f t="shared" si="1"/>
        <v>312.09999999999997</v>
      </c>
      <c r="CB5" s="404">
        <f t="shared" si="1"/>
        <v>353.1</v>
      </c>
      <c r="CC5" s="404">
        <f t="shared" si="1"/>
        <v>331.4</v>
      </c>
      <c r="CD5" s="404">
        <f t="shared" si="1"/>
        <v>228.79999999999998</v>
      </c>
      <c r="CE5" s="404">
        <f t="shared" si="1"/>
        <v>205</v>
      </c>
      <c r="CF5" s="404">
        <f t="shared" si="1"/>
        <v>222.89999999999998</v>
      </c>
      <c r="CG5" s="404">
        <f t="shared" si="1"/>
        <v>220.8</v>
      </c>
      <c r="CH5" s="52"/>
      <c r="CI5" s="52"/>
    </row>
    <row r="6" spans="1:89" x14ac:dyDescent="0.15">
      <c r="A6" s="523" t="s">
        <v>307</v>
      </c>
      <c r="B6" s="523" t="s">
        <v>162</v>
      </c>
      <c r="C6" s="523" t="s">
        <v>306</v>
      </c>
      <c r="D6" s="523" t="s">
        <v>305</v>
      </c>
      <c r="E6" s="523" t="s">
        <v>304</v>
      </c>
      <c r="F6" s="523" t="s">
        <v>303</v>
      </c>
      <c r="G6" s="523" t="s">
        <v>302</v>
      </c>
      <c r="H6" s="523" t="s">
        <v>301</v>
      </c>
      <c r="I6" s="523" t="s">
        <v>300</v>
      </c>
      <c r="J6" s="523" t="s">
        <v>299</v>
      </c>
      <c r="K6" s="523" t="s">
        <v>298</v>
      </c>
      <c r="L6" s="523" t="s">
        <v>297</v>
      </c>
      <c r="M6" s="523" t="s">
        <v>296</v>
      </c>
      <c r="N6" s="523" t="s">
        <v>295</v>
      </c>
      <c r="O6" s="523" t="s">
        <v>294</v>
      </c>
      <c r="P6" s="523" t="s">
        <v>293</v>
      </c>
      <c r="Q6" s="523" t="s">
        <v>292</v>
      </c>
      <c r="R6" s="523" t="s">
        <v>291</v>
      </c>
      <c r="S6" s="523" t="s">
        <v>290</v>
      </c>
      <c r="T6" s="523" t="s">
        <v>289</v>
      </c>
      <c r="U6" s="523" t="s">
        <v>288</v>
      </c>
      <c r="V6" s="523" t="s">
        <v>287</v>
      </c>
      <c r="W6" s="523" t="s">
        <v>286</v>
      </c>
      <c r="X6" s="523" t="s">
        <v>285</v>
      </c>
      <c r="Y6" s="523" t="s">
        <v>284</v>
      </c>
      <c r="Z6" s="523" t="s">
        <v>283</v>
      </c>
      <c r="AA6" s="523" t="s">
        <v>282</v>
      </c>
      <c r="AB6" s="523" t="s">
        <v>281</v>
      </c>
      <c r="AC6" s="523" t="s">
        <v>280</v>
      </c>
      <c r="AD6" s="523" t="s">
        <v>279</v>
      </c>
      <c r="AE6" s="523" t="s">
        <v>278</v>
      </c>
      <c r="AF6" s="523" t="s">
        <v>277</v>
      </c>
      <c r="AG6" s="523" t="s">
        <v>276</v>
      </c>
      <c r="AH6" s="523" t="s">
        <v>275</v>
      </c>
      <c r="AI6" s="523" t="s">
        <v>274</v>
      </c>
      <c r="AJ6" s="523" t="s">
        <v>273</v>
      </c>
      <c r="AK6" s="523" t="s">
        <v>272</v>
      </c>
      <c r="AL6" s="523" t="s">
        <v>271</v>
      </c>
      <c r="AM6" s="523" t="s">
        <v>270</v>
      </c>
      <c r="AN6" s="523" t="s">
        <v>269</v>
      </c>
      <c r="AO6" s="523" t="s">
        <v>268</v>
      </c>
      <c r="AP6" s="523" t="s">
        <v>267</v>
      </c>
      <c r="AQ6" s="523" t="s">
        <v>266</v>
      </c>
      <c r="AR6" s="523" t="s">
        <v>265</v>
      </c>
      <c r="AS6" s="523" t="s">
        <v>264</v>
      </c>
      <c r="AT6" s="523" t="s">
        <v>263</v>
      </c>
      <c r="AU6" s="523" t="s">
        <v>262</v>
      </c>
      <c r="AV6" s="523" t="s">
        <v>261</v>
      </c>
      <c r="AW6" s="523" t="s">
        <v>260</v>
      </c>
      <c r="AX6" s="523" t="s">
        <v>259</v>
      </c>
      <c r="AY6" s="523" t="s">
        <v>258</v>
      </c>
      <c r="AZ6" s="523" t="s">
        <v>257</v>
      </c>
      <c r="BA6" s="523" t="s">
        <v>256</v>
      </c>
      <c r="BB6" s="523" t="s">
        <v>255</v>
      </c>
      <c r="BC6" s="523" t="s">
        <v>254</v>
      </c>
      <c r="BD6" s="523" t="s">
        <v>253</v>
      </c>
      <c r="BE6" s="523" t="s">
        <v>252</v>
      </c>
      <c r="BF6" s="523" t="s">
        <v>251</v>
      </c>
      <c r="BG6" s="523" t="s">
        <v>250</v>
      </c>
      <c r="BH6" s="523" t="s">
        <v>249</v>
      </c>
      <c r="BI6" s="523" t="s">
        <v>248</v>
      </c>
      <c r="BJ6" s="523" t="s">
        <v>247</v>
      </c>
      <c r="BK6" s="523" t="s">
        <v>246</v>
      </c>
      <c r="BL6" s="523" t="s">
        <v>245</v>
      </c>
      <c r="BM6" s="523" t="s">
        <v>244</v>
      </c>
      <c r="BN6" s="523" t="s">
        <v>243</v>
      </c>
      <c r="BO6" s="523" t="s">
        <v>242</v>
      </c>
      <c r="BP6" s="523" t="s">
        <v>241</v>
      </c>
      <c r="BQ6" s="523" t="s">
        <v>240</v>
      </c>
      <c r="BR6" s="523" t="s">
        <v>239</v>
      </c>
      <c r="BS6" s="523" t="s">
        <v>238</v>
      </c>
      <c r="BT6" s="523" t="s">
        <v>237</v>
      </c>
      <c r="BU6" s="523" t="s">
        <v>236</v>
      </c>
      <c r="BV6" s="523" t="s">
        <v>235</v>
      </c>
      <c r="BW6" s="523" t="s">
        <v>234</v>
      </c>
      <c r="BX6" s="523" t="s">
        <v>233</v>
      </c>
      <c r="BY6" s="523" t="s">
        <v>232</v>
      </c>
      <c r="BZ6" s="523" t="s">
        <v>231</v>
      </c>
      <c r="CA6" s="523" t="s">
        <v>230</v>
      </c>
      <c r="CB6" s="523" t="s">
        <v>229</v>
      </c>
      <c r="CC6" s="523" t="s">
        <v>228</v>
      </c>
      <c r="CD6" s="523" t="s">
        <v>227</v>
      </c>
      <c r="CE6" s="523" t="s">
        <v>226</v>
      </c>
      <c r="CF6" s="523" t="s">
        <v>225</v>
      </c>
      <c r="CG6" s="523" t="s">
        <v>224</v>
      </c>
      <c r="CH6" s="523" t="s">
        <v>223</v>
      </c>
      <c r="CI6" s="53">
        <v>2013</v>
      </c>
      <c r="CJ6" s="60"/>
      <c r="CK6" s="1" t="s">
        <v>839</v>
      </c>
    </row>
    <row r="7" spans="1:89" ht="12" customHeight="1" x14ac:dyDescent="0.2">
      <c r="A7" s="1" t="s">
        <v>221</v>
      </c>
      <c r="B7" s="48" t="s">
        <v>362</v>
      </c>
      <c r="C7">
        <v>11.9</v>
      </c>
      <c r="D7">
        <v>4.5999999999999996</v>
      </c>
      <c r="E7">
        <v>-0.8</v>
      </c>
      <c r="F7">
        <v>-3.8</v>
      </c>
      <c r="G7">
        <v>-0.9</v>
      </c>
      <c r="H7">
        <v>3</v>
      </c>
      <c r="I7">
        <v>5.4</v>
      </c>
      <c r="J7">
        <v>7.8</v>
      </c>
      <c r="K7">
        <v>7.8</v>
      </c>
      <c r="L7">
        <v>4.0999999999999996</v>
      </c>
      <c r="M7">
        <v>7.2</v>
      </c>
      <c r="N7">
        <v>9.3000000000000007</v>
      </c>
      <c r="O7">
        <v>16.7</v>
      </c>
      <c r="P7">
        <v>23.4</v>
      </c>
      <c r="Q7">
        <v>28.1</v>
      </c>
      <c r="R7">
        <v>26.5</v>
      </c>
      <c r="S7">
        <v>21.3</v>
      </c>
      <c r="T7">
        <v>25.4</v>
      </c>
      <c r="U7">
        <v>31.6</v>
      </c>
      <c r="V7">
        <v>34.6</v>
      </c>
      <c r="W7">
        <v>28.4</v>
      </c>
      <c r="X7">
        <v>42.8</v>
      </c>
      <c r="Y7">
        <v>43.8</v>
      </c>
      <c r="Z7">
        <v>38.700000000000003</v>
      </c>
      <c r="AA7">
        <v>39.799999999999997</v>
      </c>
      <c r="AB7">
        <v>36.700000000000003</v>
      </c>
      <c r="AC7">
        <v>47.9</v>
      </c>
      <c r="AD7">
        <v>47.4</v>
      </c>
      <c r="AE7">
        <v>45.1</v>
      </c>
      <c r="AF7">
        <v>39.200000000000003</v>
      </c>
      <c r="AG7">
        <v>47.7</v>
      </c>
      <c r="AH7">
        <v>44.5</v>
      </c>
      <c r="AI7">
        <v>47</v>
      </c>
      <c r="AJ7">
        <v>50.8</v>
      </c>
      <c r="AK7">
        <v>55.7</v>
      </c>
      <c r="AL7">
        <v>63.1</v>
      </c>
      <c r="AM7">
        <v>74.7</v>
      </c>
      <c r="AN7">
        <v>81.3</v>
      </c>
      <c r="AO7">
        <v>79.3</v>
      </c>
      <c r="AP7">
        <v>87.5</v>
      </c>
      <c r="AQ7">
        <v>82.1</v>
      </c>
      <c r="AR7">
        <v>68</v>
      </c>
      <c r="AS7">
        <v>81.900000000000006</v>
      </c>
      <c r="AT7">
        <v>99.5</v>
      </c>
      <c r="AU7">
        <v>122.6</v>
      </c>
      <c r="AV7">
        <v>148.19999999999999</v>
      </c>
      <c r="AW7">
        <v>146</v>
      </c>
      <c r="AX7">
        <v>186.6</v>
      </c>
      <c r="AY7">
        <v>219.5</v>
      </c>
      <c r="AZ7">
        <v>247.4</v>
      </c>
      <c r="BA7">
        <v>283</v>
      </c>
      <c r="BB7">
        <v>235.9</v>
      </c>
      <c r="BC7">
        <v>212.5</v>
      </c>
      <c r="BD7">
        <v>154.80000000000001</v>
      </c>
      <c r="BE7">
        <v>190</v>
      </c>
      <c r="BF7">
        <v>232.5</v>
      </c>
      <c r="BG7">
        <v>240.1</v>
      </c>
      <c r="BH7">
        <v>274.39999999999998</v>
      </c>
      <c r="BI7">
        <v>336.8</v>
      </c>
      <c r="BJ7">
        <v>412.1</v>
      </c>
      <c r="BK7">
        <v>391.6</v>
      </c>
      <c r="BL7">
        <v>378.8</v>
      </c>
      <c r="BM7">
        <v>352.1</v>
      </c>
      <c r="BN7">
        <v>415</v>
      </c>
      <c r="BO7">
        <v>507.9</v>
      </c>
      <c r="BP7">
        <v>585.1</v>
      </c>
      <c r="BQ7">
        <v>717.8</v>
      </c>
      <c r="BR7">
        <v>797.6</v>
      </c>
      <c r="BS7">
        <v>905.5</v>
      </c>
      <c r="BT7">
        <v>834.5</v>
      </c>
      <c r="BU7">
        <v>925.4</v>
      </c>
      <c r="BV7">
        <v>914.2</v>
      </c>
      <c r="BW7">
        <v>590</v>
      </c>
      <c r="BX7">
        <v>550.5</v>
      </c>
      <c r="BY7">
        <v>749</v>
      </c>
      <c r="BZ7">
        <v>1075.7</v>
      </c>
      <c r="CA7">
        <v>1892</v>
      </c>
      <c r="CB7">
        <v>1900.3</v>
      </c>
      <c r="CC7">
        <v>1788.7</v>
      </c>
      <c r="CD7">
        <v>903</v>
      </c>
      <c r="CE7">
        <v>828.8</v>
      </c>
      <c r="CF7">
        <v>1254.2</v>
      </c>
      <c r="CG7">
        <v>1242.9000000000001</v>
      </c>
      <c r="CH7" s="1" t="s">
        <v>163</v>
      </c>
    </row>
    <row r="8" spans="1:89" ht="12" customHeight="1" x14ac:dyDescent="0.2">
      <c r="A8" s="1" t="s">
        <v>162</v>
      </c>
      <c r="B8" s="1" t="s">
        <v>331</v>
      </c>
      <c r="C8" t="s">
        <v>5</v>
      </c>
      <c r="D8" t="s">
        <v>5</v>
      </c>
      <c r="E8" t="s">
        <v>5</v>
      </c>
      <c r="F8" t="s">
        <v>5</v>
      </c>
      <c r="G8" t="s">
        <v>5</v>
      </c>
      <c r="H8" t="s">
        <v>5</v>
      </c>
      <c r="I8" t="s">
        <v>5</v>
      </c>
      <c r="J8" t="s">
        <v>5</v>
      </c>
      <c r="K8" t="s">
        <v>5</v>
      </c>
      <c r="L8" t="s">
        <v>5</v>
      </c>
      <c r="M8" t="s">
        <v>5</v>
      </c>
      <c r="N8" t="s">
        <v>5</v>
      </c>
      <c r="O8" t="s">
        <v>5</v>
      </c>
      <c r="P8" t="s">
        <v>5</v>
      </c>
      <c r="Q8" t="s">
        <v>5</v>
      </c>
      <c r="R8" t="s">
        <v>5</v>
      </c>
      <c r="S8" t="s">
        <v>5</v>
      </c>
      <c r="T8" t="s">
        <v>5</v>
      </c>
      <c r="U8" t="s">
        <v>5</v>
      </c>
      <c r="V8" t="s">
        <v>5</v>
      </c>
      <c r="W8" t="s">
        <v>5</v>
      </c>
      <c r="X8" t="s">
        <v>5</v>
      </c>
      <c r="Y8" t="s">
        <v>5</v>
      </c>
      <c r="Z8" t="s">
        <v>5</v>
      </c>
      <c r="AA8" t="s">
        <v>5</v>
      </c>
      <c r="AB8" t="s">
        <v>5</v>
      </c>
      <c r="AC8" t="s">
        <v>5</v>
      </c>
      <c r="AD8" t="s">
        <v>5</v>
      </c>
      <c r="AE8" t="s">
        <v>5</v>
      </c>
      <c r="AF8" t="s">
        <v>5</v>
      </c>
      <c r="AG8" t="s">
        <v>5</v>
      </c>
      <c r="AH8" t="s">
        <v>5</v>
      </c>
      <c r="AI8" t="s">
        <v>5</v>
      </c>
      <c r="AJ8" t="s">
        <v>5</v>
      </c>
      <c r="AK8" t="s">
        <v>5</v>
      </c>
      <c r="AL8" t="s">
        <v>5</v>
      </c>
      <c r="AM8" t="s">
        <v>5</v>
      </c>
      <c r="AN8" t="s">
        <v>5</v>
      </c>
      <c r="AO8" t="s">
        <v>5</v>
      </c>
      <c r="AP8" t="s">
        <v>5</v>
      </c>
      <c r="AQ8" t="s">
        <v>5</v>
      </c>
      <c r="AR8" t="s">
        <v>5</v>
      </c>
      <c r="AS8" t="s">
        <v>5</v>
      </c>
      <c r="AT8" t="s">
        <v>5</v>
      </c>
      <c r="AU8" t="s">
        <v>5</v>
      </c>
      <c r="AV8" t="s">
        <v>5</v>
      </c>
      <c r="AW8" t="s">
        <v>5</v>
      </c>
      <c r="AX8" t="s">
        <v>5</v>
      </c>
      <c r="AY8" t="s">
        <v>5</v>
      </c>
      <c r="AZ8" t="s">
        <v>5</v>
      </c>
      <c r="BA8" t="s">
        <v>5</v>
      </c>
      <c r="BB8" t="s">
        <v>5</v>
      </c>
      <c r="BC8" t="s">
        <v>5</v>
      </c>
      <c r="BD8" t="s">
        <v>5</v>
      </c>
      <c r="BE8" t="s">
        <v>5</v>
      </c>
      <c r="BF8" t="s">
        <v>5</v>
      </c>
      <c r="BG8" t="s">
        <v>5</v>
      </c>
      <c r="BH8" t="s">
        <v>5</v>
      </c>
      <c r="BI8" t="s">
        <v>5</v>
      </c>
      <c r="BJ8" t="s">
        <v>5</v>
      </c>
      <c r="BK8" t="s">
        <v>5</v>
      </c>
      <c r="BL8" t="s">
        <v>5</v>
      </c>
      <c r="BM8" t="s">
        <v>5</v>
      </c>
      <c r="BN8" t="s">
        <v>5</v>
      </c>
      <c r="BO8" t="s">
        <v>5</v>
      </c>
      <c r="BP8" t="s">
        <v>5</v>
      </c>
      <c r="BQ8" t="s">
        <v>5</v>
      </c>
      <c r="BR8" t="s">
        <v>5</v>
      </c>
      <c r="BS8" t="s">
        <v>5</v>
      </c>
      <c r="BT8" t="s">
        <v>5</v>
      </c>
      <c r="BU8" t="s">
        <v>5</v>
      </c>
      <c r="BV8" t="s">
        <v>5</v>
      </c>
      <c r="BW8" t="s">
        <v>5</v>
      </c>
      <c r="BX8" t="s">
        <v>5</v>
      </c>
      <c r="BY8" t="s">
        <v>5</v>
      </c>
      <c r="BZ8" t="s">
        <v>5</v>
      </c>
      <c r="CA8" t="s">
        <v>5</v>
      </c>
      <c r="CB8" t="s">
        <v>5</v>
      </c>
      <c r="CC8" t="s">
        <v>5</v>
      </c>
      <c r="CD8" t="s">
        <v>5</v>
      </c>
      <c r="CE8" t="s">
        <v>5</v>
      </c>
      <c r="CF8" t="s">
        <v>5</v>
      </c>
      <c r="CG8" t="s">
        <v>5</v>
      </c>
      <c r="CH8" s="1" t="s">
        <v>5</v>
      </c>
    </row>
    <row r="9" spans="1:89" ht="12" customHeight="1" x14ac:dyDescent="0.2">
      <c r="A9" s="1" t="s">
        <v>219</v>
      </c>
      <c r="B9" s="1" t="s">
        <v>361</v>
      </c>
      <c r="C9">
        <v>0.7</v>
      </c>
      <c r="D9">
        <v>0.6</v>
      </c>
      <c r="E9">
        <v>0.4</v>
      </c>
      <c r="F9">
        <v>0.3</v>
      </c>
      <c r="G9">
        <v>0.4</v>
      </c>
      <c r="H9">
        <v>0.6</v>
      </c>
      <c r="I9">
        <v>0.5</v>
      </c>
      <c r="J9">
        <v>0.6</v>
      </c>
      <c r="K9">
        <v>0.7</v>
      </c>
      <c r="L9">
        <v>0.5</v>
      </c>
      <c r="M9">
        <v>0.6</v>
      </c>
      <c r="N9">
        <v>0.6</v>
      </c>
      <c r="O9">
        <v>0.7</v>
      </c>
      <c r="P9">
        <v>0.7</v>
      </c>
      <c r="Q9">
        <v>0.8</v>
      </c>
      <c r="R9">
        <v>0.5</v>
      </c>
      <c r="S9">
        <v>0.4</v>
      </c>
      <c r="T9">
        <v>1.1000000000000001</v>
      </c>
      <c r="U9">
        <v>1.1000000000000001</v>
      </c>
      <c r="V9">
        <v>1.2</v>
      </c>
      <c r="W9">
        <v>1.3</v>
      </c>
      <c r="X9">
        <v>1.2</v>
      </c>
      <c r="Y9">
        <v>1.3</v>
      </c>
      <c r="Z9">
        <v>1.4</v>
      </c>
      <c r="AA9">
        <v>1.5</v>
      </c>
      <c r="AB9">
        <v>1.7</v>
      </c>
      <c r="AC9">
        <v>2</v>
      </c>
      <c r="AD9">
        <v>2.2999999999999998</v>
      </c>
      <c r="AE9">
        <v>2.9</v>
      </c>
      <c r="AF9">
        <v>3</v>
      </c>
      <c r="AG9">
        <v>2.9</v>
      </c>
      <c r="AH9">
        <v>3</v>
      </c>
      <c r="AI9">
        <v>3.1</v>
      </c>
      <c r="AJ9">
        <v>3.6</v>
      </c>
      <c r="AK9">
        <v>4.2</v>
      </c>
      <c r="AL9">
        <v>3.8</v>
      </c>
      <c r="AM9">
        <v>3.9</v>
      </c>
      <c r="AN9">
        <v>4.3</v>
      </c>
      <c r="AO9">
        <v>5</v>
      </c>
      <c r="AP9">
        <v>5.4</v>
      </c>
      <c r="AQ9">
        <v>6.5</v>
      </c>
      <c r="AR9">
        <v>7.6</v>
      </c>
      <c r="AS9">
        <v>7.3</v>
      </c>
      <c r="AT9">
        <v>7.2</v>
      </c>
      <c r="AU9">
        <v>9.6</v>
      </c>
      <c r="AV9">
        <v>10.4</v>
      </c>
      <c r="AW9">
        <v>10</v>
      </c>
      <c r="AX9">
        <v>11.6</v>
      </c>
      <c r="AY9">
        <v>12.2</v>
      </c>
      <c r="AZ9">
        <v>14.8</v>
      </c>
      <c r="BA9">
        <v>16.5</v>
      </c>
      <c r="BB9">
        <v>20.100000000000001</v>
      </c>
      <c r="BC9">
        <v>26.3</v>
      </c>
      <c r="BD9">
        <v>29.8</v>
      </c>
      <c r="BE9">
        <v>41.4</v>
      </c>
      <c r="BF9">
        <v>41.2</v>
      </c>
      <c r="BG9">
        <v>48.8</v>
      </c>
      <c r="BH9">
        <v>53.8</v>
      </c>
      <c r="BI9">
        <v>56.6</v>
      </c>
      <c r="BJ9">
        <v>60.9</v>
      </c>
      <c r="BK9">
        <v>66.7</v>
      </c>
      <c r="BL9">
        <v>65.2</v>
      </c>
      <c r="BM9">
        <v>67.599999999999994</v>
      </c>
      <c r="BN9">
        <v>70.7</v>
      </c>
      <c r="BO9">
        <v>72.5</v>
      </c>
      <c r="BP9">
        <v>78.099999999999994</v>
      </c>
      <c r="BQ9">
        <v>85.7</v>
      </c>
      <c r="BR9">
        <v>94.1</v>
      </c>
      <c r="BS9">
        <v>107.7</v>
      </c>
      <c r="BT9">
        <v>119.5</v>
      </c>
      <c r="BU9">
        <v>136.1</v>
      </c>
      <c r="BV9">
        <v>146.80000000000001</v>
      </c>
      <c r="BW9">
        <v>168.2</v>
      </c>
      <c r="BX9">
        <v>186.5</v>
      </c>
      <c r="BY9">
        <v>187.1</v>
      </c>
      <c r="BZ9">
        <v>217.1</v>
      </c>
      <c r="CA9">
        <v>264.89999999999998</v>
      </c>
      <c r="CB9">
        <v>300</v>
      </c>
      <c r="CC9">
        <v>287.5</v>
      </c>
      <c r="CD9">
        <v>286.8</v>
      </c>
      <c r="CE9">
        <v>313.5</v>
      </c>
      <c r="CF9">
        <v>401.5</v>
      </c>
      <c r="CG9">
        <v>366.5</v>
      </c>
      <c r="CH9" s="1" t="s">
        <v>163</v>
      </c>
    </row>
    <row r="10" spans="1:89" ht="12" customHeight="1" x14ac:dyDescent="0.2">
      <c r="A10" s="1" t="s">
        <v>217</v>
      </c>
      <c r="B10" s="1" t="s">
        <v>360</v>
      </c>
      <c r="C10">
        <v>0.1</v>
      </c>
      <c r="D10">
        <v>0.1</v>
      </c>
      <c r="E10">
        <v>0.1</v>
      </c>
      <c r="F10">
        <v>0.2</v>
      </c>
      <c r="G10">
        <v>0.5</v>
      </c>
      <c r="H10">
        <v>0.2</v>
      </c>
      <c r="I10">
        <v>0.2</v>
      </c>
      <c r="J10">
        <v>0.4</v>
      </c>
      <c r="K10">
        <v>0.3</v>
      </c>
      <c r="L10">
        <v>0.4</v>
      </c>
      <c r="M10">
        <v>0.4</v>
      </c>
      <c r="N10">
        <v>0.5</v>
      </c>
      <c r="O10">
        <v>0.5</v>
      </c>
      <c r="P10">
        <v>-2.6</v>
      </c>
      <c r="Q10">
        <v>-4</v>
      </c>
      <c r="R10">
        <v>-2.9</v>
      </c>
      <c r="S10">
        <v>-1.4</v>
      </c>
      <c r="T10">
        <v>-0.5</v>
      </c>
      <c r="U10">
        <v>-1</v>
      </c>
      <c r="V10">
        <v>-0.8</v>
      </c>
      <c r="W10">
        <v>-0.8</v>
      </c>
      <c r="X10">
        <v>-1</v>
      </c>
      <c r="Y10">
        <v>-1.1000000000000001</v>
      </c>
      <c r="Z10">
        <v>-1.3</v>
      </c>
      <c r="AA10">
        <v>-1.4</v>
      </c>
      <c r="AB10">
        <v>-0.5</v>
      </c>
      <c r="AC10">
        <v>-1.9</v>
      </c>
      <c r="AD10">
        <v>-2.2000000000000002</v>
      </c>
      <c r="AE10">
        <v>-2.1</v>
      </c>
      <c r="AF10">
        <v>-0.2</v>
      </c>
      <c r="AG10">
        <v>0.6</v>
      </c>
      <c r="AH10">
        <v>1.3</v>
      </c>
      <c r="AI10">
        <v>0.6</v>
      </c>
      <c r="AJ10">
        <v>0.2</v>
      </c>
      <c r="AK10">
        <v>0.2</v>
      </c>
      <c r="AL10">
        <v>0.2</v>
      </c>
      <c r="AM10">
        <v>0.4</v>
      </c>
      <c r="AN10">
        <v>0.1</v>
      </c>
      <c r="AO10">
        <v>0.1</v>
      </c>
      <c r="AP10">
        <v>0.3</v>
      </c>
      <c r="AQ10">
        <v>0.5</v>
      </c>
      <c r="AR10">
        <v>0.3</v>
      </c>
      <c r="AS10">
        <v>1.2</v>
      </c>
      <c r="AT10">
        <v>0.9</v>
      </c>
      <c r="AU10">
        <v>0.6</v>
      </c>
      <c r="AV10">
        <v>1.4</v>
      </c>
      <c r="AW10">
        <v>1.4</v>
      </c>
      <c r="AX10">
        <v>1</v>
      </c>
      <c r="AY10">
        <v>-0.6</v>
      </c>
      <c r="AZ10">
        <v>-2.2999999999999998</v>
      </c>
      <c r="BA10">
        <v>-0.6</v>
      </c>
      <c r="BB10">
        <v>2.1</v>
      </c>
      <c r="BC10">
        <v>4.5999999999999996</v>
      </c>
      <c r="BD10">
        <v>14.2</v>
      </c>
      <c r="BE10">
        <v>11.8</v>
      </c>
      <c r="BF10">
        <v>3.3</v>
      </c>
      <c r="BG10">
        <v>-1</v>
      </c>
      <c r="BH10">
        <v>1.2</v>
      </c>
      <c r="BI10">
        <v>-19</v>
      </c>
      <c r="BJ10">
        <v>-20.8</v>
      </c>
      <c r="BK10">
        <v>-20.399999999999999</v>
      </c>
      <c r="BL10">
        <v>-20.6</v>
      </c>
      <c r="BM10">
        <v>-7.8</v>
      </c>
      <c r="BN10">
        <v>-1.6</v>
      </c>
      <c r="BO10">
        <v>1.9</v>
      </c>
      <c r="BP10">
        <v>-5.5</v>
      </c>
      <c r="BQ10">
        <v>1.6</v>
      </c>
      <c r="BR10">
        <v>1</v>
      </c>
      <c r="BS10">
        <v>6</v>
      </c>
      <c r="BT10">
        <v>11.7</v>
      </c>
      <c r="BU10">
        <v>16.7</v>
      </c>
      <c r="BV10">
        <v>30.5</v>
      </c>
      <c r="BW10">
        <v>42.4</v>
      </c>
      <c r="BX10">
        <v>38.299999999999997</v>
      </c>
      <c r="BY10">
        <v>29.9</v>
      </c>
      <c r="BZ10">
        <v>30.2</v>
      </c>
      <c r="CA10">
        <v>2.8</v>
      </c>
      <c r="CB10">
        <v>11.6</v>
      </c>
      <c r="CC10">
        <v>68</v>
      </c>
      <c r="CD10">
        <v>71.7</v>
      </c>
      <c r="CE10">
        <v>80</v>
      </c>
      <c r="CF10">
        <v>78.599999999999994</v>
      </c>
      <c r="CG10">
        <v>94.5</v>
      </c>
      <c r="CH10" s="1" t="s">
        <v>163</v>
      </c>
    </row>
    <row r="11" spans="1:89" ht="12" customHeight="1" x14ac:dyDescent="0.2">
      <c r="A11" s="1" t="s">
        <v>215</v>
      </c>
      <c r="B11" s="1" t="s">
        <v>359</v>
      </c>
      <c r="C11">
        <v>0.1</v>
      </c>
      <c r="D11">
        <v>0</v>
      </c>
      <c r="E11">
        <v>0</v>
      </c>
      <c r="F11">
        <v>0.1</v>
      </c>
      <c r="G11">
        <v>0.1</v>
      </c>
      <c r="H11">
        <v>0.1</v>
      </c>
      <c r="I11">
        <v>0.1</v>
      </c>
      <c r="J11">
        <v>0.1</v>
      </c>
      <c r="K11">
        <v>0.1</v>
      </c>
      <c r="L11">
        <v>0.1</v>
      </c>
      <c r="M11">
        <v>0.1</v>
      </c>
      <c r="N11">
        <v>0.1</v>
      </c>
      <c r="O11">
        <v>0.1</v>
      </c>
      <c r="P11">
        <v>0.1</v>
      </c>
      <c r="Q11">
        <v>0.1</v>
      </c>
      <c r="R11">
        <v>0.1</v>
      </c>
      <c r="S11">
        <v>0.2</v>
      </c>
      <c r="T11">
        <v>0.2</v>
      </c>
      <c r="U11">
        <v>0.2</v>
      </c>
      <c r="V11">
        <v>0.4</v>
      </c>
      <c r="W11">
        <v>0.4</v>
      </c>
      <c r="X11">
        <v>0.4</v>
      </c>
      <c r="Y11">
        <v>0.6</v>
      </c>
      <c r="Z11">
        <v>0.5</v>
      </c>
      <c r="AA11">
        <v>0.5</v>
      </c>
      <c r="AB11">
        <v>0.5</v>
      </c>
      <c r="AC11">
        <v>0.5</v>
      </c>
      <c r="AD11">
        <v>0.7</v>
      </c>
      <c r="AE11">
        <v>0.9</v>
      </c>
      <c r="AF11">
        <v>0.8</v>
      </c>
      <c r="AG11">
        <v>1</v>
      </c>
      <c r="AH11">
        <v>1.2</v>
      </c>
      <c r="AI11">
        <v>1</v>
      </c>
      <c r="AJ11">
        <v>1.1000000000000001</v>
      </c>
      <c r="AK11">
        <v>1.1000000000000001</v>
      </c>
      <c r="AL11">
        <v>1.3</v>
      </c>
      <c r="AM11">
        <v>1.6</v>
      </c>
      <c r="AN11">
        <v>2</v>
      </c>
      <c r="AO11">
        <v>2.2000000000000002</v>
      </c>
      <c r="AP11">
        <v>2.8</v>
      </c>
      <c r="AQ11">
        <v>3.4</v>
      </c>
      <c r="AR11">
        <v>3.8</v>
      </c>
      <c r="AS11">
        <v>3.6</v>
      </c>
      <c r="AT11">
        <v>3.7</v>
      </c>
      <c r="AU11">
        <v>5</v>
      </c>
      <c r="AV11">
        <v>6.4</v>
      </c>
      <c r="AW11">
        <v>6.2</v>
      </c>
      <c r="AX11">
        <v>6.6</v>
      </c>
      <c r="AY11">
        <v>7</v>
      </c>
      <c r="AZ11">
        <v>8.8000000000000007</v>
      </c>
      <c r="BA11">
        <v>10.6</v>
      </c>
      <c r="BB11">
        <v>12.8</v>
      </c>
      <c r="BC11">
        <v>16</v>
      </c>
      <c r="BD11">
        <v>17.399999999999999</v>
      </c>
      <c r="BE11">
        <v>16.5</v>
      </c>
      <c r="BF11">
        <v>19</v>
      </c>
      <c r="BG11">
        <v>18.2</v>
      </c>
      <c r="BH11">
        <v>15.9</v>
      </c>
      <c r="BI11">
        <v>17.600000000000001</v>
      </c>
      <c r="BJ11">
        <v>20.3</v>
      </c>
      <c r="BK11">
        <v>23.4</v>
      </c>
      <c r="BL11">
        <v>25</v>
      </c>
      <c r="BM11">
        <v>24.6</v>
      </c>
      <c r="BN11">
        <v>24.5</v>
      </c>
      <c r="BO11">
        <v>23.4</v>
      </c>
      <c r="BP11">
        <v>24.5</v>
      </c>
      <c r="BQ11">
        <v>28.8</v>
      </c>
      <c r="BR11">
        <v>29.6</v>
      </c>
      <c r="BS11">
        <v>30.5</v>
      </c>
      <c r="BT11">
        <v>33.4</v>
      </c>
      <c r="BU11">
        <v>34.700000000000003</v>
      </c>
      <c r="BV11">
        <v>40.200000000000003</v>
      </c>
      <c r="BW11">
        <v>37.799999999999997</v>
      </c>
      <c r="BX11">
        <v>33.5</v>
      </c>
      <c r="BY11">
        <v>27.6</v>
      </c>
      <c r="BZ11">
        <v>33.700000000000003</v>
      </c>
      <c r="CA11">
        <v>37.4</v>
      </c>
      <c r="CB11">
        <v>46</v>
      </c>
      <c r="CC11">
        <v>47.9</v>
      </c>
      <c r="CD11">
        <v>46</v>
      </c>
      <c r="CE11">
        <v>59.5</v>
      </c>
      <c r="CF11">
        <v>84.9</v>
      </c>
      <c r="CG11">
        <v>90.3</v>
      </c>
      <c r="CH11" s="1" t="s">
        <v>163</v>
      </c>
    </row>
    <row r="12" spans="1:89" ht="12" customHeight="1" x14ac:dyDescent="0.2">
      <c r="A12" s="1" t="s">
        <v>213</v>
      </c>
      <c r="B12" s="1" t="s">
        <v>358</v>
      </c>
      <c r="C12">
        <v>0</v>
      </c>
      <c r="D12">
        <v>0</v>
      </c>
      <c r="E12">
        <v>0</v>
      </c>
      <c r="F12">
        <v>0</v>
      </c>
      <c r="G12">
        <v>0</v>
      </c>
      <c r="H12">
        <v>0</v>
      </c>
      <c r="I12">
        <v>0</v>
      </c>
      <c r="J12">
        <v>0</v>
      </c>
      <c r="K12">
        <v>0</v>
      </c>
      <c r="L12">
        <v>0</v>
      </c>
      <c r="M12">
        <v>0</v>
      </c>
      <c r="N12">
        <v>0</v>
      </c>
      <c r="O12">
        <v>0</v>
      </c>
      <c r="P12">
        <v>0</v>
      </c>
      <c r="Q12">
        <v>0</v>
      </c>
      <c r="R12">
        <v>0.1</v>
      </c>
      <c r="S12">
        <v>0.1</v>
      </c>
      <c r="T12">
        <v>0.1</v>
      </c>
      <c r="U12">
        <v>0.1</v>
      </c>
      <c r="V12">
        <v>0.2</v>
      </c>
      <c r="W12">
        <v>0.2</v>
      </c>
      <c r="X12">
        <v>0.2</v>
      </c>
      <c r="Y12">
        <v>0.3</v>
      </c>
      <c r="Z12">
        <v>0.3</v>
      </c>
      <c r="AA12">
        <v>0.4</v>
      </c>
      <c r="AB12">
        <v>0.3</v>
      </c>
      <c r="AC12">
        <v>0.3</v>
      </c>
      <c r="AD12">
        <v>0.5</v>
      </c>
      <c r="AE12">
        <v>0.6</v>
      </c>
      <c r="AF12">
        <v>0.6</v>
      </c>
      <c r="AG12">
        <v>0.7</v>
      </c>
      <c r="AH12">
        <v>0.9</v>
      </c>
      <c r="AI12">
        <v>0.8</v>
      </c>
      <c r="AJ12">
        <v>0.9</v>
      </c>
      <c r="AK12">
        <v>1</v>
      </c>
      <c r="AL12">
        <v>1.1000000000000001</v>
      </c>
      <c r="AM12">
        <v>1.3</v>
      </c>
      <c r="AN12">
        <v>1.7</v>
      </c>
      <c r="AO12">
        <v>2</v>
      </c>
      <c r="AP12">
        <v>2.5</v>
      </c>
      <c r="AQ12">
        <v>3.1</v>
      </c>
      <c r="AR12">
        <v>3.5</v>
      </c>
      <c r="AS12">
        <v>3.3</v>
      </c>
      <c r="AT12">
        <v>3.3</v>
      </c>
      <c r="AU12">
        <v>4.5</v>
      </c>
      <c r="AV12">
        <v>5.7</v>
      </c>
      <c r="AW12">
        <v>5.6</v>
      </c>
      <c r="AX12">
        <v>5.9</v>
      </c>
      <c r="AY12">
        <v>6.1</v>
      </c>
      <c r="AZ12">
        <v>7.6</v>
      </c>
      <c r="BA12">
        <v>9.4</v>
      </c>
      <c r="BB12">
        <v>11.8</v>
      </c>
      <c r="BC12">
        <v>14.4</v>
      </c>
      <c r="BD12">
        <v>15.2</v>
      </c>
      <c r="BE12">
        <v>14.6</v>
      </c>
      <c r="BF12">
        <v>16.399999999999999</v>
      </c>
      <c r="BG12">
        <v>16.3</v>
      </c>
      <c r="BH12">
        <v>15.5</v>
      </c>
      <c r="BI12">
        <v>16.2</v>
      </c>
      <c r="BJ12">
        <v>18.100000000000001</v>
      </c>
      <c r="BK12">
        <v>20.7</v>
      </c>
      <c r="BL12">
        <v>21.9</v>
      </c>
      <c r="BM12">
        <v>20.8</v>
      </c>
      <c r="BN12">
        <v>18.399999999999999</v>
      </c>
      <c r="BO12">
        <v>16.8</v>
      </c>
      <c r="BP12">
        <v>18.600000000000001</v>
      </c>
      <c r="BQ12">
        <v>23.1</v>
      </c>
      <c r="BR12">
        <v>22.7</v>
      </c>
      <c r="BS12">
        <v>24.4</v>
      </c>
      <c r="BT12">
        <v>25.8</v>
      </c>
      <c r="BU12">
        <v>26.8</v>
      </c>
      <c r="BV12">
        <v>31.4</v>
      </c>
      <c r="BW12">
        <v>29.2</v>
      </c>
      <c r="BX12">
        <v>23.9</v>
      </c>
      <c r="BY12">
        <v>20.5</v>
      </c>
      <c r="BZ12">
        <v>20.5</v>
      </c>
      <c r="CA12">
        <v>27.1</v>
      </c>
      <c r="CB12">
        <v>34.4</v>
      </c>
      <c r="CC12">
        <v>36.5</v>
      </c>
      <c r="CD12">
        <v>35.4</v>
      </c>
      <c r="CE12">
        <v>47.6</v>
      </c>
      <c r="CF12">
        <v>72</v>
      </c>
      <c r="CG12">
        <v>76.5</v>
      </c>
      <c r="CH12" s="56">
        <f t="shared" ref="CH12" si="2">CH34</f>
        <v>88.4</v>
      </c>
      <c r="CI12" s="56">
        <f>CI34</f>
        <v>77.7</v>
      </c>
      <c r="CJ12" s="56"/>
    </row>
    <row r="13" spans="1:89" ht="12" customHeight="1" x14ac:dyDescent="0.2">
      <c r="A13" s="1" t="s">
        <v>211</v>
      </c>
      <c r="B13" s="1" t="s">
        <v>357</v>
      </c>
      <c r="C13" t="s">
        <v>163</v>
      </c>
      <c r="D13" t="s">
        <v>163</v>
      </c>
      <c r="E13" t="s">
        <v>163</v>
      </c>
      <c r="F13" t="s">
        <v>163</v>
      </c>
      <c r="G13" t="s">
        <v>163</v>
      </c>
      <c r="H13" t="s">
        <v>163</v>
      </c>
      <c r="I13" t="s">
        <v>163</v>
      </c>
      <c r="J13" t="s">
        <v>163</v>
      </c>
      <c r="K13" t="s">
        <v>163</v>
      </c>
      <c r="L13" t="s">
        <v>163</v>
      </c>
      <c r="M13" t="s">
        <v>163</v>
      </c>
      <c r="N13" t="s">
        <v>163</v>
      </c>
      <c r="O13" t="s">
        <v>163</v>
      </c>
      <c r="P13" t="s">
        <v>163</v>
      </c>
      <c r="Q13" t="s">
        <v>163</v>
      </c>
      <c r="R13" t="s">
        <v>163</v>
      </c>
      <c r="S13" t="s">
        <v>163</v>
      </c>
      <c r="T13" t="s">
        <v>163</v>
      </c>
      <c r="U13">
        <v>0</v>
      </c>
      <c r="V13">
        <v>0</v>
      </c>
      <c r="W13">
        <v>0</v>
      </c>
      <c r="X13">
        <v>0</v>
      </c>
      <c r="Y13">
        <v>0</v>
      </c>
      <c r="Z13">
        <v>0</v>
      </c>
      <c r="AA13">
        <v>0</v>
      </c>
      <c r="AB13">
        <v>0</v>
      </c>
      <c r="AC13">
        <v>0</v>
      </c>
      <c r="AD13">
        <v>0</v>
      </c>
      <c r="AE13">
        <v>0</v>
      </c>
      <c r="AF13">
        <v>0</v>
      </c>
      <c r="AG13">
        <v>0</v>
      </c>
      <c r="AH13">
        <v>0</v>
      </c>
      <c r="AI13">
        <v>0.1</v>
      </c>
      <c r="AJ13">
        <v>0.1</v>
      </c>
      <c r="AK13">
        <v>0.1</v>
      </c>
      <c r="AL13">
        <v>0.1</v>
      </c>
      <c r="AM13">
        <v>0.1</v>
      </c>
      <c r="AN13">
        <v>0.1</v>
      </c>
      <c r="AO13">
        <v>0.1</v>
      </c>
      <c r="AP13">
        <v>0.1</v>
      </c>
      <c r="AQ13">
        <v>0.1</v>
      </c>
      <c r="AR13">
        <v>0.1</v>
      </c>
      <c r="AS13">
        <v>0.1</v>
      </c>
      <c r="AT13">
        <v>0.1</v>
      </c>
      <c r="AU13">
        <v>0.2</v>
      </c>
      <c r="AV13">
        <v>0.4</v>
      </c>
      <c r="AW13">
        <v>0.3</v>
      </c>
      <c r="AX13">
        <v>0.3</v>
      </c>
      <c r="AY13">
        <v>0.4</v>
      </c>
      <c r="AZ13">
        <v>0.6</v>
      </c>
      <c r="BA13">
        <v>0.8</v>
      </c>
      <c r="BB13">
        <v>0.8</v>
      </c>
      <c r="BC13">
        <v>1</v>
      </c>
      <c r="BD13">
        <v>1.6</v>
      </c>
      <c r="BE13">
        <v>1.2</v>
      </c>
      <c r="BF13">
        <v>1.4</v>
      </c>
      <c r="BG13">
        <v>0.7</v>
      </c>
      <c r="BH13">
        <v>0</v>
      </c>
      <c r="BI13">
        <v>0.6</v>
      </c>
      <c r="BJ13">
        <v>1.5</v>
      </c>
      <c r="BK13">
        <v>2.2000000000000002</v>
      </c>
      <c r="BL13">
        <v>2</v>
      </c>
      <c r="BM13">
        <v>2</v>
      </c>
      <c r="BN13">
        <v>1.9</v>
      </c>
      <c r="BO13">
        <v>2.1</v>
      </c>
      <c r="BP13">
        <v>2.1</v>
      </c>
      <c r="BQ13">
        <v>2.6</v>
      </c>
      <c r="BR13">
        <v>2.7</v>
      </c>
      <c r="BS13">
        <v>3.1</v>
      </c>
      <c r="BT13">
        <v>3.4</v>
      </c>
      <c r="BU13">
        <v>3.7</v>
      </c>
      <c r="BV13">
        <v>3.9</v>
      </c>
      <c r="BW13">
        <v>3.9</v>
      </c>
      <c r="BX13">
        <v>3.5</v>
      </c>
      <c r="BY13">
        <v>3.9</v>
      </c>
      <c r="BZ13">
        <v>4</v>
      </c>
      <c r="CA13">
        <v>4.7</v>
      </c>
      <c r="CB13">
        <v>5.0999999999999996</v>
      </c>
      <c r="CC13">
        <v>5.8</v>
      </c>
      <c r="CD13">
        <v>6.7</v>
      </c>
      <c r="CE13">
        <v>8.3000000000000007</v>
      </c>
      <c r="CF13">
        <v>7.5</v>
      </c>
      <c r="CG13">
        <v>7.1</v>
      </c>
      <c r="CH13" s="1" t="s">
        <v>163</v>
      </c>
    </row>
    <row r="14" spans="1:89" ht="12" customHeight="1" x14ac:dyDescent="0.2">
      <c r="A14" s="1" t="s">
        <v>209</v>
      </c>
      <c r="B14" s="1" t="s">
        <v>356</v>
      </c>
      <c r="C14">
        <v>0</v>
      </c>
      <c r="D14">
        <v>0</v>
      </c>
      <c r="E14">
        <v>0</v>
      </c>
      <c r="F14">
        <v>0.1</v>
      </c>
      <c r="G14">
        <v>0.1</v>
      </c>
      <c r="H14">
        <v>0.1</v>
      </c>
      <c r="I14">
        <v>0</v>
      </c>
      <c r="J14">
        <v>0</v>
      </c>
      <c r="K14">
        <v>0.1</v>
      </c>
      <c r="L14">
        <v>0.1</v>
      </c>
      <c r="M14">
        <v>0</v>
      </c>
      <c r="N14">
        <v>0.1</v>
      </c>
      <c r="O14">
        <v>0.1</v>
      </c>
      <c r="P14">
        <v>0.1</v>
      </c>
      <c r="Q14">
        <v>0.1</v>
      </c>
      <c r="R14">
        <v>0.1</v>
      </c>
      <c r="S14">
        <v>0.1</v>
      </c>
      <c r="T14">
        <v>0.2</v>
      </c>
      <c r="U14">
        <v>0.2</v>
      </c>
      <c r="V14">
        <v>0.2</v>
      </c>
      <c r="W14">
        <v>0.2</v>
      </c>
      <c r="X14">
        <v>0.2</v>
      </c>
      <c r="Y14">
        <v>0.3</v>
      </c>
      <c r="Z14">
        <v>0.1</v>
      </c>
      <c r="AA14">
        <v>0.1</v>
      </c>
      <c r="AB14">
        <v>0.1</v>
      </c>
      <c r="AC14">
        <v>0.1</v>
      </c>
      <c r="AD14">
        <v>0.2</v>
      </c>
      <c r="AE14">
        <v>0.2</v>
      </c>
      <c r="AF14">
        <v>0.2</v>
      </c>
      <c r="AG14">
        <v>0.2</v>
      </c>
      <c r="AH14">
        <v>0.2</v>
      </c>
      <c r="AI14">
        <v>0.2</v>
      </c>
      <c r="AJ14">
        <v>0.2</v>
      </c>
      <c r="AK14">
        <v>0.1</v>
      </c>
      <c r="AL14">
        <v>0.1</v>
      </c>
      <c r="AM14">
        <v>0.1</v>
      </c>
      <c r="AN14">
        <v>0.2</v>
      </c>
      <c r="AO14">
        <v>0.2</v>
      </c>
      <c r="AP14">
        <v>0.2</v>
      </c>
      <c r="AQ14">
        <v>0.2</v>
      </c>
      <c r="AR14">
        <v>0.2</v>
      </c>
      <c r="AS14">
        <v>0.2</v>
      </c>
      <c r="AT14">
        <v>0.3</v>
      </c>
      <c r="AU14">
        <v>0.3</v>
      </c>
      <c r="AV14">
        <v>0.4</v>
      </c>
      <c r="AW14">
        <v>0.3</v>
      </c>
      <c r="AX14">
        <v>0.4</v>
      </c>
      <c r="AY14">
        <v>0.5</v>
      </c>
      <c r="AZ14">
        <v>0.6</v>
      </c>
      <c r="BA14">
        <v>0.4</v>
      </c>
      <c r="BB14">
        <v>0.2</v>
      </c>
      <c r="BC14">
        <v>0.6</v>
      </c>
      <c r="BD14">
        <v>0.5</v>
      </c>
      <c r="BE14">
        <v>0.7</v>
      </c>
      <c r="BF14">
        <v>1.2</v>
      </c>
      <c r="BG14">
        <v>1.1000000000000001</v>
      </c>
      <c r="BH14">
        <v>0.4</v>
      </c>
      <c r="BI14">
        <v>0.7</v>
      </c>
      <c r="BJ14">
        <v>0.7</v>
      </c>
      <c r="BK14">
        <v>0.5</v>
      </c>
      <c r="BL14">
        <v>1.1000000000000001</v>
      </c>
      <c r="BM14">
        <v>1.8</v>
      </c>
      <c r="BN14">
        <v>4.2</v>
      </c>
      <c r="BO14">
        <v>4.5</v>
      </c>
      <c r="BP14">
        <v>3.8</v>
      </c>
      <c r="BQ14">
        <v>3.2</v>
      </c>
      <c r="BR14">
        <v>4.2</v>
      </c>
      <c r="BS14">
        <v>3</v>
      </c>
      <c r="BT14">
        <v>4.3</v>
      </c>
      <c r="BU14">
        <v>4.2</v>
      </c>
      <c r="BV14">
        <v>5</v>
      </c>
      <c r="BW14">
        <v>4.7</v>
      </c>
      <c r="BX14">
        <v>6.1</v>
      </c>
      <c r="BY14">
        <v>3.1</v>
      </c>
      <c r="BZ14">
        <v>9.1</v>
      </c>
      <c r="CA14">
        <v>5.5</v>
      </c>
      <c r="CB14">
        <v>6.5</v>
      </c>
      <c r="CC14">
        <v>5.6</v>
      </c>
      <c r="CD14">
        <v>3.9</v>
      </c>
      <c r="CE14">
        <v>3.6</v>
      </c>
      <c r="CF14">
        <v>5.4</v>
      </c>
      <c r="CG14">
        <v>6.7</v>
      </c>
      <c r="CH14" s="1" t="s">
        <v>163</v>
      </c>
    </row>
    <row r="15" spans="1:89" ht="12" customHeight="1" x14ac:dyDescent="0.2">
      <c r="A15" s="1" t="s">
        <v>207</v>
      </c>
      <c r="B15" s="1" t="s">
        <v>355</v>
      </c>
      <c r="C15">
        <v>0.6</v>
      </c>
      <c r="D15">
        <v>0.5</v>
      </c>
      <c r="E15">
        <v>0.3</v>
      </c>
      <c r="F15">
        <v>0.2</v>
      </c>
      <c r="G15">
        <v>0.2</v>
      </c>
      <c r="H15">
        <v>0.3</v>
      </c>
      <c r="I15">
        <v>0.3</v>
      </c>
      <c r="J15">
        <v>0.4</v>
      </c>
      <c r="K15">
        <v>0.5</v>
      </c>
      <c r="L15">
        <v>0.4</v>
      </c>
      <c r="M15">
        <v>0.4</v>
      </c>
      <c r="N15">
        <v>0.5</v>
      </c>
      <c r="O15">
        <v>0.5</v>
      </c>
      <c r="P15">
        <v>0.6</v>
      </c>
      <c r="Q15">
        <v>0.6</v>
      </c>
      <c r="R15">
        <v>0.7</v>
      </c>
      <c r="S15">
        <v>0.7</v>
      </c>
      <c r="T15">
        <v>0.6</v>
      </c>
      <c r="U15">
        <v>0.9</v>
      </c>
      <c r="V15">
        <v>1.5</v>
      </c>
      <c r="W15">
        <v>1.2</v>
      </c>
      <c r="X15">
        <v>1.4</v>
      </c>
      <c r="Y15">
        <v>1.6</v>
      </c>
      <c r="Z15">
        <v>1.6</v>
      </c>
      <c r="AA15">
        <v>1.7</v>
      </c>
      <c r="AB15">
        <v>1.8</v>
      </c>
      <c r="AC15">
        <v>2.1</v>
      </c>
      <c r="AD15">
        <v>2.4</v>
      </c>
      <c r="AE15">
        <v>2.6</v>
      </c>
      <c r="AF15">
        <v>2.4</v>
      </c>
      <c r="AG15">
        <v>2.5</v>
      </c>
      <c r="AH15">
        <v>2.7</v>
      </c>
      <c r="AI15">
        <v>2.7</v>
      </c>
      <c r="AJ15">
        <v>2.8</v>
      </c>
      <c r="AK15">
        <v>2.9</v>
      </c>
      <c r="AL15">
        <v>3.3</v>
      </c>
      <c r="AM15">
        <v>3.4</v>
      </c>
      <c r="AN15">
        <v>3.6</v>
      </c>
      <c r="AO15">
        <v>3.9</v>
      </c>
      <c r="AP15">
        <v>4.3</v>
      </c>
      <c r="AQ15">
        <v>4.2</v>
      </c>
      <c r="AR15">
        <v>4</v>
      </c>
      <c r="AS15">
        <v>4.2</v>
      </c>
      <c r="AT15">
        <v>4.5</v>
      </c>
      <c r="AU15">
        <v>5.8</v>
      </c>
      <c r="AV15">
        <v>9.3000000000000007</v>
      </c>
      <c r="AW15">
        <v>4.5</v>
      </c>
      <c r="AX15">
        <v>4.8</v>
      </c>
      <c r="AY15">
        <v>5</v>
      </c>
      <c r="AZ15">
        <v>5.7</v>
      </c>
      <c r="BA15">
        <v>6.8</v>
      </c>
      <c r="BB15">
        <v>7.6</v>
      </c>
      <c r="BC15">
        <v>6.7</v>
      </c>
      <c r="BD15">
        <v>5.8</v>
      </c>
      <c r="BE15">
        <v>6.2</v>
      </c>
      <c r="BF15">
        <v>6.5</v>
      </c>
      <c r="BG15">
        <v>6.4</v>
      </c>
      <c r="BH15">
        <v>7.6</v>
      </c>
      <c r="BI15">
        <v>6.9</v>
      </c>
      <c r="BJ15">
        <v>6.9</v>
      </c>
      <c r="BK15">
        <v>7.3</v>
      </c>
      <c r="BL15">
        <v>7.6</v>
      </c>
      <c r="BM15">
        <v>6.8</v>
      </c>
      <c r="BN15">
        <v>7.3</v>
      </c>
      <c r="BO15">
        <v>6.9</v>
      </c>
      <c r="BP15">
        <v>7.6</v>
      </c>
      <c r="BQ15">
        <v>8.1</v>
      </c>
      <c r="BR15">
        <v>8.1999999999999993</v>
      </c>
      <c r="BS15">
        <v>8.4</v>
      </c>
      <c r="BT15">
        <v>8</v>
      </c>
      <c r="BU15">
        <v>8</v>
      </c>
      <c r="BV15">
        <v>8.4</v>
      </c>
      <c r="BW15">
        <v>7.9</v>
      </c>
      <c r="BX15">
        <v>7.5</v>
      </c>
      <c r="BY15">
        <v>7.9</v>
      </c>
      <c r="BZ15">
        <v>9.1999999999999993</v>
      </c>
      <c r="CA15">
        <v>12.3</v>
      </c>
      <c r="CB15">
        <v>11.6</v>
      </c>
      <c r="CC15">
        <v>14.4</v>
      </c>
      <c r="CD15">
        <v>16.3</v>
      </c>
      <c r="CE15">
        <v>16.100000000000001</v>
      </c>
      <c r="CF15">
        <v>17.7</v>
      </c>
      <c r="CG15">
        <v>20.2</v>
      </c>
      <c r="CH15" s="1" t="s">
        <v>163</v>
      </c>
    </row>
    <row r="16" spans="1:89" ht="12" customHeight="1" x14ac:dyDescent="0.2">
      <c r="A16" s="1" t="s">
        <v>205</v>
      </c>
      <c r="B16" s="1" t="s">
        <v>354</v>
      </c>
      <c r="C16">
        <v>0.1</v>
      </c>
      <c r="D16">
        <v>0</v>
      </c>
      <c r="E16">
        <v>0</v>
      </c>
      <c r="F16">
        <v>0</v>
      </c>
      <c r="G16">
        <v>-0.1</v>
      </c>
      <c r="H16">
        <v>0</v>
      </c>
      <c r="I16">
        <v>0</v>
      </c>
      <c r="J16">
        <v>0.1</v>
      </c>
      <c r="K16">
        <v>0.1</v>
      </c>
      <c r="L16">
        <v>0.1</v>
      </c>
      <c r="M16">
        <v>0.1</v>
      </c>
      <c r="N16">
        <v>0.1</v>
      </c>
      <c r="O16">
        <v>0.1</v>
      </c>
      <c r="P16">
        <v>0</v>
      </c>
      <c r="Q16">
        <v>0.1</v>
      </c>
      <c r="R16">
        <v>0.2</v>
      </c>
      <c r="S16">
        <v>0.3</v>
      </c>
      <c r="T16">
        <v>0.3</v>
      </c>
      <c r="U16">
        <v>0.3</v>
      </c>
      <c r="V16">
        <v>0.6</v>
      </c>
      <c r="W16">
        <v>0.6</v>
      </c>
      <c r="X16">
        <v>0.7</v>
      </c>
      <c r="Y16">
        <v>0.9</v>
      </c>
      <c r="Z16">
        <v>1</v>
      </c>
      <c r="AA16">
        <v>1.1000000000000001</v>
      </c>
      <c r="AB16">
        <v>1.1000000000000001</v>
      </c>
      <c r="AC16">
        <v>1.2</v>
      </c>
      <c r="AD16">
        <v>1.2</v>
      </c>
      <c r="AE16">
        <v>1.1000000000000001</v>
      </c>
      <c r="AF16">
        <v>0.8</v>
      </c>
      <c r="AG16">
        <v>0.8</v>
      </c>
      <c r="AH16">
        <v>0.6</v>
      </c>
      <c r="AI16">
        <v>0.5</v>
      </c>
      <c r="AJ16">
        <v>0.6</v>
      </c>
      <c r="AK16">
        <v>0.4</v>
      </c>
      <c r="AL16">
        <v>0.4</v>
      </c>
      <c r="AM16">
        <v>0.4</v>
      </c>
      <c r="AN16">
        <v>0.3</v>
      </c>
      <c r="AO16">
        <v>0.3</v>
      </c>
      <c r="AP16">
        <v>0.2</v>
      </c>
      <c r="AQ16">
        <v>0.3</v>
      </c>
      <c r="AR16">
        <v>0.2</v>
      </c>
      <c r="AS16">
        <v>0</v>
      </c>
      <c r="AT16">
        <v>0.3</v>
      </c>
      <c r="AU16">
        <v>0.6</v>
      </c>
      <c r="AV16">
        <v>1.7</v>
      </c>
      <c r="AW16">
        <v>2.7</v>
      </c>
      <c r="AX16">
        <v>3.5</v>
      </c>
      <c r="AY16">
        <v>4.3</v>
      </c>
      <c r="AZ16">
        <v>6.8</v>
      </c>
      <c r="BA16">
        <v>9.8000000000000007</v>
      </c>
      <c r="BB16">
        <v>13.4</v>
      </c>
      <c r="BC16">
        <v>19.600000000000001</v>
      </c>
      <c r="BD16">
        <v>19.899999999999999</v>
      </c>
      <c r="BE16">
        <v>10.199999999999999</v>
      </c>
      <c r="BF16">
        <v>11.2</v>
      </c>
      <c r="BG16">
        <v>7.5</v>
      </c>
      <c r="BH16">
        <v>-3.9</v>
      </c>
      <c r="BI16">
        <v>-7.2</v>
      </c>
      <c r="BJ16">
        <v>-5.0999999999999996</v>
      </c>
      <c r="BK16">
        <v>-7.7</v>
      </c>
      <c r="BL16">
        <v>-4.9000000000000004</v>
      </c>
      <c r="BM16">
        <v>-8.1</v>
      </c>
      <c r="BN16">
        <v>-7.4</v>
      </c>
      <c r="BO16">
        <v>-6.3</v>
      </c>
      <c r="BP16">
        <v>-3.8</v>
      </c>
      <c r="BQ16">
        <v>-2.1</v>
      </c>
      <c r="BR16">
        <v>0.6</v>
      </c>
      <c r="BS16">
        <v>6.4</v>
      </c>
      <c r="BT16">
        <v>3.7</v>
      </c>
      <c r="BU16">
        <v>0.5</v>
      </c>
      <c r="BV16">
        <v>5.0999999999999996</v>
      </c>
      <c r="BW16">
        <v>10.7</v>
      </c>
      <c r="BX16">
        <v>3.4</v>
      </c>
      <c r="BY16">
        <v>6.6</v>
      </c>
      <c r="BZ16">
        <v>11.5</v>
      </c>
      <c r="CA16">
        <v>16.2</v>
      </c>
      <c r="CB16">
        <v>33.9</v>
      </c>
      <c r="CC16">
        <v>44.3</v>
      </c>
      <c r="CD16">
        <v>51.4</v>
      </c>
      <c r="CE16">
        <v>25.1</v>
      </c>
      <c r="CF16">
        <v>25.1</v>
      </c>
      <c r="CG16">
        <v>40.4</v>
      </c>
      <c r="CH16" s="1" t="s">
        <v>163</v>
      </c>
    </row>
    <row r="17" spans="1:89" ht="12" customHeight="1" x14ac:dyDescent="0.2">
      <c r="A17" s="1" t="s">
        <v>203</v>
      </c>
      <c r="B17" s="1" t="s">
        <v>339</v>
      </c>
      <c r="C17">
        <v>0.1</v>
      </c>
      <c r="D17">
        <v>0.1</v>
      </c>
      <c r="E17">
        <v>0.1</v>
      </c>
      <c r="F17">
        <v>0.1</v>
      </c>
      <c r="G17">
        <v>0.1</v>
      </c>
      <c r="H17">
        <v>0.1</v>
      </c>
      <c r="I17">
        <v>0.1</v>
      </c>
      <c r="J17">
        <v>0.2</v>
      </c>
      <c r="K17">
        <v>0.2</v>
      </c>
      <c r="L17">
        <v>0.1</v>
      </c>
      <c r="M17">
        <v>0.2</v>
      </c>
      <c r="N17">
        <v>0.2</v>
      </c>
      <c r="O17">
        <v>0.3</v>
      </c>
      <c r="P17">
        <v>0.4</v>
      </c>
      <c r="Q17">
        <v>0.5</v>
      </c>
      <c r="R17">
        <v>0.5</v>
      </c>
      <c r="S17">
        <v>0.5</v>
      </c>
      <c r="T17">
        <v>0.5</v>
      </c>
      <c r="U17">
        <v>0.6</v>
      </c>
      <c r="V17">
        <v>0.7</v>
      </c>
      <c r="W17">
        <v>0.6</v>
      </c>
      <c r="X17">
        <v>0.8</v>
      </c>
      <c r="Y17">
        <v>0.9</v>
      </c>
      <c r="Z17">
        <v>0.8</v>
      </c>
      <c r="AA17">
        <v>0.8</v>
      </c>
      <c r="AB17">
        <v>0.8</v>
      </c>
      <c r="AC17">
        <v>1</v>
      </c>
      <c r="AD17">
        <v>1</v>
      </c>
      <c r="AE17">
        <v>1</v>
      </c>
      <c r="AF17">
        <v>1</v>
      </c>
      <c r="AG17">
        <v>1.2</v>
      </c>
      <c r="AH17">
        <v>1.2</v>
      </c>
      <c r="AI17">
        <v>1.3</v>
      </c>
      <c r="AJ17">
        <v>1.5</v>
      </c>
      <c r="AK17">
        <v>1.7</v>
      </c>
      <c r="AL17">
        <v>1.8</v>
      </c>
      <c r="AM17">
        <v>2</v>
      </c>
      <c r="AN17">
        <v>2.2000000000000002</v>
      </c>
      <c r="AO17">
        <v>2.6</v>
      </c>
      <c r="AP17">
        <v>3.3</v>
      </c>
      <c r="AQ17">
        <v>3.6</v>
      </c>
      <c r="AR17">
        <v>3.7</v>
      </c>
      <c r="AS17">
        <v>4.3</v>
      </c>
      <c r="AT17">
        <v>5.3</v>
      </c>
      <c r="AU17">
        <v>6</v>
      </c>
      <c r="AV17">
        <v>6.7</v>
      </c>
      <c r="AW17">
        <v>7.3</v>
      </c>
      <c r="AX17">
        <v>9.6</v>
      </c>
      <c r="AY17">
        <v>11.4</v>
      </c>
      <c r="AZ17">
        <v>12.1</v>
      </c>
      <c r="BA17">
        <v>13.6</v>
      </c>
      <c r="BB17">
        <v>14.5</v>
      </c>
      <c r="BC17">
        <v>15.4</v>
      </c>
      <c r="BD17">
        <v>14</v>
      </c>
      <c r="BE17">
        <v>15.9</v>
      </c>
      <c r="BF17">
        <v>18.8</v>
      </c>
      <c r="BG17">
        <v>20.2</v>
      </c>
      <c r="BH17">
        <v>22.7</v>
      </c>
      <c r="BI17">
        <v>23.9</v>
      </c>
      <c r="BJ17">
        <v>26</v>
      </c>
      <c r="BK17">
        <v>24.2</v>
      </c>
      <c r="BL17">
        <v>22.5</v>
      </c>
      <c r="BM17">
        <v>23.6</v>
      </c>
      <c r="BN17">
        <v>24.4</v>
      </c>
      <c r="BO17">
        <v>26.9</v>
      </c>
      <c r="BP17">
        <v>30</v>
      </c>
      <c r="BQ17">
        <v>31.7</v>
      </c>
      <c r="BR17">
        <v>33</v>
      </c>
      <c r="BS17">
        <v>34.1</v>
      </c>
      <c r="BT17">
        <v>34.9</v>
      </c>
      <c r="BU17">
        <v>35.799999999999997</v>
      </c>
      <c r="BV17">
        <v>35.200000000000003</v>
      </c>
      <c r="BW17">
        <v>28.9</v>
      </c>
      <c r="BX17">
        <v>30.9</v>
      </c>
      <c r="BY17">
        <v>34</v>
      </c>
      <c r="BZ17">
        <v>41.7</v>
      </c>
      <c r="CA17">
        <v>54.9</v>
      </c>
      <c r="CB17">
        <v>59.2</v>
      </c>
      <c r="CC17">
        <v>57.9</v>
      </c>
      <c r="CD17">
        <v>47.4</v>
      </c>
      <c r="CE17">
        <v>45.6</v>
      </c>
      <c r="CF17">
        <v>47.7</v>
      </c>
      <c r="CG17">
        <v>50.2</v>
      </c>
      <c r="CH17" s="1" t="s">
        <v>163</v>
      </c>
    </row>
    <row r="18" spans="1:89" ht="12" customHeight="1" x14ac:dyDescent="0.2">
      <c r="A18" s="1" t="s">
        <v>201</v>
      </c>
      <c r="B18" s="1" t="s">
        <v>326</v>
      </c>
      <c r="C18" t="s">
        <v>163</v>
      </c>
      <c r="D18" t="s">
        <v>163</v>
      </c>
      <c r="E18" t="s">
        <v>163</v>
      </c>
      <c r="F18" t="s">
        <v>163</v>
      </c>
      <c r="G18" t="s">
        <v>163</v>
      </c>
      <c r="H18" t="s">
        <v>163</v>
      </c>
      <c r="I18" t="s">
        <v>163</v>
      </c>
      <c r="J18" t="s">
        <v>163</v>
      </c>
      <c r="K18" t="s">
        <v>163</v>
      </c>
      <c r="L18" t="s">
        <v>163</v>
      </c>
      <c r="M18" t="s">
        <v>163</v>
      </c>
      <c r="N18" t="s">
        <v>163</v>
      </c>
      <c r="O18" t="s">
        <v>163</v>
      </c>
      <c r="P18" t="s">
        <v>163</v>
      </c>
      <c r="Q18" t="s">
        <v>163</v>
      </c>
      <c r="R18" t="s">
        <v>163</v>
      </c>
      <c r="S18" t="s">
        <v>163</v>
      </c>
      <c r="T18" t="s">
        <v>163</v>
      </c>
      <c r="U18" t="s">
        <v>163</v>
      </c>
      <c r="V18" t="s">
        <v>163</v>
      </c>
      <c r="W18" t="s">
        <v>163</v>
      </c>
      <c r="X18" t="s">
        <v>163</v>
      </c>
      <c r="Y18" t="s">
        <v>163</v>
      </c>
      <c r="Z18" t="s">
        <v>163</v>
      </c>
      <c r="AA18" t="s">
        <v>163</v>
      </c>
      <c r="AB18" t="s">
        <v>163</v>
      </c>
      <c r="AC18" t="s">
        <v>163</v>
      </c>
      <c r="AD18" t="s">
        <v>163</v>
      </c>
      <c r="AE18" t="s">
        <v>163</v>
      </c>
      <c r="AF18" t="s">
        <v>163</v>
      </c>
      <c r="AG18" t="s">
        <v>163</v>
      </c>
      <c r="AH18" t="s">
        <v>163</v>
      </c>
      <c r="AI18" t="s">
        <v>163</v>
      </c>
      <c r="AJ18" t="s">
        <v>163</v>
      </c>
      <c r="AK18" t="s">
        <v>163</v>
      </c>
      <c r="AL18" t="s">
        <v>163</v>
      </c>
      <c r="AM18" t="s">
        <v>163</v>
      </c>
      <c r="AN18" t="s">
        <v>163</v>
      </c>
      <c r="AO18" t="s">
        <v>163</v>
      </c>
      <c r="AP18">
        <v>-0.1</v>
      </c>
      <c r="AQ18">
        <v>-0.2</v>
      </c>
      <c r="AR18">
        <v>-0.4</v>
      </c>
      <c r="AS18">
        <v>-0.3</v>
      </c>
      <c r="AT18">
        <v>-0.4</v>
      </c>
      <c r="AU18">
        <v>-0.8</v>
      </c>
      <c r="AV18">
        <v>-1.1000000000000001</v>
      </c>
      <c r="AW18">
        <v>-1</v>
      </c>
      <c r="AX18">
        <v>-1</v>
      </c>
      <c r="AY18">
        <v>-1.5</v>
      </c>
      <c r="AZ18">
        <v>-1.8</v>
      </c>
      <c r="BA18">
        <v>-4.4000000000000004</v>
      </c>
      <c r="BB18">
        <v>-8.6999999999999993</v>
      </c>
      <c r="BC18">
        <v>-18.3</v>
      </c>
      <c r="BD18">
        <v>-23.2</v>
      </c>
      <c r="BE18">
        <v>-17.5</v>
      </c>
      <c r="BF18">
        <v>-21.7</v>
      </c>
      <c r="BG18">
        <v>-24.4</v>
      </c>
      <c r="BH18">
        <v>-28.5</v>
      </c>
      <c r="BI18">
        <v>-45.1</v>
      </c>
      <c r="BJ18">
        <v>-53.5</v>
      </c>
      <c r="BK18">
        <v>-67.5</v>
      </c>
      <c r="BL18">
        <v>-68</v>
      </c>
      <c r="BM18">
        <v>-60.3</v>
      </c>
      <c r="BN18">
        <v>-64.7</v>
      </c>
      <c r="BO18">
        <v>-70.5</v>
      </c>
      <c r="BP18">
        <v>-78</v>
      </c>
      <c r="BQ18">
        <v>-97.9</v>
      </c>
      <c r="BR18">
        <v>-105.4</v>
      </c>
      <c r="BS18">
        <v>-121.4</v>
      </c>
      <c r="BT18">
        <v>-138.19999999999999</v>
      </c>
      <c r="BU18">
        <v>-154.1</v>
      </c>
      <c r="BV18">
        <v>-187.9</v>
      </c>
      <c r="BW18">
        <v>-151.80000000000001</v>
      </c>
      <c r="BX18">
        <v>-98.6</v>
      </c>
      <c r="BY18">
        <v>-82.5</v>
      </c>
      <c r="BZ18">
        <v>-91.3</v>
      </c>
      <c r="CA18">
        <v>-142.80000000000001</v>
      </c>
      <c r="CB18">
        <v>-202.8</v>
      </c>
      <c r="CC18">
        <v>-248.6</v>
      </c>
      <c r="CD18">
        <v>-201.8</v>
      </c>
      <c r="CE18">
        <v>-134.4</v>
      </c>
      <c r="CF18">
        <v>-129.69999999999999</v>
      </c>
      <c r="CG18">
        <v>-130.5</v>
      </c>
      <c r="CH18" s="1" t="s">
        <v>163</v>
      </c>
    </row>
    <row r="19" spans="1:89" ht="12" customHeight="1" x14ac:dyDescent="0.2">
      <c r="A19" s="1" t="s">
        <v>199</v>
      </c>
      <c r="B19" s="1" t="s">
        <v>353</v>
      </c>
      <c r="C19">
        <v>0.9</v>
      </c>
      <c r="D19">
        <v>1</v>
      </c>
      <c r="E19">
        <v>1.2</v>
      </c>
      <c r="F19">
        <v>1.3</v>
      </c>
      <c r="G19">
        <v>1.2</v>
      </c>
      <c r="H19">
        <v>1.2</v>
      </c>
      <c r="I19">
        <v>1</v>
      </c>
      <c r="J19">
        <v>0.9</v>
      </c>
      <c r="K19">
        <v>0.8</v>
      </c>
      <c r="L19">
        <v>0.7</v>
      </c>
      <c r="M19">
        <v>0.7</v>
      </c>
      <c r="N19">
        <v>0.6</v>
      </c>
      <c r="O19">
        <v>0.7</v>
      </c>
      <c r="P19">
        <v>0.5</v>
      </c>
      <c r="Q19">
        <v>0.4</v>
      </c>
      <c r="R19">
        <v>0.3</v>
      </c>
      <c r="S19">
        <v>0.3</v>
      </c>
      <c r="T19">
        <v>0.3</v>
      </c>
      <c r="U19">
        <v>0.7</v>
      </c>
      <c r="V19">
        <v>0.7</v>
      </c>
      <c r="W19">
        <v>0.8</v>
      </c>
      <c r="X19">
        <v>0.8</v>
      </c>
      <c r="Y19">
        <v>0.8</v>
      </c>
      <c r="Z19">
        <v>0.9</v>
      </c>
      <c r="AA19">
        <v>1.1000000000000001</v>
      </c>
      <c r="AB19">
        <v>1.4</v>
      </c>
      <c r="AC19">
        <v>1.7</v>
      </c>
      <c r="AD19">
        <v>1.9</v>
      </c>
      <c r="AE19">
        <v>1.9</v>
      </c>
      <c r="AF19">
        <v>2.1</v>
      </c>
      <c r="AG19">
        <v>2.2999999999999998</v>
      </c>
      <c r="AH19">
        <v>2.8</v>
      </c>
      <c r="AI19">
        <v>3.1</v>
      </c>
      <c r="AJ19">
        <v>3.5</v>
      </c>
      <c r="AK19">
        <v>3.5</v>
      </c>
      <c r="AL19">
        <v>3.9</v>
      </c>
      <c r="AM19">
        <v>4.2</v>
      </c>
      <c r="AN19">
        <v>4.3</v>
      </c>
      <c r="AO19">
        <v>4.4000000000000004</v>
      </c>
      <c r="AP19">
        <v>4.9000000000000004</v>
      </c>
      <c r="AQ19">
        <v>5.9</v>
      </c>
      <c r="AR19">
        <v>6.5</v>
      </c>
      <c r="AS19">
        <v>7.8</v>
      </c>
      <c r="AT19">
        <v>8.3000000000000007</v>
      </c>
      <c r="AU19">
        <v>10.5</v>
      </c>
      <c r="AV19">
        <v>12.8</v>
      </c>
      <c r="AW19">
        <v>13.8</v>
      </c>
      <c r="AX19">
        <v>13.8</v>
      </c>
      <c r="AY19">
        <v>14.2</v>
      </c>
      <c r="AZ19">
        <v>15.7</v>
      </c>
      <c r="BA19">
        <v>17.399999999999999</v>
      </c>
      <c r="BB19">
        <v>18.8</v>
      </c>
      <c r="BC19">
        <v>22.3</v>
      </c>
      <c r="BD19">
        <v>26.7</v>
      </c>
      <c r="BE19">
        <v>30.5</v>
      </c>
      <c r="BF19">
        <v>33.799999999999997</v>
      </c>
      <c r="BG19">
        <v>43.3</v>
      </c>
      <c r="BH19">
        <v>53.4</v>
      </c>
      <c r="BI19">
        <v>54.6</v>
      </c>
      <c r="BJ19">
        <v>58.6</v>
      </c>
      <c r="BK19">
        <v>68.8</v>
      </c>
      <c r="BL19">
        <v>83.7</v>
      </c>
      <c r="BM19">
        <v>100.9</v>
      </c>
      <c r="BN19">
        <v>89.6</v>
      </c>
      <c r="BO19">
        <v>80.7</v>
      </c>
      <c r="BP19">
        <v>67.900000000000006</v>
      </c>
      <c r="BQ19">
        <v>67.8</v>
      </c>
      <c r="BR19">
        <v>74.7</v>
      </c>
      <c r="BS19">
        <v>83.6</v>
      </c>
      <c r="BT19">
        <v>86.4</v>
      </c>
      <c r="BU19">
        <v>100.2</v>
      </c>
      <c r="BV19">
        <v>107.7</v>
      </c>
      <c r="BW19">
        <v>142.19999999999999</v>
      </c>
      <c r="BX19">
        <v>168</v>
      </c>
      <c r="BY19">
        <v>151.1</v>
      </c>
      <c r="BZ19">
        <v>139.69999999999999</v>
      </c>
      <c r="CA19">
        <v>119</v>
      </c>
      <c r="CB19">
        <v>105.9</v>
      </c>
      <c r="CC19">
        <v>130</v>
      </c>
      <c r="CD19">
        <v>253.9</v>
      </c>
      <c r="CE19">
        <v>379.4</v>
      </c>
      <c r="CF19">
        <v>316.3</v>
      </c>
      <c r="CG19">
        <v>252.2</v>
      </c>
      <c r="CH19" s="1" t="s">
        <v>163</v>
      </c>
    </row>
    <row r="20" spans="1:89" ht="12" customHeight="1" x14ac:dyDescent="0.2">
      <c r="A20" s="1" t="s">
        <v>197</v>
      </c>
      <c r="B20" s="1" t="s">
        <v>352</v>
      </c>
      <c r="C20">
        <v>0.3</v>
      </c>
      <c r="D20">
        <v>0.3</v>
      </c>
      <c r="E20">
        <v>0.2</v>
      </c>
      <c r="F20">
        <v>0.1</v>
      </c>
      <c r="G20">
        <v>0.1</v>
      </c>
      <c r="H20">
        <v>0.1</v>
      </c>
      <c r="I20">
        <v>0.2</v>
      </c>
      <c r="J20">
        <v>0.2</v>
      </c>
      <c r="K20">
        <v>0.2</v>
      </c>
      <c r="L20">
        <v>0.2</v>
      </c>
      <c r="M20">
        <v>0.2</v>
      </c>
      <c r="N20">
        <v>0.2</v>
      </c>
      <c r="O20">
        <v>0.4</v>
      </c>
      <c r="P20">
        <v>0.4</v>
      </c>
      <c r="Q20">
        <v>0.3</v>
      </c>
      <c r="R20">
        <v>0.3</v>
      </c>
      <c r="S20">
        <v>0.4</v>
      </c>
      <c r="T20">
        <v>0.6</v>
      </c>
      <c r="U20">
        <v>0.7</v>
      </c>
      <c r="V20">
        <v>0.6</v>
      </c>
      <c r="W20">
        <v>0.4</v>
      </c>
      <c r="X20">
        <v>0.6</v>
      </c>
      <c r="Y20">
        <v>0.6</v>
      </c>
      <c r="Z20">
        <v>1.1000000000000001</v>
      </c>
      <c r="AA20">
        <v>1.5</v>
      </c>
      <c r="AB20">
        <v>1.5</v>
      </c>
      <c r="AC20">
        <v>1.6</v>
      </c>
      <c r="AD20">
        <v>2.2000000000000002</v>
      </c>
      <c r="AE20">
        <v>2.1</v>
      </c>
      <c r="AF20">
        <v>2.1</v>
      </c>
      <c r="AG20">
        <v>2.2000000000000002</v>
      </c>
      <c r="AH20">
        <v>2.2999999999999998</v>
      </c>
      <c r="AI20">
        <v>2.5</v>
      </c>
      <c r="AJ20">
        <v>2.2999999999999998</v>
      </c>
      <c r="AK20">
        <v>2.6</v>
      </c>
      <c r="AL20">
        <v>2.6</v>
      </c>
      <c r="AM20">
        <v>3.2</v>
      </c>
      <c r="AN20">
        <v>4.0999999999999996</v>
      </c>
      <c r="AO20">
        <v>4.5</v>
      </c>
      <c r="AP20">
        <v>5</v>
      </c>
      <c r="AQ20">
        <v>5.4</v>
      </c>
      <c r="AR20">
        <v>4.9000000000000004</v>
      </c>
      <c r="AS20">
        <v>4.5999999999999996</v>
      </c>
      <c r="AT20">
        <v>5.4</v>
      </c>
      <c r="AU20">
        <v>6.1</v>
      </c>
      <c r="AV20">
        <v>7.3</v>
      </c>
      <c r="AW20">
        <v>7.6</v>
      </c>
      <c r="AX20">
        <v>9.4</v>
      </c>
      <c r="AY20">
        <v>10.5</v>
      </c>
      <c r="AZ20">
        <v>11.8</v>
      </c>
      <c r="BA20">
        <v>15.3</v>
      </c>
      <c r="BB20">
        <v>17.5</v>
      </c>
      <c r="BC20">
        <v>21.9</v>
      </c>
      <c r="BD20">
        <v>23.9</v>
      </c>
      <c r="BE20">
        <v>25.5</v>
      </c>
      <c r="BF20">
        <v>30.3</v>
      </c>
      <c r="BG20">
        <v>31.7</v>
      </c>
      <c r="BH20">
        <v>30.1</v>
      </c>
      <c r="BI20">
        <v>28</v>
      </c>
      <c r="BJ20">
        <v>30.3</v>
      </c>
      <c r="BK20">
        <v>35.799999999999997</v>
      </c>
      <c r="BL20">
        <v>38.700000000000003</v>
      </c>
      <c r="BM20">
        <v>39.799999999999997</v>
      </c>
      <c r="BN20">
        <v>36.4</v>
      </c>
      <c r="BO20">
        <v>32.4</v>
      </c>
      <c r="BP20">
        <v>29.5</v>
      </c>
      <c r="BQ20">
        <v>36.5</v>
      </c>
      <c r="BR20">
        <v>46.1</v>
      </c>
      <c r="BS20">
        <v>60.8</v>
      </c>
      <c r="BT20">
        <v>64.099999999999994</v>
      </c>
      <c r="BU20">
        <v>80.400000000000006</v>
      </c>
      <c r="BV20">
        <v>89.2</v>
      </c>
      <c r="BW20">
        <v>66.5</v>
      </c>
      <c r="BX20">
        <v>41.1</v>
      </c>
      <c r="BY20">
        <v>34.9</v>
      </c>
      <c r="BZ20">
        <v>37.4</v>
      </c>
      <c r="CA20">
        <v>49.4</v>
      </c>
      <c r="CB20">
        <v>60.4</v>
      </c>
      <c r="CC20">
        <v>73</v>
      </c>
      <c r="CD20">
        <v>83.7</v>
      </c>
      <c r="CE20">
        <v>55</v>
      </c>
      <c r="CF20">
        <v>55.3</v>
      </c>
      <c r="CG20">
        <v>57.3</v>
      </c>
      <c r="CH20" s="1" t="s">
        <v>163</v>
      </c>
    </row>
    <row r="21" spans="1:89" ht="12" customHeight="1" x14ac:dyDescent="0.2">
      <c r="A21" s="1" t="s">
        <v>195</v>
      </c>
      <c r="B21" s="1" t="s">
        <v>351</v>
      </c>
      <c r="C21" t="s">
        <v>163</v>
      </c>
      <c r="D21" t="s">
        <v>163</v>
      </c>
      <c r="E21" t="s">
        <v>163</v>
      </c>
      <c r="F21" t="s">
        <v>163</v>
      </c>
      <c r="G21" t="s">
        <v>163</v>
      </c>
      <c r="H21" t="s">
        <v>163</v>
      </c>
      <c r="I21" t="s">
        <v>163</v>
      </c>
      <c r="J21" t="s">
        <v>163</v>
      </c>
      <c r="K21" t="s">
        <v>163</v>
      </c>
      <c r="L21" t="s">
        <v>163</v>
      </c>
      <c r="M21" t="s">
        <v>163</v>
      </c>
      <c r="N21" t="s">
        <v>163</v>
      </c>
      <c r="O21" t="s">
        <v>163</v>
      </c>
      <c r="P21" t="s">
        <v>163</v>
      </c>
      <c r="Q21" t="s">
        <v>163</v>
      </c>
      <c r="R21" t="s">
        <v>163</v>
      </c>
      <c r="S21" t="s">
        <v>163</v>
      </c>
      <c r="T21" t="s">
        <v>163</v>
      </c>
      <c r="U21" t="s">
        <v>163</v>
      </c>
      <c r="V21" t="s">
        <v>163</v>
      </c>
      <c r="W21" t="s">
        <v>163</v>
      </c>
      <c r="X21" t="s">
        <v>163</v>
      </c>
      <c r="Y21" t="s">
        <v>163</v>
      </c>
      <c r="Z21" t="s">
        <v>163</v>
      </c>
      <c r="AA21" t="s">
        <v>163</v>
      </c>
      <c r="AB21" t="s">
        <v>163</v>
      </c>
      <c r="AC21" t="s">
        <v>163</v>
      </c>
      <c r="AD21" t="s">
        <v>163</v>
      </c>
      <c r="AE21" t="s">
        <v>163</v>
      </c>
      <c r="AF21" t="s">
        <v>163</v>
      </c>
      <c r="AG21" t="s">
        <v>163</v>
      </c>
      <c r="AH21" t="s">
        <v>163</v>
      </c>
      <c r="AI21" t="s">
        <v>163</v>
      </c>
      <c r="AJ21" t="s">
        <v>163</v>
      </c>
      <c r="AK21" t="s">
        <v>163</v>
      </c>
      <c r="AL21" t="s">
        <v>163</v>
      </c>
      <c r="AM21" t="s">
        <v>163</v>
      </c>
      <c r="AN21" t="s">
        <v>163</v>
      </c>
      <c r="AO21" t="s">
        <v>163</v>
      </c>
      <c r="AP21" t="s">
        <v>163</v>
      </c>
      <c r="AQ21" t="s">
        <v>163</v>
      </c>
      <c r="AR21" t="s">
        <v>163</v>
      </c>
      <c r="AS21">
        <v>0</v>
      </c>
      <c r="AT21">
        <v>0.4</v>
      </c>
      <c r="AU21">
        <v>0.1</v>
      </c>
      <c r="AV21">
        <v>0</v>
      </c>
      <c r="AW21">
        <v>0</v>
      </c>
      <c r="AX21">
        <v>0</v>
      </c>
      <c r="AY21">
        <v>0.1</v>
      </c>
      <c r="AZ21">
        <v>0</v>
      </c>
      <c r="BA21">
        <v>0.2</v>
      </c>
      <c r="BB21">
        <v>0</v>
      </c>
      <c r="BC21">
        <v>0</v>
      </c>
      <c r="BD21">
        <v>0.1</v>
      </c>
      <c r="BE21">
        <v>0.1</v>
      </c>
      <c r="BF21">
        <v>0</v>
      </c>
      <c r="BG21">
        <v>0</v>
      </c>
      <c r="BH21">
        <v>0</v>
      </c>
      <c r="BI21">
        <v>0</v>
      </c>
      <c r="BJ21">
        <v>0</v>
      </c>
      <c r="BK21">
        <v>3.9</v>
      </c>
      <c r="BL21">
        <v>0</v>
      </c>
      <c r="BM21">
        <v>1.3</v>
      </c>
      <c r="BN21">
        <v>13.2</v>
      </c>
      <c r="BO21">
        <v>2.6</v>
      </c>
      <c r="BP21">
        <v>12.7</v>
      </c>
      <c r="BQ21">
        <v>2</v>
      </c>
      <c r="BR21">
        <v>0</v>
      </c>
      <c r="BS21">
        <v>0</v>
      </c>
      <c r="BT21">
        <v>0</v>
      </c>
      <c r="BU21">
        <v>1.8</v>
      </c>
      <c r="BV21">
        <v>0</v>
      </c>
      <c r="BW21">
        <v>7.4</v>
      </c>
      <c r="BX21">
        <v>0</v>
      </c>
      <c r="BY21">
        <v>0</v>
      </c>
      <c r="BZ21">
        <v>18</v>
      </c>
      <c r="CA21">
        <v>28.7</v>
      </c>
      <c r="CB21">
        <v>0</v>
      </c>
      <c r="CC21">
        <v>0</v>
      </c>
      <c r="CD21">
        <v>7.3</v>
      </c>
      <c r="CE21">
        <v>0</v>
      </c>
      <c r="CF21">
        <v>0</v>
      </c>
      <c r="CG21">
        <v>0</v>
      </c>
      <c r="CH21" s="1" t="s">
        <v>163</v>
      </c>
    </row>
    <row r="22" spans="1:89" ht="12" customHeight="1" x14ac:dyDescent="0.2">
      <c r="A22" s="1" t="s">
        <v>162</v>
      </c>
      <c r="B22" s="1" t="s">
        <v>325</v>
      </c>
      <c r="C22" t="s">
        <v>5</v>
      </c>
      <c r="D22" t="s">
        <v>5</v>
      </c>
      <c r="E22" t="s">
        <v>5</v>
      </c>
      <c r="F22" t="s">
        <v>5</v>
      </c>
      <c r="G22" t="s">
        <v>5</v>
      </c>
      <c r="H22" t="s">
        <v>5</v>
      </c>
      <c r="I22" t="s">
        <v>5</v>
      </c>
      <c r="J22" t="s">
        <v>5</v>
      </c>
      <c r="K22" t="s">
        <v>5</v>
      </c>
      <c r="L22" t="s">
        <v>5</v>
      </c>
      <c r="M22" t="s">
        <v>5</v>
      </c>
      <c r="N22" t="s">
        <v>5</v>
      </c>
      <c r="O22" t="s">
        <v>5</v>
      </c>
      <c r="P22" t="s">
        <v>5</v>
      </c>
      <c r="Q22" t="s">
        <v>5</v>
      </c>
      <c r="R22" t="s">
        <v>5</v>
      </c>
      <c r="S22" t="s">
        <v>5</v>
      </c>
      <c r="T22" t="s">
        <v>5</v>
      </c>
      <c r="U22" t="s">
        <v>5</v>
      </c>
      <c r="V22" t="s">
        <v>5</v>
      </c>
      <c r="W22" t="s">
        <v>5</v>
      </c>
      <c r="X22" t="s">
        <v>5</v>
      </c>
      <c r="Y22" t="s">
        <v>5</v>
      </c>
      <c r="Z22" t="s">
        <v>5</v>
      </c>
      <c r="AA22" t="s">
        <v>5</v>
      </c>
      <c r="AB22" t="s">
        <v>5</v>
      </c>
      <c r="AC22" t="s">
        <v>5</v>
      </c>
      <c r="AD22" t="s">
        <v>5</v>
      </c>
      <c r="AE22" t="s">
        <v>5</v>
      </c>
      <c r="AF22" t="s">
        <v>5</v>
      </c>
      <c r="AG22" t="s">
        <v>5</v>
      </c>
      <c r="AH22" t="s">
        <v>5</v>
      </c>
      <c r="AI22" t="s">
        <v>5</v>
      </c>
      <c r="AJ22" t="s">
        <v>5</v>
      </c>
      <c r="AK22" t="s">
        <v>5</v>
      </c>
      <c r="AL22" t="s">
        <v>5</v>
      </c>
      <c r="AM22" t="s">
        <v>5</v>
      </c>
      <c r="AN22" t="s">
        <v>5</v>
      </c>
      <c r="AO22" t="s">
        <v>5</v>
      </c>
      <c r="AP22" t="s">
        <v>5</v>
      </c>
      <c r="AQ22" t="s">
        <v>5</v>
      </c>
      <c r="AR22" t="s">
        <v>5</v>
      </c>
      <c r="AS22" t="s">
        <v>5</v>
      </c>
      <c r="AT22" t="s">
        <v>5</v>
      </c>
      <c r="AU22" t="s">
        <v>5</v>
      </c>
      <c r="AV22" t="s">
        <v>5</v>
      </c>
      <c r="AW22" t="s">
        <v>5</v>
      </c>
      <c r="AX22" t="s">
        <v>5</v>
      </c>
      <c r="AY22" t="s">
        <v>5</v>
      </c>
      <c r="AZ22" t="s">
        <v>5</v>
      </c>
      <c r="BA22" t="s">
        <v>5</v>
      </c>
      <c r="BB22" t="s">
        <v>5</v>
      </c>
      <c r="BC22" t="s">
        <v>5</v>
      </c>
      <c r="BD22" t="s">
        <v>5</v>
      </c>
      <c r="BE22" t="s">
        <v>5</v>
      </c>
      <c r="BF22" t="s">
        <v>5</v>
      </c>
      <c r="BG22" t="s">
        <v>5</v>
      </c>
      <c r="BH22" t="s">
        <v>5</v>
      </c>
      <c r="BI22" t="s">
        <v>5</v>
      </c>
      <c r="BJ22" t="s">
        <v>5</v>
      </c>
      <c r="BK22" t="s">
        <v>5</v>
      </c>
      <c r="BL22" t="s">
        <v>5</v>
      </c>
      <c r="BM22" t="s">
        <v>5</v>
      </c>
      <c r="BN22" t="s">
        <v>5</v>
      </c>
      <c r="BO22" t="s">
        <v>5</v>
      </c>
      <c r="BP22" t="s">
        <v>5</v>
      </c>
      <c r="BQ22" t="s">
        <v>5</v>
      </c>
      <c r="BR22" t="s">
        <v>5</v>
      </c>
      <c r="BS22" t="s">
        <v>5</v>
      </c>
      <c r="BT22" t="s">
        <v>5</v>
      </c>
      <c r="BU22" t="s">
        <v>5</v>
      </c>
      <c r="BV22" t="s">
        <v>5</v>
      </c>
      <c r="BW22" t="s">
        <v>5</v>
      </c>
      <c r="BX22" t="s">
        <v>5</v>
      </c>
      <c r="BY22" t="s">
        <v>5</v>
      </c>
      <c r="BZ22" t="s">
        <v>5</v>
      </c>
      <c r="CA22" t="s">
        <v>5</v>
      </c>
      <c r="CB22" t="s">
        <v>5</v>
      </c>
      <c r="CC22" t="s">
        <v>5</v>
      </c>
      <c r="CD22" t="s">
        <v>5</v>
      </c>
      <c r="CE22" t="s">
        <v>5</v>
      </c>
      <c r="CF22" t="s">
        <v>5</v>
      </c>
      <c r="CG22" t="s">
        <v>5</v>
      </c>
      <c r="CH22" s="1" t="s">
        <v>5</v>
      </c>
    </row>
    <row r="23" spans="1:89" ht="12" customHeight="1" x14ac:dyDescent="0.2">
      <c r="A23" s="1" t="s">
        <v>162</v>
      </c>
      <c r="B23" s="1" t="s">
        <v>350</v>
      </c>
      <c r="C23" t="s">
        <v>5</v>
      </c>
      <c r="D23" t="s">
        <v>5</v>
      </c>
      <c r="E23" t="s">
        <v>5</v>
      </c>
      <c r="F23" t="s">
        <v>5</v>
      </c>
      <c r="G23" t="s">
        <v>5</v>
      </c>
      <c r="H23" t="s">
        <v>5</v>
      </c>
      <c r="I23" t="s">
        <v>5</v>
      </c>
      <c r="J23" t="s">
        <v>5</v>
      </c>
      <c r="K23" t="s">
        <v>5</v>
      </c>
      <c r="L23" t="s">
        <v>5</v>
      </c>
      <c r="M23" t="s">
        <v>5</v>
      </c>
      <c r="N23" t="s">
        <v>5</v>
      </c>
      <c r="O23" t="s">
        <v>5</v>
      </c>
      <c r="P23" t="s">
        <v>5</v>
      </c>
      <c r="Q23" t="s">
        <v>5</v>
      </c>
      <c r="R23" t="s">
        <v>5</v>
      </c>
      <c r="S23" t="s">
        <v>5</v>
      </c>
      <c r="T23" t="s">
        <v>5</v>
      </c>
      <c r="U23" t="s">
        <v>5</v>
      </c>
      <c r="V23" t="s">
        <v>5</v>
      </c>
      <c r="W23" t="s">
        <v>5</v>
      </c>
      <c r="X23" t="s">
        <v>5</v>
      </c>
      <c r="Y23" t="s">
        <v>5</v>
      </c>
      <c r="Z23" t="s">
        <v>5</v>
      </c>
      <c r="AA23" t="s">
        <v>5</v>
      </c>
      <c r="AB23" t="s">
        <v>5</v>
      </c>
      <c r="AC23" t="s">
        <v>5</v>
      </c>
      <c r="AD23" t="s">
        <v>5</v>
      </c>
      <c r="AE23" t="s">
        <v>5</v>
      </c>
      <c r="AF23" t="s">
        <v>5</v>
      </c>
      <c r="AG23" t="s">
        <v>5</v>
      </c>
      <c r="AH23" t="s">
        <v>5</v>
      </c>
      <c r="AI23" t="s">
        <v>5</v>
      </c>
      <c r="AJ23" t="s">
        <v>5</v>
      </c>
      <c r="AK23" t="s">
        <v>5</v>
      </c>
      <c r="AL23" t="s">
        <v>5</v>
      </c>
      <c r="AM23" t="s">
        <v>5</v>
      </c>
      <c r="AN23" t="s">
        <v>5</v>
      </c>
      <c r="AO23" t="s">
        <v>5</v>
      </c>
      <c r="AP23" t="s">
        <v>5</v>
      </c>
      <c r="AQ23" t="s">
        <v>5</v>
      </c>
      <c r="AR23" t="s">
        <v>5</v>
      </c>
      <c r="AS23" t="s">
        <v>5</v>
      </c>
      <c r="AT23" t="s">
        <v>5</v>
      </c>
      <c r="AU23" t="s">
        <v>5</v>
      </c>
      <c r="AV23" t="s">
        <v>5</v>
      </c>
      <c r="AW23" t="s">
        <v>5</v>
      </c>
      <c r="AX23" t="s">
        <v>5</v>
      </c>
      <c r="AY23" t="s">
        <v>5</v>
      </c>
      <c r="AZ23" t="s">
        <v>5</v>
      </c>
      <c r="BA23" t="s">
        <v>5</v>
      </c>
      <c r="BB23" t="s">
        <v>5</v>
      </c>
      <c r="BC23" t="s">
        <v>5</v>
      </c>
      <c r="BD23" t="s">
        <v>5</v>
      </c>
      <c r="BE23" t="s">
        <v>5</v>
      </c>
      <c r="BF23" t="s">
        <v>5</v>
      </c>
      <c r="BG23" t="s">
        <v>5</v>
      </c>
      <c r="BH23" t="s">
        <v>5</v>
      </c>
      <c r="BI23" t="s">
        <v>5</v>
      </c>
      <c r="BJ23" t="s">
        <v>5</v>
      </c>
      <c r="BK23" t="s">
        <v>5</v>
      </c>
      <c r="BL23" t="s">
        <v>5</v>
      </c>
      <c r="BM23" t="s">
        <v>5</v>
      </c>
      <c r="BN23" t="s">
        <v>5</v>
      </c>
      <c r="BO23" t="s">
        <v>5</v>
      </c>
      <c r="BP23" t="s">
        <v>5</v>
      </c>
      <c r="BQ23" t="s">
        <v>5</v>
      </c>
      <c r="BR23" t="s">
        <v>5</v>
      </c>
      <c r="BS23" t="s">
        <v>5</v>
      </c>
      <c r="BT23" t="s">
        <v>5</v>
      </c>
      <c r="BU23" t="s">
        <v>5</v>
      </c>
      <c r="BV23" t="s">
        <v>5</v>
      </c>
      <c r="BW23" t="s">
        <v>5</v>
      </c>
      <c r="BX23" t="s">
        <v>5</v>
      </c>
      <c r="BY23" t="s">
        <v>5</v>
      </c>
      <c r="BZ23" t="s">
        <v>5</v>
      </c>
      <c r="CA23" t="s">
        <v>5</v>
      </c>
      <c r="CB23" t="s">
        <v>5</v>
      </c>
      <c r="CC23" t="s">
        <v>5</v>
      </c>
      <c r="CD23" t="s">
        <v>5</v>
      </c>
      <c r="CE23" t="s">
        <v>5</v>
      </c>
      <c r="CF23" t="s">
        <v>5</v>
      </c>
      <c r="CG23" t="s">
        <v>5</v>
      </c>
      <c r="CH23" s="1" t="s">
        <v>5</v>
      </c>
    </row>
    <row r="24" spans="1:89" ht="12" customHeight="1" x14ac:dyDescent="0.2">
      <c r="A24" s="1" t="s">
        <v>193</v>
      </c>
      <c r="B24" s="1" t="s">
        <v>349</v>
      </c>
      <c r="C24">
        <v>0.7</v>
      </c>
      <c r="D24">
        <v>-0.2</v>
      </c>
      <c r="E24">
        <v>-1.3</v>
      </c>
      <c r="F24">
        <v>-1.6</v>
      </c>
      <c r="G24">
        <v>-1.4</v>
      </c>
      <c r="H24">
        <v>-0.1</v>
      </c>
      <c r="I24">
        <v>0.2</v>
      </c>
      <c r="J24">
        <v>0.4</v>
      </c>
      <c r="K24">
        <v>0.1</v>
      </c>
      <c r="L24">
        <v>0</v>
      </c>
      <c r="M24">
        <v>0</v>
      </c>
      <c r="N24">
        <v>-0.7</v>
      </c>
      <c r="O24">
        <v>-1</v>
      </c>
      <c r="P24">
        <v>-0.2</v>
      </c>
      <c r="Q24">
        <v>-0.2</v>
      </c>
      <c r="R24">
        <v>0</v>
      </c>
      <c r="S24">
        <v>0.6</v>
      </c>
      <c r="T24">
        <v>1.1000000000000001</v>
      </c>
      <c r="U24">
        <v>0.7</v>
      </c>
      <c r="V24">
        <v>0.7</v>
      </c>
      <c r="W24">
        <v>0.6</v>
      </c>
      <c r="X24">
        <v>1</v>
      </c>
      <c r="Y24">
        <v>1.1000000000000001</v>
      </c>
      <c r="Z24">
        <v>1.1000000000000001</v>
      </c>
      <c r="AA24">
        <v>0.8</v>
      </c>
      <c r="AB24">
        <v>1.8</v>
      </c>
      <c r="AC24">
        <v>1.7</v>
      </c>
      <c r="AD24">
        <v>1.7</v>
      </c>
      <c r="AE24">
        <v>1.6</v>
      </c>
      <c r="AF24">
        <v>2.8</v>
      </c>
      <c r="AG24">
        <v>1.8</v>
      </c>
      <c r="AH24">
        <v>2.6</v>
      </c>
      <c r="AI24">
        <v>4</v>
      </c>
      <c r="AJ24">
        <v>3.4</v>
      </c>
      <c r="AK24">
        <v>3.6</v>
      </c>
      <c r="AL24">
        <v>3.9</v>
      </c>
      <c r="AM24">
        <v>5.2</v>
      </c>
      <c r="AN24">
        <v>5.4</v>
      </c>
      <c r="AO24">
        <v>7.5</v>
      </c>
      <c r="AP24">
        <v>8.9</v>
      </c>
      <c r="AQ24">
        <v>7.8</v>
      </c>
      <c r="AR24">
        <v>5.2</v>
      </c>
      <c r="AS24">
        <v>7.4</v>
      </c>
      <c r="AT24">
        <v>10.1</v>
      </c>
      <c r="AU24">
        <v>9.5</v>
      </c>
      <c r="AV24">
        <v>7.7</v>
      </c>
      <c r="AW24">
        <v>8.9</v>
      </c>
      <c r="AX24">
        <v>10.6</v>
      </c>
      <c r="AY24">
        <v>14</v>
      </c>
      <c r="AZ24">
        <v>16.7</v>
      </c>
      <c r="BA24">
        <v>21</v>
      </c>
      <c r="BB24">
        <v>27.1</v>
      </c>
      <c r="BC24">
        <v>28.8</v>
      </c>
      <c r="BD24">
        <v>29.1</v>
      </c>
      <c r="BE24">
        <v>42</v>
      </c>
      <c r="BF24">
        <v>46.7</v>
      </c>
      <c r="BG24">
        <v>75.2</v>
      </c>
      <c r="BH24">
        <v>124</v>
      </c>
      <c r="BI24">
        <v>82.9</v>
      </c>
      <c r="BJ24">
        <v>80.099999999999994</v>
      </c>
      <c r="BK24">
        <v>82.9</v>
      </c>
      <c r="BL24">
        <v>62.8</v>
      </c>
      <c r="BM24">
        <v>62.2</v>
      </c>
      <c r="BN24">
        <v>70.900000000000006</v>
      </c>
      <c r="BO24">
        <v>90.8</v>
      </c>
      <c r="BP24">
        <v>71</v>
      </c>
      <c r="BQ24">
        <v>115.5</v>
      </c>
      <c r="BR24">
        <v>132.80000000000001</v>
      </c>
      <c r="BS24">
        <v>200.8</v>
      </c>
      <c r="BT24">
        <v>201</v>
      </c>
      <c r="BU24">
        <v>269.39999999999998</v>
      </c>
      <c r="BV24">
        <v>286.3</v>
      </c>
      <c r="BW24">
        <v>156.6</v>
      </c>
      <c r="BX24">
        <v>96.4</v>
      </c>
      <c r="BY24">
        <v>123.3</v>
      </c>
      <c r="BZ24">
        <v>170.8</v>
      </c>
      <c r="CA24">
        <v>246.1</v>
      </c>
      <c r="CB24">
        <v>281.5</v>
      </c>
      <c r="CC24">
        <v>324.5</v>
      </c>
      <c r="CD24">
        <v>69.400000000000006</v>
      </c>
      <c r="CE24">
        <v>59.3</v>
      </c>
      <c r="CF24">
        <v>152.30000000000001</v>
      </c>
      <c r="CG24">
        <v>175.2</v>
      </c>
      <c r="CH24" s="1" t="s">
        <v>163</v>
      </c>
    </row>
    <row r="25" spans="1:89" ht="12" customHeight="1" x14ac:dyDescent="0.2">
      <c r="A25" s="1" t="s">
        <v>191</v>
      </c>
      <c r="B25" s="1" t="s">
        <v>348</v>
      </c>
      <c r="C25">
        <v>2.6</v>
      </c>
      <c r="D25">
        <v>2.6</v>
      </c>
      <c r="E25">
        <v>2</v>
      </c>
      <c r="F25">
        <v>1.3</v>
      </c>
      <c r="G25">
        <v>1</v>
      </c>
      <c r="H25">
        <v>2.2000000000000002</v>
      </c>
      <c r="I25">
        <v>3</v>
      </c>
      <c r="J25">
        <v>2.7</v>
      </c>
      <c r="K25">
        <v>2.7</v>
      </c>
      <c r="L25">
        <v>1.8</v>
      </c>
      <c r="M25">
        <v>1.9</v>
      </c>
      <c r="N25">
        <v>2</v>
      </c>
      <c r="O25">
        <v>2.2000000000000002</v>
      </c>
      <c r="P25">
        <v>1.3</v>
      </c>
      <c r="Q25">
        <v>1.3</v>
      </c>
      <c r="R25">
        <v>1.4</v>
      </c>
      <c r="S25">
        <v>1.4</v>
      </c>
      <c r="T25">
        <v>1.7</v>
      </c>
      <c r="U25">
        <v>1.9</v>
      </c>
      <c r="V25">
        <v>2.2000000000000002</v>
      </c>
      <c r="W25">
        <v>2.2000000000000002</v>
      </c>
      <c r="X25">
        <v>2.5</v>
      </c>
      <c r="Y25">
        <v>2.4</v>
      </c>
      <c r="Z25">
        <v>2.4</v>
      </c>
      <c r="AA25">
        <v>2.4</v>
      </c>
      <c r="AB25">
        <v>2.2999999999999998</v>
      </c>
      <c r="AC25">
        <v>2.6</v>
      </c>
      <c r="AD25">
        <v>2.7</v>
      </c>
      <c r="AE25">
        <v>2.7</v>
      </c>
      <c r="AF25">
        <v>2.8</v>
      </c>
      <c r="AG25">
        <v>2.9</v>
      </c>
      <c r="AH25">
        <v>3.1</v>
      </c>
      <c r="AI25">
        <v>3.3</v>
      </c>
      <c r="AJ25">
        <v>3.6</v>
      </c>
      <c r="AK25">
        <v>3.6</v>
      </c>
      <c r="AL25">
        <v>4</v>
      </c>
      <c r="AM25">
        <v>4.5</v>
      </c>
      <c r="AN25">
        <v>4.4000000000000004</v>
      </c>
      <c r="AO25">
        <v>4.4000000000000004</v>
      </c>
      <c r="AP25">
        <v>4.9000000000000004</v>
      </c>
      <c r="AQ25">
        <v>5</v>
      </c>
      <c r="AR25">
        <v>5.2</v>
      </c>
      <c r="AS25">
        <v>5.5</v>
      </c>
      <c r="AT25">
        <v>6.5</v>
      </c>
      <c r="AU25">
        <v>9.4</v>
      </c>
      <c r="AV25">
        <v>13.8</v>
      </c>
      <c r="AW25">
        <v>8.8000000000000007</v>
      </c>
      <c r="AX25">
        <v>12</v>
      </c>
      <c r="AY25">
        <v>13</v>
      </c>
      <c r="AZ25">
        <v>13.3</v>
      </c>
      <c r="BA25">
        <v>16.8</v>
      </c>
      <c r="BB25">
        <v>18.7</v>
      </c>
      <c r="BC25">
        <v>17.399999999999999</v>
      </c>
      <c r="BD25">
        <v>18.2</v>
      </c>
      <c r="BE25">
        <v>19.7</v>
      </c>
      <c r="BF25">
        <v>21.2</v>
      </c>
      <c r="BG25">
        <v>17</v>
      </c>
      <c r="BH25">
        <v>15.2</v>
      </c>
      <c r="BI25">
        <v>13.9</v>
      </c>
      <c r="BJ25">
        <v>22.3</v>
      </c>
      <c r="BK25">
        <v>24.8</v>
      </c>
      <c r="BL25">
        <v>23.4</v>
      </c>
      <c r="BM25">
        <v>23.5</v>
      </c>
      <c r="BN25">
        <v>25.3</v>
      </c>
      <c r="BO25">
        <v>28.8</v>
      </c>
      <c r="BP25">
        <v>33</v>
      </c>
      <c r="BQ25">
        <v>38.700000000000003</v>
      </c>
      <c r="BR25">
        <v>47.2</v>
      </c>
      <c r="BS25">
        <v>57.7</v>
      </c>
      <c r="BT25">
        <v>64.2</v>
      </c>
      <c r="BU25">
        <v>67.3</v>
      </c>
      <c r="BV25">
        <v>69.599999999999994</v>
      </c>
      <c r="BW25">
        <v>67.599999999999994</v>
      </c>
      <c r="BX25">
        <v>68.099999999999994</v>
      </c>
      <c r="BY25">
        <v>76.099999999999994</v>
      </c>
      <c r="BZ25">
        <v>98.7</v>
      </c>
      <c r="CA25">
        <v>122.3</v>
      </c>
      <c r="CB25">
        <v>156.19999999999999</v>
      </c>
      <c r="CC25">
        <v>197</v>
      </c>
      <c r="CD25">
        <v>206.7</v>
      </c>
      <c r="CE25">
        <v>155.4</v>
      </c>
      <c r="CF25">
        <v>176.1</v>
      </c>
      <c r="CG25">
        <v>192.8</v>
      </c>
      <c r="CH25" s="1" t="s">
        <v>163</v>
      </c>
    </row>
    <row r="26" spans="1:89" ht="12" customHeight="1" x14ac:dyDescent="0.2">
      <c r="A26" s="1" t="s">
        <v>189</v>
      </c>
      <c r="B26" s="1" t="s">
        <v>347</v>
      </c>
      <c r="C26">
        <v>0.4</v>
      </c>
      <c r="D26">
        <v>0.3</v>
      </c>
      <c r="E26">
        <v>0.2</v>
      </c>
      <c r="F26">
        <v>0.1</v>
      </c>
      <c r="G26">
        <v>0.1</v>
      </c>
      <c r="H26">
        <v>0.2</v>
      </c>
      <c r="I26">
        <v>0.3</v>
      </c>
      <c r="J26">
        <v>0.3</v>
      </c>
      <c r="K26">
        <v>0.4</v>
      </c>
      <c r="L26">
        <v>0.4</v>
      </c>
      <c r="M26">
        <v>0.3</v>
      </c>
      <c r="N26">
        <v>0.4</v>
      </c>
      <c r="O26">
        <v>0.3</v>
      </c>
      <c r="P26">
        <v>0.3</v>
      </c>
      <c r="Q26">
        <v>0.3</v>
      </c>
      <c r="R26">
        <v>0.4</v>
      </c>
      <c r="S26">
        <v>0.4</v>
      </c>
      <c r="T26">
        <v>0.6</v>
      </c>
      <c r="U26">
        <v>1</v>
      </c>
      <c r="V26">
        <v>1.1000000000000001</v>
      </c>
      <c r="W26">
        <v>1.2</v>
      </c>
      <c r="X26">
        <v>1.5</v>
      </c>
      <c r="Y26">
        <v>1.9</v>
      </c>
      <c r="Z26">
        <v>1.8</v>
      </c>
      <c r="AA26">
        <v>1.9</v>
      </c>
      <c r="AB26">
        <v>1.8</v>
      </c>
      <c r="AC26">
        <v>2.4</v>
      </c>
      <c r="AD26">
        <v>2.5</v>
      </c>
      <c r="AE26">
        <v>2.7</v>
      </c>
      <c r="AF26">
        <v>2.7</v>
      </c>
      <c r="AG26">
        <v>2.8</v>
      </c>
      <c r="AH26">
        <v>2.9</v>
      </c>
      <c r="AI26">
        <v>3.5</v>
      </c>
      <c r="AJ26">
        <v>3.6</v>
      </c>
      <c r="AK26">
        <v>4.3</v>
      </c>
      <c r="AL26">
        <v>5.2</v>
      </c>
      <c r="AM26">
        <v>5.2</v>
      </c>
      <c r="AN26">
        <v>5.7</v>
      </c>
      <c r="AO26">
        <v>6.5</v>
      </c>
      <c r="AP26">
        <v>7.1</v>
      </c>
      <c r="AQ26">
        <v>7.8</v>
      </c>
      <c r="AR26">
        <v>8.5</v>
      </c>
      <c r="AS26">
        <v>10.7</v>
      </c>
      <c r="AT26">
        <v>13.3</v>
      </c>
      <c r="AU26">
        <v>20.6</v>
      </c>
      <c r="AV26">
        <v>43.6</v>
      </c>
      <c r="AW26">
        <v>41.9</v>
      </c>
      <c r="AX26">
        <v>49.8</v>
      </c>
      <c r="AY26">
        <v>52.3</v>
      </c>
      <c r="AZ26">
        <v>53.6</v>
      </c>
      <c r="BA26">
        <v>77.8</v>
      </c>
      <c r="BB26">
        <v>52.2</v>
      </c>
      <c r="BC26">
        <v>44.1</v>
      </c>
      <c r="BD26">
        <v>44.8</v>
      </c>
      <c r="BE26">
        <v>41.6</v>
      </c>
      <c r="BF26">
        <v>44.8</v>
      </c>
      <c r="BG26">
        <v>45.7</v>
      </c>
      <c r="BH26">
        <v>41.7</v>
      </c>
      <c r="BI26">
        <v>48.4</v>
      </c>
      <c r="BJ26">
        <v>64.900000000000006</v>
      </c>
      <c r="BK26">
        <v>55</v>
      </c>
      <c r="BL26">
        <v>61.9</v>
      </c>
      <c r="BM26">
        <v>54.2</v>
      </c>
      <c r="BN26">
        <v>67.2</v>
      </c>
      <c r="BO26">
        <v>77.099999999999994</v>
      </c>
      <c r="BP26">
        <v>79.2</v>
      </c>
      <c r="BQ26">
        <v>92.3</v>
      </c>
      <c r="BR26">
        <v>107.1</v>
      </c>
      <c r="BS26">
        <v>113.8</v>
      </c>
      <c r="BT26">
        <v>107.3</v>
      </c>
      <c r="BU26">
        <v>123.5</v>
      </c>
      <c r="BV26">
        <v>131.5</v>
      </c>
      <c r="BW26">
        <v>115.7</v>
      </c>
      <c r="BX26">
        <v>108.2</v>
      </c>
      <c r="BY26">
        <v>132.30000000000001</v>
      </c>
      <c r="BZ26">
        <v>167.9</v>
      </c>
      <c r="CA26">
        <v>514</v>
      </c>
      <c r="CB26">
        <v>250.2</v>
      </c>
      <c r="CC26">
        <v>286.3</v>
      </c>
      <c r="CD26">
        <v>288</v>
      </c>
      <c r="CE26">
        <v>282.89999999999998</v>
      </c>
      <c r="CF26">
        <v>336.1</v>
      </c>
      <c r="CG26">
        <v>304.39999999999998</v>
      </c>
      <c r="CH26" s="1" t="s">
        <v>163</v>
      </c>
      <c r="CK26" s="52" t="s">
        <v>840</v>
      </c>
    </row>
    <row r="27" spans="1:89" ht="12" customHeight="1" x14ac:dyDescent="0.2">
      <c r="A27" s="1" t="s">
        <v>188</v>
      </c>
      <c r="B27" s="1" t="s">
        <v>346</v>
      </c>
      <c r="C27">
        <v>0.3</v>
      </c>
      <c r="D27">
        <v>0.2</v>
      </c>
      <c r="E27">
        <v>0.1</v>
      </c>
      <c r="F27">
        <v>0</v>
      </c>
      <c r="G27">
        <v>0</v>
      </c>
      <c r="H27">
        <v>0</v>
      </c>
      <c r="I27">
        <v>0.1</v>
      </c>
      <c r="J27">
        <v>0.2</v>
      </c>
      <c r="K27">
        <v>0.1</v>
      </c>
      <c r="L27">
        <v>0.1</v>
      </c>
      <c r="M27">
        <v>0.1</v>
      </c>
      <c r="N27">
        <v>0.1</v>
      </c>
      <c r="O27">
        <v>0.1</v>
      </c>
      <c r="P27">
        <v>0</v>
      </c>
      <c r="Q27">
        <v>0</v>
      </c>
      <c r="R27">
        <v>0.1</v>
      </c>
      <c r="S27">
        <v>0.1</v>
      </c>
      <c r="T27">
        <v>0.2</v>
      </c>
      <c r="U27">
        <v>0.1</v>
      </c>
      <c r="V27">
        <v>0.2</v>
      </c>
      <c r="W27">
        <v>0.1</v>
      </c>
      <c r="X27">
        <v>0.2</v>
      </c>
      <c r="Y27">
        <v>0.2</v>
      </c>
      <c r="Z27">
        <v>0.2</v>
      </c>
      <c r="AA27">
        <v>0.2</v>
      </c>
      <c r="AB27">
        <v>0.2</v>
      </c>
      <c r="AC27">
        <v>0.3</v>
      </c>
      <c r="AD27">
        <v>0.3</v>
      </c>
      <c r="AE27">
        <v>0.3</v>
      </c>
      <c r="AF27">
        <v>0.3</v>
      </c>
      <c r="AG27">
        <v>0.4</v>
      </c>
      <c r="AH27">
        <v>0.4</v>
      </c>
      <c r="AI27">
        <v>0.5</v>
      </c>
      <c r="AJ27">
        <v>0.4</v>
      </c>
      <c r="AK27">
        <v>0.4</v>
      </c>
      <c r="AL27">
        <v>0.5</v>
      </c>
      <c r="AM27">
        <v>0.6</v>
      </c>
      <c r="AN27">
        <v>0.7</v>
      </c>
      <c r="AO27">
        <v>1</v>
      </c>
      <c r="AP27">
        <v>1.3</v>
      </c>
      <c r="AQ27">
        <v>1.4</v>
      </c>
      <c r="AR27">
        <v>1.7</v>
      </c>
      <c r="AS27">
        <v>2.1</v>
      </c>
      <c r="AT27">
        <v>2</v>
      </c>
      <c r="AU27">
        <v>1.5</v>
      </c>
      <c r="AV27">
        <v>1.7</v>
      </c>
      <c r="AW27">
        <v>2</v>
      </c>
      <c r="AX27">
        <v>2.5</v>
      </c>
      <c r="AY27">
        <v>2.1</v>
      </c>
      <c r="AZ27">
        <v>1.5</v>
      </c>
      <c r="BA27">
        <v>1.8</v>
      </c>
      <c r="BB27">
        <v>3.2</v>
      </c>
      <c r="BC27">
        <v>3.8</v>
      </c>
      <c r="BD27">
        <v>5.3</v>
      </c>
      <c r="BE27">
        <v>7</v>
      </c>
      <c r="BF27">
        <v>5.6</v>
      </c>
      <c r="BG27">
        <v>8</v>
      </c>
      <c r="BH27">
        <v>12.9</v>
      </c>
      <c r="BI27">
        <v>8.3000000000000007</v>
      </c>
      <c r="BJ27">
        <v>11.1</v>
      </c>
      <c r="BK27">
        <v>12.3</v>
      </c>
      <c r="BL27">
        <v>14.3</v>
      </c>
      <c r="BM27">
        <v>21.8</v>
      </c>
      <c r="BN27">
        <v>22.2</v>
      </c>
      <c r="BO27">
        <v>27.2</v>
      </c>
      <c r="BP27">
        <v>21.2</v>
      </c>
      <c r="BQ27">
        <v>30.5</v>
      </c>
      <c r="BR27">
        <v>35.299999999999997</v>
      </c>
      <c r="BS27">
        <v>37.5</v>
      </c>
      <c r="BT27">
        <v>39.9</v>
      </c>
      <c r="BU27">
        <v>57.3</v>
      </c>
      <c r="BV27">
        <v>70.2</v>
      </c>
      <c r="BW27">
        <v>51.8</v>
      </c>
      <c r="BX27">
        <v>40.799999999999997</v>
      </c>
      <c r="BY27">
        <v>43.8</v>
      </c>
      <c r="BZ27">
        <v>41.8</v>
      </c>
      <c r="CA27">
        <v>44</v>
      </c>
      <c r="CB27">
        <v>52.2</v>
      </c>
      <c r="CC27">
        <v>40.799999999999997</v>
      </c>
      <c r="CD27">
        <v>-0.1</v>
      </c>
      <c r="CE27">
        <v>52.1</v>
      </c>
      <c r="CF27">
        <v>62.3</v>
      </c>
      <c r="CG27">
        <v>54.1</v>
      </c>
      <c r="CH27" s="1" t="s">
        <v>163</v>
      </c>
    </row>
    <row r="28" spans="1:89" ht="12" customHeight="1" x14ac:dyDescent="0.2">
      <c r="A28" s="1" t="s">
        <v>186</v>
      </c>
      <c r="B28" s="1" t="s">
        <v>345</v>
      </c>
      <c r="C28" t="s">
        <v>163</v>
      </c>
      <c r="D28" t="s">
        <v>163</v>
      </c>
      <c r="E28" t="s">
        <v>163</v>
      </c>
      <c r="F28" t="s">
        <v>163</v>
      </c>
      <c r="G28" t="s">
        <v>163</v>
      </c>
      <c r="H28" t="s">
        <v>163</v>
      </c>
      <c r="I28" t="s">
        <v>163</v>
      </c>
      <c r="J28" t="s">
        <v>163</v>
      </c>
      <c r="K28" t="s">
        <v>163</v>
      </c>
      <c r="L28" t="s">
        <v>163</v>
      </c>
      <c r="M28" t="s">
        <v>163</v>
      </c>
      <c r="N28" t="s">
        <v>163</v>
      </c>
      <c r="O28" t="s">
        <v>163</v>
      </c>
      <c r="P28" t="s">
        <v>163</v>
      </c>
      <c r="Q28" t="s">
        <v>163</v>
      </c>
      <c r="R28" t="s">
        <v>163</v>
      </c>
      <c r="S28" t="s">
        <v>163</v>
      </c>
      <c r="T28" t="s">
        <v>163</v>
      </c>
      <c r="U28" t="s">
        <v>163</v>
      </c>
      <c r="V28" t="s">
        <v>163</v>
      </c>
      <c r="W28" t="s">
        <v>163</v>
      </c>
      <c r="X28" t="s">
        <v>163</v>
      </c>
      <c r="Y28" t="s">
        <v>163</v>
      </c>
      <c r="Z28" t="s">
        <v>163</v>
      </c>
      <c r="AA28" t="s">
        <v>163</v>
      </c>
      <c r="AB28" t="s">
        <v>163</v>
      </c>
      <c r="AC28" t="s">
        <v>163</v>
      </c>
      <c r="AD28" t="s">
        <v>163</v>
      </c>
      <c r="AE28" t="s">
        <v>163</v>
      </c>
      <c r="AF28" t="s">
        <v>163</v>
      </c>
      <c r="AG28" t="s">
        <v>163</v>
      </c>
      <c r="AH28" t="s">
        <v>163</v>
      </c>
      <c r="AI28" t="s">
        <v>163</v>
      </c>
      <c r="AJ28" t="s">
        <v>163</v>
      </c>
      <c r="AK28" t="s">
        <v>163</v>
      </c>
      <c r="AL28" t="s">
        <v>163</v>
      </c>
      <c r="AM28" t="s">
        <v>163</v>
      </c>
      <c r="AN28" t="s">
        <v>163</v>
      </c>
      <c r="AO28" t="s">
        <v>163</v>
      </c>
      <c r="AP28">
        <v>-0.8</v>
      </c>
      <c r="AQ28">
        <v>-0.4</v>
      </c>
      <c r="AR28">
        <v>-1</v>
      </c>
      <c r="AS28">
        <v>-2.4</v>
      </c>
      <c r="AT28">
        <v>-3.2</v>
      </c>
      <c r="AU28">
        <v>-6</v>
      </c>
      <c r="AV28">
        <v>-7.8</v>
      </c>
      <c r="AW28">
        <v>-3.2</v>
      </c>
      <c r="AX28">
        <v>-8.5</v>
      </c>
      <c r="AY28">
        <v>-8.6999999999999993</v>
      </c>
      <c r="AZ28">
        <v>-13.9</v>
      </c>
      <c r="BA28">
        <v>-15.9</v>
      </c>
      <c r="BB28">
        <v>-14.4</v>
      </c>
      <c r="BC28">
        <v>-14.3</v>
      </c>
      <c r="BD28">
        <v>-13.6</v>
      </c>
      <c r="BE28">
        <v>-8.5</v>
      </c>
      <c r="BF28">
        <v>-4.9000000000000004</v>
      </c>
      <c r="BG28">
        <v>-6.6</v>
      </c>
      <c r="BH28">
        <v>6.2</v>
      </c>
      <c r="BI28">
        <v>16.899999999999999</v>
      </c>
      <c r="BJ28">
        <v>26.1</v>
      </c>
      <c r="BK28">
        <v>29</v>
      </c>
      <c r="BL28">
        <v>37.5</v>
      </c>
      <c r="BM28">
        <v>26.1</v>
      </c>
      <c r="BN28">
        <v>32.299999999999997</v>
      </c>
      <c r="BO28">
        <v>25.7</v>
      </c>
      <c r="BP28">
        <v>19.899999999999999</v>
      </c>
      <c r="BQ28">
        <v>10.6</v>
      </c>
      <c r="BR28">
        <v>20.3</v>
      </c>
      <c r="BS28">
        <v>22.5</v>
      </c>
      <c r="BT28">
        <v>20.399999999999999</v>
      </c>
      <c r="BU28">
        <v>23.8</v>
      </c>
      <c r="BV28">
        <v>30.8</v>
      </c>
      <c r="BW28">
        <v>38.200000000000003</v>
      </c>
      <c r="BX28">
        <v>17.5</v>
      </c>
      <c r="BY28">
        <v>-32.6</v>
      </c>
      <c r="BZ28">
        <v>-5.9</v>
      </c>
      <c r="CA28">
        <v>-5.8</v>
      </c>
      <c r="CB28">
        <v>-9.1999999999999993</v>
      </c>
      <c r="CC28">
        <v>19.600000000000001</v>
      </c>
      <c r="CD28">
        <v>26.2</v>
      </c>
      <c r="CE28">
        <v>3.5</v>
      </c>
      <c r="CF28">
        <v>-20.7</v>
      </c>
      <c r="CG28">
        <v>-27.2</v>
      </c>
      <c r="CH28" s="1" t="s">
        <v>163</v>
      </c>
    </row>
    <row r="29" spans="1:89" ht="12" customHeight="1" x14ac:dyDescent="0.2">
      <c r="A29" s="1" t="s">
        <v>184</v>
      </c>
      <c r="B29" s="1" t="s">
        <v>344</v>
      </c>
      <c r="C29">
        <v>0.2</v>
      </c>
      <c r="D29">
        <v>0.1</v>
      </c>
      <c r="E29">
        <v>0</v>
      </c>
      <c r="F29">
        <v>0</v>
      </c>
      <c r="G29">
        <v>0</v>
      </c>
      <c r="H29">
        <v>0.1</v>
      </c>
      <c r="I29">
        <v>0.2</v>
      </c>
      <c r="J29">
        <v>0.1</v>
      </c>
      <c r="K29">
        <v>0.3</v>
      </c>
      <c r="L29">
        <v>0.3</v>
      </c>
      <c r="M29">
        <v>0.3</v>
      </c>
      <c r="N29">
        <v>0.3</v>
      </c>
      <c r="O29">
        <v>0.4</v>
      </c>
      <c r="P29">
        <v>0.4</v>
      </c>
      <c r="Q29">
        <v>0.4</v>
      </c>
      <c r="R29">
        <v>0.4</v>
      </c>
      <c r="S29">
        <v>0.3</v>
      </c>
      <c r="T29">
        <v>0.7</v>
      </c>
      <c r="U29">
        <v>1</v>
      </c>
      <c r="V29">
        <v>1.3</v>
      </c>
      <c r="W29">
        <v>1.1000000000000001</v>
      </c>
      <c r="X29">
        <v>1.3</v>
      </c>
      <c r="Y29">
        <v>1.7</v>
      </c>
      <c r="Z29">
        <v>1.9</v>
      </c>
      <c r="AA29">
        <v>1.8</v>
      </c>
      <c r="AB29">
        <v>2</v>
      </c>
      <c r="AC29">
        <v>2.4</v>
      </c>
      <c r="AD29">
        <v>2.8</v>
      </c>
      <c r="AE29">
        <v>3.1</v>
      </c>
      <c r="AF29">
        <v>2.5</v>
      </c>
      <c r="AG29">
        <v>2.7</v>
      </c>
      <c r="AH29">
        <v>3.1</v>
      </c>
      <c r="AI29">
        <v>3.3</v>
      </c>
      <c r="AJ29">
        <v>3.8</v>
      </c>
      <c r="AK29">
        <v>4.0999999999999996</v>
      </c>
      <c r="AL29">
        <v>4.5</v>
      </c>
      <c r="AM29">
        <v>4.7</v>
      </c>
      <c r="AN29">
        <v>4.5</v>
      </c>
      <c r="AO29">
        <v>4.8</v>
      </c>
      <c r="AP29">
        <v>5.6</v>
      </c>
      <c r="AQ29">
        <v>6.6</v>
      </c>
      <c r="AR29">
        <v>7.1</v>
      </c>
      <c r="AS29">
        <v>7.9</v>
      </c>
      <c r="AT29">
        <v>9.5</v>
      </c>
      <c r="AU29">
        <v>14.9</v>
      </c>
      <c r="AV29">
        <v>17.5</v>
      </c>
      <c r="AW29">
        <v>14.6</v>
      </c>
      <c r="AX29">
        <v>16.5</v>
      </c>
      <c r="AY29">
        <v>19.100000000000001</v>
      </c>
      <c r="AZ29">
        <v>22.9</v>
      </c>
      <c r="BA29">
        <v>34.6</v>
      </c>
      <c r="BB29">
        <v>35.5</v>
      </c>
      <c r="BC29">
        <v>29.7</v>
      </c>
      <c r="BD29">
        <v>32.6</v>
      </c>
      <c r="BE29">
        <v>35.1</v>
      </c>
      <c r="BF29">
        <v>36.6</v>
      </c>
      <c r="BG29">
        <v>38.1</v>
      </c>
      <c r="BH29">
        <v>39.5</v>
      </c>
      <c r="BI29">
        <v>48</v>
      </c>
      <c r="BJ29">
        <v>57</v>
      </c>
      <c r="BK29">
        <v>67.099999999999994</v>
      </c>
      <c r="BL29">
        <v>76.099999999999994</v>
      </c>
      <c r="BM29">
        <v>76.5</v>
      </c>
      <c r="BN29">
        <v>73.099999999999994</v>
      </c>
      <c r="BO29">
        <v>76.900000000000006</v>
      </c>
      <c r="BP29">
        <v>78</v>
      </c>
      <c r="BQ29">
        <v>92.9</v>
      </c>
      <c r="BR29">
        <v>102</v>
      </c>
      <c r="BS29">
        <v>107.6</v>
      </c>
      <c r="BT29">
        <v>102.8</v>
      </c>
      <c r="BU29">
        <v>122</v>
      </c>
      <c r="BV29">
        <v>146.19999999999999</v>
      </c>
      <c r="BW29">
        <v>170.4</v>
      </c>
      <c r="BX29">
        <v>158.80000000000001</v>
      </c>
      <c r="BY29">
        <v>166.6</v>
      </c>
      <c r="BZ29">
        <v>205</v>
      </c>
      <c r="CA29">
        <v>239.1</v>
      </c>
      <c r="CB29">
        <v>256.2</v>
      </c>
      <c r="CC29">
        <v>353.4</v>
      </c>
      <c r="CD29">
        <v>406.7</v>
      </c>
      <c r="CE29">
        <v>357.2</v>
      </c>
      <c r="CF29">
        <v>395.2</v>
      </c>
      <c r="CG29">
        <v>421.9</v>
      </c>
      <c r="CH29" s="55">
        <f>(BEAint_4!P9+BEAint_4!P13-BEAint_4!P22-BEAint_4!P26)/1000+35</f>
        <v>404.7</v>
      </c>
      <c r="CI29" s="55">
        <f>(BEAint_4!Q9+BEAint_4!Q13-BEAint_4!Q22-BEAint_4!Q26)/1000+35</f>
        <v>405.71699999999998</v>
      </c>
      <c r="CJ29" s="55"/>
      <c r="CK29" s="52" t="s">
        <v>870</v>
      </c>
    </row>
    <row r="30" spans="1:89" ht="12" customHeight="1" x14ac:dyDescent="0.2">
      <c r="A30" s="1" t="s">
        <v>182</v>
      </c>
      <c r="B30" s="48" t="s">
        <v>343</v>
      </c>
      <c r="C30">
        <v>10.9</v>
      </c>
      <c r="D30">
        <v>4.5999999999999996</v>
      </c>
      <c r="E30">
        <v>0.6</v>
      </c>
      <c r="F30">
        <v>-1.3</v>
      </c>
      <c r="G30">
        <v>1.8</v>
      </c>
      <c r="H30">
        <v>3.2</v>
      </c>
      <c r="I30">
        <v>4.4000000000000004</v>
      </c>
      <c r="J30">
        <v>7.1</v>
      </c>
      <c r="K30">
        <v>7.6</v>
      </c>
      <c r="L30">
        <v>4.5999999999999996</v>
      </c>
      <c r="M30">
        <v>7.8</v>
      </c>
      <c r="N30">
        <v>10.6</v>
      </c>
      <c r="O30">
        <v>18.8</v>
      </c>
      <c r="P30">
        <v>22.5</v>
      </c>
      <c r="Q30">
        <v>25.8</v>
      </c>
      <c r="R30">
        <v>24.8</v>
      </c>
      <c r="S30">
        <v>20.399999999999999</v>
      </c>
      <c r="T30">
        <v>25.6</v>
      </c>
      <c r="U30">
        <v>32.6</v>
      </c>
      <c r="V30">
        <v>36.5</v>
      </c>
      <c r="W30">
        <v>30</v>
      </c>
      <c r="X30">
        <v>43.8</v>
      </c>
      <c r="Y30">
        <v>45.4</v>
      </c>
      <c r="Z30">
        <v>41.3</v>
      </c>
      <c r="AA30">
        <v>43.1</v>
      </c>
      <c r="AB30">
        <v>40.799999999999997</v>
      </c>
      <c r="AC30">
        <v>51.4</v>
      </c>
      <c r="AD30">
        <v>52.6</v>
      </c>
      <c r="AE30">
        <v>51.2</v>
      </c>
      <c r="AF30">
        <v>45</v>
      </c>
      <c r="AG30">
        <v>56</v>
      </c>
      <c r="AH30">
        <v>53.9</v>
      </c>
      <c r="AI30">
        <v>53.9</v>
      </c>
      <c r="AJ30">
        <v>59.2</v>
      </c>
      <c r="AK30">
        <v>64.400000000000006</v>
      </c>
      <c r="AL30">
        <v>71.400000000000006</v>
      </c>
      <c r="AM30">
        <v>83.1</v>
      </c>
      <c r="AN30">
        <v>90.4</v>
      </c>
      <c r="AO30">
        <v>87.6</v>
      </c>
      <c r="AP30">
        <v>97.9</v>
      </c>
      <c r="AQ30">
        <v>96.7</v>
      </c>
      <c r="AR30">
        <v>86.3</v>
      </c>
      <c r="AS30">
        <v>99.3</v>
      </c>
      <c r="AT30">
        <v>115.9</v>
      </c>
      <c r="AU30">
        <v>146.1</v>
      </c>
      <c r="AV30">
        <v>161.5</v>
      </c>
      <c r="AW30">
        <v>154.80000000000001</v>
      </c>
      <c r="AX30">
        <v>196.2</v>
      </c>
      <c r="AY30">
        <v>228.5</v>
      </c>
      <c r="AZ30">
        <v>270.39999999999998</v>
      </c>
      <c r="BA30">
        <v>301.10000000000002</v>
      </c>
      <c r="BB30">
        <v>282.8</v>
      </c>
      <c r="BC30">
        <v>276.60000000000002</v>
      </c>
      <c r="BD30">
        <v>232.3</v>
      </c>
      <c r="BE30">
        <v>263.89999999999998</v>
      </c>
      <c r="BF30">
        <v>298.2</v>
      </c>
      <c r="BG30">
        <v>289.60000000000002</v>
      </c>
      <c r="BH30">
        <v>266.2</v>
      </c>
      <c r="BI30">
        <v>330.8</v>
      </c>
      <c r="BJ30">
        <v>388.4</v>
      </c>
      <c r="BK30">
        <v>389.4</v>
      </c>
      <c r="BL30">
        <v>404.1</v>
      </c>
      <c r="BM30">
        <v>429.3</v>
      </c>
      <c r="BN30">
        <v>462.6</v>
      </c>
      <c r="BO30">
        <v>505.9</v>
      </c>
      <c r="BP30">
        <v>601.70000000000005</v>
      </c>
      <c r="BQ30">
        <v>685.3</v>
      </c>
      <c r="BR30">
        <v>738.7</v>
      </c>
      <c r="BS30">
        <v>796.9</v>
      </c>
      <c r="BT30">
        <v>728.1</v>
      </c>
      <c r="BU30">
        <v>766.1</v>
      </c>
      <c r="BV30">
        <v>747.1</v>
      </c>
      <c r="BW30">
        <v>690.6</v>
      </c>
      <c r="BX30">
        <v>788.9</v>
      </c>
      <c r="BY30">
        <v>969.4</v>
      </c>
      <c r="BZ30">
        <v>1254.5999999999999</v>
      </c>
      <c r="CA30">
        <v>1653.3</v>
      </c>
      <c r="CB30">
        <v>1851.4</v>
      </c>
      <c r="CC30">
        <v>1748.4</v>
      </c>
      <c r="CD30">
        <v>1382.4</v>
      </c>
      <c r="CE30">
        <v>1472.6</v>
      </c>
      <c r="CF30">
        <v>1840.7</v>
      </c>
      <c r="CG30">
        <v>1806.8</v>
      </c>
      <c r="CH30">
        <v>2136.1</v>
      </c>
      <c r="CI30">
        <v>2235.3000000000002</v>
      </c>
    </row>
    <row r="31" spans="1:89" ht="12" customHeight="1" x14ac:dyDescent="0.2">
      <c r="A31" s="1" t="s">
        <v>180</v>
      </c>
      <c r="B31" s="48" t="s">
        <v>342</v>
      </c>
      <c r="C31">
        <v>1.2</v>
      </c>
      <c r="D31">
        <v>0.7</v>
      </c>
      <c r="E31">
        <v>0.4</v>
      </c>
      <c r="F31">
        <v>0.3</v>
      </c>
      <c r="G31">
        <v>0.4</v>
      </c>
      <c r="H31">
        <v>0.6</v>
      </c>
      <c r="I31">
        <v>0.8</v>
      </c>
      <c r="J31">
        <v>1.2</v>
      </c>
      <c r="K31">
        <v>1.3</v>
      </c>
      <c r="L31">
        <v>0.9</v>
      </c>
      <c r="M31">
        <v>1.2</v>
      </c>
      <c r="N31">
        <v>2.5</v>
      </c>
      <c r="O31">
        <v>7.2</v>
      </c>
      <c r="P31">
        <v>12.3</v>
      </c>
      <c r="Q31">
        <v>15.9</v>
      </c>
      <c r="R31">
        <v>14.9</v>
      </c>
      <c r="S31">
        <v>10.8</v>
      </c>
      <c r="T31">
        <v>8.9</v>
      </c>
      <c r="U31">
        <v>11</v>
      </c>
      <c r="V31">
        <v>11.9</v>
      </c>
      <c r="W31">
        <v>9.8000000000000007</v>
      </c>
      <c r="X31">
        <v>17.3</v>
      </c>
      <c r="Y31">
        <v>22.1</v>
      </c>
      <c r="Z31">
        <v>19.100000000000001</v>
      </c>
      <c r="AA31">
        <v>19.899999999999999</v>
      </c>
      <c r="AB31">
        <v>16.899999999999999</v>
      </c>
      <c r="AC31">
        <v>21.7</v>
      </c>
      <c r="AD31">
        <v>21.4</v>
      </c>
      <c r="AE31">
        <v>20.6</v>
      </c>
      <c r="AF31">
        <v>18.8</v>
      </c>
      <c r="AG31">
        <v>22.5</v>
      </c>
      <c r="AH31">
        <v>21.9</v>
      </c>
      <c r="AI31">
        <v>22.2</v>
      </c>
      <c r="AJ31">
        <v>23.9</v>
      </c>
      <c r="AK31">
        <v>26.3</v>
      </c>
      <c r="AL31">
        <v>27.9</v>
      </c>
      <c r="AM31">
        <v>31.7</v>
      </c>
      <c r="AN31">
        <v>34.4</v>
      </c>
      <c r="AO31">
        <v>33.299999999999997</v>
      </c>
      <c r="AP31">
        <v>39.700000000000003</v>
      </c>
      <c r="AQ31">
        <v>39.4</v>
      </c>
      <c r="AR31">
        <v>33.299999999999997</v>
      </c>
      <c r="AS31">
        <v>37.5</v>
      </c>
      <c r="AT31">
        <v>42.9</v>
      </c>
      <c r="AU31">
        <v>52.4</v>
      </c>
      <c r="AV31">
        <v>66.099999999999994</v>
      </c>
      <c r="AW31">
        <v>66.099999999999994</v>
      </c>
      <c r="AX31">
        <v>83</v>
      </c>
      <c r="AY31">
        <v>96.3</v>
      </c>
      <c r="AZ31">
        <v>107.9</v>
      </c>
      <c r="BA31">
        <v>120</v>
      </c>
      <c r="BB31">
        <v>105.1</v>
      </c>
      <c r="BC31">
        <v>102.3</v>
      </c>
      <c r="BD31">
        <v>86.8</v>
      </c>
      <c r="BE31">
        <v>92.2</v>
      </c>
      <c r="BF31">
        <v>108</v>
      </c>
      <c r="BG31">
        <v>111.3</v>
      </c>
      <c r="BH31">
        <v>111.1</v>
      </c>
      <c r="BI31">
        <v>118.5</v>
      </c>
      <c r="BJ31">
        <v>131.5</v>
      </c>
      <c r="BK31">
        <v>127.9</v>
      </c>
      <c r="BL31">
        <v>128.30000000000001</v>
      </c>
      <c r="BM31">
        <v>121.3</v>
      </c>
      <c r="BN31">
        <v>131.4</v>
      </c>
      <c r="BO31">
        <v>154.6</v>
      </c>
      <c r="BP31">
        <v>172.8</v>
      </c>
      <c r="BQ31">
        <v>198.8</v>
      </c>
      <c r="BR31">
        <v>223.7</v>
      </c>
      <c r="BS31">
        <v>239.4</v>
      </c>
      <c r="BT31">
        <v>231.4</v>
      </c>
      <c r="BU31">
        <v>242</v>
      </c>
      <c r="BV31">
        <v>266.3</v>
      </c>
      <c r="BW31">
        <v>220.9</v>
      </c>
      <c r="BX31">
        <v>209.7</v>
      </c>
      <c r="BY31">
        <v>243.8</v>
      </c>
      <c r="BZ31">
        <v>299.60000000000002</v>
      </c>
      <c r="CA31">
        <v>419.2</v>
      </c>
      <c r="CB31">
        <v>453.1</v>
      </c>
      <c r="CC31">
        <v>437.1</v>
      </c>
      <c r="CD31">
        <v>342.4</v>
      </c>
      <c r="CE31">
        <v>313.5</v>
      </c>
      <c r="CF31">
        <v>358.4</v>
      </c>
      <c r="CG31">
        <v>349.3</v>
      </c>
      <c r="CH31" s="1" t="s">
        <v>163</v>
      </c>
    </row>
    <row r="32" spans="1:89" ht="12" customHeight="1" x14ac:dyDescent="0.2">
      <c r="A32" s="1" t="s">
        <v>162</v>
      </c>
      <c r="B32" s="1" t="s">
        <v>331</v>
      </c>
      <c r="C32" t="s">
        <v>5</v>
      </c>
      <c r="D32" t="s">
        <v>5</v>
      </c>
      <c r="E32" t="s">
        <v>5</v>
      </c>
      <c r="F32" t="s">
        <v>5</v>
      </c>
      <c r="G32" t="s">
        <v>5</v>
      </c>
      <c r="H32" t="s">
        <v>5</v>
      </c>
      <c r="I32" t="s">
        <v>5</v>
      </c>
      <c r="J32" t="s">
        <v>5</v>
      </c>
      <c r="K32" t="s">
        <v>5</v>
      </c>
      <c r="L32" t="s">
        <v>5</v>
      </c>
      <c r="M32" t="s">
        <v>5</v>
      </c>
      <c r="N32" t="s">
        <v>5</v>
      </c>
      <c r="O32" t="s">
        <v>5</v>
      </c>
      <c r="P32" t="s">
        <v>5</v>
      </c>
      <c r="Q32" t="s">
        <v>5</v>
      </c>
      <c r="R32" t="s">
        <v>5</v>
      </c>
      <c r="S32" t="s">
        <v>5</v>
      </c>
      <c r="T32" t="s">
        <v>5</v>
      </c>
      <c r="U32" t="s">
        <v>5</v>
      </c>
      <c r="V32" t="s">
        <v>5</v>
      </c>
      <c r="W32" t="s">
        <v>5</v>
      </c>
      <c r="X32" t="s">
        <v>5</v>
      </c>
      <c r="Y32" t="s">
        <v>5</v>
      </c>
      <c r="Z32" t="s">
        <v>5</v>
      </c>
      <c r="AA32" t="s">
        <v>5</v>
      </c>
      <c r="AB32" t="s">
        <v>5</v>
      </c>
      <c r="AC32" t="s">
        <v>5</v>
      </c>
      <c r="AD32" t="s">
        <v>5</v>
      </c>
      <c r="AE32" t="s">
        <v>5</v>
      </c>
      <c r="AF32" t="s">
        <v>5</v>
      </c>
      <c r="AG32" t="s">
        <v>5</v>
      </c>
      <c r="AH32" t="s">
        <v>5</v>
      </c>
      <c r="AI32" t="s">
        <v>5</v>
      </c>
      <c r="AJ32" t="s">
        <v>5</v>
      </c>
      <c r="AK32" t="s">
        <v>5</v>
      </c>
      <c r="AL32" t="s">
        <v>5</v>
      </c>
      <c r="AM32" t="s">
        <v>5</v>
      </c>
      <c r="AN32" t="s">
        <v>5</v>
      </c>
      <c r="AO32" t="s">
        <v>5</v>
      </c>
      <c r="AP32" t="s">
        <v>5</v>
      </c>
      <c r="AQ32" t="s">
        <v>5</v>
      </c>
      <c r="AR32" t="s">
        <v>5</v>
      </c>
      <c r="AS32" t="s">
        <v>5</v>
      </c>
      <c r="AT32" t="s">
        <v>5</v>
      </c>
      <c r="AU32" t="s">
        <v>5</v>
      </c>
      <c r="AV32" t="s">
        <v>5</v>
      </c>
      <c r="AW32" t="s">
        <v>5</v>
      </c>
      <c r="AX32" t="s">
        <v>5</v>
      </c>
      <c r="AY32" t="s">
        <v>5</v>
      </c>
      <c r="AZ32" t="s">
        <v>5</v>
      </c>
      <c r="BA32" t="s">
        <v>5</v>
      </c>
      <c r="BB32" t="s">
        <v>5</v>
      </c>
      <c r="BC32" t="s">
        <v>5</v>
      </c>
      <c r="BD32" t="s">
        <v>5</v>
      </c>
      <c r="BE32" t="s">
        <v>5</v>
      </c>
      <c r="BF32" t="s">
        <v>5</v>
      </c>
      <c r="BG32" t="s">
        <v>5</v>
      </c>
      <c r="BH32" t="s">
        <v>5</v>
      </c>
      <c r="BI32" t="s">
        <v>5</v>
      </c>
      <c r="BJ32" t="s">
        <v>5</v>
      </c>
      <c r="BK32" t="s">
        <v>5</v>
      </c>
      <c r="BL32" t="s">
        <v>5</v>
      </c>
      <c r="BM32" t="s">
        <v>5</v>
      </c>
      <c r="BN32" t="s">
        <v>5</v>
      </c>
      <c r="BO32" t="s">
        <v>5</v>
      </c>
      <c r="BP32" t="s">
        <v>5</v>
      </c>
      <c r="BQ32" t="s">
        <v>5</v>
      </c>
      <c r="BR32" t="s">
        <v>5</v>
      </c>
      <c r="BS32" t="s">
        <v>5</v>
      </c>
      <c r="BT32" t="s">
        <v>5</v>
      </c>
      <c r="BU32" t="s">
        <v>5</v>
      </c>
      <c r="BV32" t="s">
        <v>5</v>
      </c>
      <c r="BW32" t="s">
        <v>5</v>
      </c>
      <c r="BX32" t="s">
        <v>5</v>
      </c>
      <c r="BY32" t="s">
        <v>5</v>
      </c>
      <c r="BZ32" t="s">
        <v>5</v>
      </c>
      <c r="CA32" t="s">
        <v>5</v>
      </c>
      <c r="CB32" t="s">
        <v>5</v>
      </c>
      <c r="CC32" t="s">
        <v>5</v>
      </c>
      <c r="CD32" t="s">
        <v>5</v>
      </c>
      <c r="CE32" t="s">
        <v>5</v>
      </c>
      <c r="CF32" t="s">
        <v>5</v>
      </c>
      <c r="CG32" t="s">
        <v>5</v>
      </c>
      <c r="CH32" s="1" t="s">
        <v>5</v>
      </c>
    </row>
    <row r="33" spans="1:90" ht="12" customHeight="1" x14ac:dyDescent="0.2">
      <c r="A33" s="1" t="s">
        <v>178</v>
      </c>
      <c r="B33" s="1" t="s">
        <v>341</v>
      </c>
      <c r="C33">
        <v>0.1</v>
      </c>
      <c r="D33">
        <v>0.1</v>
      </c>
      <c r="E33">
        <v>0</v>
      </c>
      <c r="F33">
        <v>0</v>
      </c>
      <c r="G33">
        <v>0.1</v>
      </c>
      <c r="H33">
        <v>0.1</v>
      </c>
      <c r="I33">
        <v>0.1</v>
      </c>
      <c r="J33">
        <v>0.1</v>
      </c>
      <c r="K33">
        <v>0.1</v>
      </c>
      <c r="L33">
        <v>0.1</v>
      </c>
      <c r="M33">
        <v>0.1</v>
      </c>
      <c r="N33">
        <v>0.1</v>
      </c>
      <c r="O33">
        <v>0.2</v>
      </c>
      <c r="P33">
        <v>-1.1000000000000001</v>
      </c>
      <c r="Q33">
        <v>-2.2000000000000002</v>
      </c>
      <c r="R33">
        <v>-2.2999999999999998</v>
      </c>
      <c r="S33">
        <v>-0.5</v>
      </c>
      <c r="T33">
        <v>-0.1</v>
      </c>
      <c r="U33">
        <v>-0.2</v>
      </c>
      <c r="V33">
        <v>-0.1</v>
      </c>
      <c r="W33">
        <v>-0.1</v>
      </c>
      <c r="X33">
        <v>0.1</v>
      </c>
      <c r="Y33">
        <v>0</v>
      </c>
      <c r="Z33">
        <v>-0.3</v>
      </c>
      <c r="AA33">
        <v>-0.1</v>
      </c>
      <c r="AB33">
        <v>0.4</v>
      </c>
      <c r="AC33">
        <v>0</v>
      </c>
      <c r="AD33">
        <v>0.2</v>
      </c>
      <c r="AE33">
        <v>0.3</v>
      </c>
      <c r="AF33">
        <v>-0.3</v>
      </c>
      <c r="AG33">
        <v>0.2</v>
      </c>
      <c r="AH33">
        <v>-0.1</v>
      </c>
      <c r="AI33">
        <v>0.1</v>
      </c>
      <c r="AJ33">
        <v>0.1</v>
      </c>
      <c r="AK33">
        <v>0.4</v>
      </c>
      <c r="AL33">
        <v>0.3</v>
      </c>
      <c r="AM33">
        <v>0.3</v>
      </c>
      <c r="AN33">
        <v>0.2</v>
      </c>
      <c r="AO33">
        <v>0.1</v>
      </c>
      <c r="AP33">
        <v>-0.1</v>
      </c>
      <c r="AQ33">
        <v>-0.4</v>
      </c>
      <c r="AR33">
        <v>-0.8</v>
      </c>
      <c r="AS33">
        <v>-0.1</v>
      </c>
      <c r="AT33">
        <v>-0.2</v>
      </c>
      <c r="AU33">
        <v>-0.1</v>
      </c>
      <c r="AV33">
        <v>-1.6</v>
      </c>
      <c r="AW33">
        <v>-1.5</v>
      </c>
      <c r="AX33">
        <v>-1</v>
      </c>
      <c r="AY33">
        <v>-1.1000000000000001</v>
      </c>
      <c r="AZ33">
        <v>0</v>
      </c>
      <c r="BA33">
        <v>-0.7</v>
      </c>
      <c r="BB33">
        <v>-4.4000000000000004</v>
      </c>
      <c r="BC33">
        <v>-6.8</v>
      </c>
      <c r="BD33">
        <v>-13.2</v>
      </c>
      <c r="BE33">
        <v>-4.7</v>
      </c>
      <c r="BF33">
        <v>-4.8</v>
      </c>
      <c r="BG33">
        <v>-4.9000000000000004</v>
      </c>
      <c r="BH33">
        <v>-7.9</v>
      </c>
      <c r="BI33">
        <v>-1.5</v>
      </c>
      <c r="BJ33">
        <v>-2.2999999999999998</v>
      </c>
      <c r="BK33">
        <v>-0.7</v>
      </c>
      <c r="BL33">
        <v>-2</v>
      </c>
      <c r="BM33">
        <v>-3.6</v>
      </c>
      <c r="BN33">
        <v>0.3</v>
      </c>
      <c r="BO33">
        <v>2.4</v>
      </c>
      <c r="BP33">
        <v>0.7</v>
      </c>
      <c r="BQ33">
        <v>-0.5</v>
      </c>
      <c r="BR33">
        <v>-0.1</v>
      </c>
      <c r="BS33">
        <v>-1.8</v>
      </c>
      <c r="BT33">
        <v>-3.9</v>
      </c>
      <c r="BU33">
        <v>-5.5</v>
      </c>
      <c r="BV33">
        <v>-9.9</v>
      </c>
      <c r="BW33">
        <v>-29.1</v>
      </c>
      <c r="BX33">
        <v>-27.7</v>
      </c>
      <c r="BY33">
        <v>-1.7</v>
      </c>
      <c r="BZ33">
        <v>7.8</v>
      </c>
      <c r="CA33">
        <v>7.4</v>
      </c>
      <c r="CB33">
        <v>12.9</v>
      </c>
      <c r="CC33">
        <v>-3.1</v>
      </c>
      <c r="CD33">
        <v>-26.7</v>
      </c>
      <c r="CE33">
        <v>-52.1</v>
      </c>
      <c r="CF33">
        <v>-3.6</v>
      </c>
      <c r="CG33">
        <v>3.1</v>
      </c>
      <c r="CH33" s="1" t="s">
        <v>163</v>
      </c>
    </row>
    <row r="34" spans="1:90" ht="12" customHeight="1" x14ac:dyDescent="0.2">
      <c r="A34" s="1" t="s">
        <v>176</v>
      </c>
      <c r="B34" s="1" t="s">
        <v>340</v>
      </c>
      <c r="C34">
        <v>0</v>
      </c>
      <c r="D34">
        <v>0</v>
      </c>
      <c r="E34">
        <v>0</v>
      </c>
      <c r="F34">
        <v>0</v>
      </c>
      <c r="G34">
        <v>0</v>
      </c>
      <c r="H34">
        <v>0</v>
      </c>
      <c r="I34">
        <v>0</v>
      </c>
      <c r="J34">
        <v>0</v>
      </c>
      <c r="K34">
        <v>0</v>
      </c>
      <c r="L34">
        <v>0</v>
      </c>
      <c r="M34">
        <v>0</v>
      </c>
      <c r="N34">
        <v>0</v>
      </c>
      <c r="O34">
        <v>0</v>
      </c>
      <c r="P34">
        <v>0</v>
      </c>
      <c r="Q34">
        <v>0</v>
      </c>
      <c r="R34">
        <v>0</v>
      </c>
      <c r="S34">
        <v>0</v>
      </c>
      <c r="T34">
        <v>0</v>
      </c>
      <c r="U34">
        <v>0.1</v>
      </c>
      <c r="V34">
        <v>0.2</v>
      </c>
      <c r="W34">
        <v>0.2</v>
      </c>
      <c r="X34">
        <v>0.2</v>
      </c>
      <c r="Y34">
        <v>0.3</v>
      </c>
      <c r="Z34">
        <v>0.3</v>
      </c>
      <c r="AA34">
        <v>0.3</v>
      </c>
      <c r="AB34">
        <v>0.3</v>
      </c>
      <c r="AC34">
        <v>0.3</v>
      </c>
      <c r="AD34">
        <v>0.4</v>
      </c>
      <c r="AE34">
        <v>0.5</v>
      </c>
      <c r="AF34">
        <v>0.5</v>
      </c>
      <c r="AG34">
        <v>0.9</v>
      </c>
      <c r="AH34">
        <v>0.9</v>
      </c>
      <c r="AI34">
        <v>0.7</v>
      </c>
      <c r="AJ34">
        <v>0.8</v>
      </c>
      <c r="AK34">
        <v>0.9</v>
      </c>
      <c r="AL34">
        <v>1.6</v>
      </c>
      <c r="AM34">
        <v>1.3</v>
      </c>
      <c r="AN34">
        <v>1.6</v>
      </c>
      <c r="AO34">
        <v>1.9</v>
      </c>
      <c r="AP34">
        <v>2.5</v>
      </c>
      <c r="AQ34">
        <v>3</v>
      </c>
      <c r="AR34">
        <v>3.5</v>
      </c>
      <c r="AS34">
        <v>3.4</v>
      </c>
      <c r="AT34">
        <v>3.2</v>
      </c>
      <c r="AU34">
        <v>4.3</v>
      </c>
      <c r="AV34">
        <v>5.6</v>
      </c>
      <c r="AW34">
        <v>5.4</v>
      </c>
      <c r="AX34">
        <v>5.9</v>
      </c>
      <c r="AY34">
        <v>5.9</v>
      </c>
      <c r="AZ34">
        <v>7</v>
      </c>
      <c r="BA34">
        <v>9.3000000000000007</v>
      </c>
      <c r="BB34">
        <v>11.7</v>
      </c>
      <c r="BC34">
        <v>14</v>
      </c>
      <c r="BD34">
        <v>15.2</v>
      </c>
      <c r="BE34">
        <v>14.2</v>
      </c>
      <c r="BF34">
        <v>16.100000000000001</v>
      </c>
      <c r="BG34">
        <v>17.8</v>
      </c>
      <c r="BH34">
        <v>17.8</v>
      </c>
      <c r="BI34">
        <v>17.7</v>
      </c>
      <c r="BJ34">
        <v>17.399999999999999</v>
      </c>
      <c r="BK34">
        <v>21.6</v>
      </c>
      <c r="BL34">
        <v>23.6</v>
      </c>
      <c r="BM34">
        <v>20.8</v>
      </c>
      <c r="BN34">
        <v>16.8</v>
      </c>
      <c r="BO34">
        <v>16</v>
      </c>
      <c r="BP34">
        <v>20.5</v>
      </c>
      <c r="BQ34">
        <v>23.4</v>
      </c>
      <c r="BR34">
        <v>20.100000000000001</v>
      </c>
      <c r="BS34">
        <v>20.7</v>
      </c>
      <c r="BT34">
        <v>26.6</v>
      </c>
      <c r="BU34">
        <v>25.4</v>
      </c>
      <c r="BV34">
        <v>25.3</v>
      </c>
      <c r="BW34">
        <v>27.1</v>
      </c>
      <c r="BX34">
        <v>24.5</v>
      </c>
      <c r="BY34">
        <v>22</v>
      </c>
      <c r="BZ34">
        <v>18.100000000000001</v>
      </c>
      <c r="CA34">
        <v>21.5</v>
      </c>
      <c r="CB34">
        <v>29.1</v>
      </c>
      <c r="CC34">
        <v>34.6</v>
      </c>
      <c r="CD34">
        <v>31.7</v>
      </c>
      <c r="CE34">
        <v>47.4</v>
      </c>
      <c r="CF34">
        <v>79.3</v>
      </c>
      <c r="CG34">
        <v>75.400000000000006</v>
      </c>
      <c r="CH34" s="1">
        <v>88.4</v>
      </c>
      <c r="CI34" s="1">
        <v>77.7</v>
      </c>
      <c r="CK34" s="1" t="s">
        <v>838</v>
      </c>
    </row>
    <row r="35" spans="1:90" ht="12" customHeight="1" x14ac:dyDescent="0.2">
      <c r="A35" s="1" t="s">
        <v>174</v>
      </c>
      <c r="B35" s="1" t="s">
        <v>339</v>
      </c>
      <c r="C35">
        <v>0.1</v>
      </c>
      <c r="D35">
        <v>0.1</v>
      </c>
      <c r="E35">
        <v>0.1</v>
      </c>
      <c r="F35">
        <v>0.1</v>
      </c>
      <c r="G35">
        <v>0.1</v>
      </c>
      <c r="H35">
        <v>0.1</v>
      </c>
      <c r="I35">
        <v>0.1</v>
      </c>
      <c r="J35">
        <v>0.2</v>
      </c>
      <c r="K35">
        <v>0.2</v>
      </c>
      <c r="L35">
        <v>0.1</v>
      </c>
      <c r="M35">
        <v>0.2</v>
      </c>
      <c r="N35">
        <v>0.2</v>
      </c>
      <c r="O35">
        <v>0.3</v>
      </c>
      <c r="P35">
        <v>0.4</v>
      </c>
      <c r="Q35">
        <v>0.5</v>
      </c>
      <c r="R35">
        <v>0.5</v>
      </c>
      <c r="S35">
        <v>0.5</v>
      </c>
      <c r="T35">
        <v>0.5</v>
      </c>
      <c r="U35">
        <v>0.6</v>
      </c>
      <c r="V35">
        <v>0.7</v>
      </c>
      <c r="W35">
        <v>0.6</v>
      </c>
      <c r="X35">
        <v>0.8</v>
      </c>
      <c r="Y35">
        <v>0.9</v>
      </c>
      <c r="Z35">
        <v>0.8</v>
      </c>
      <c r="AA35">
        <v>0.8</v>
      </c>
      <c r="AB35">
        <v>0.8</v>
      </c>
      <c r="AC35">
        <v>1</v>
      </c>
      <c r="AD35">
        <v>1</v>
      </c>
      <c r="AE35">
        <v>1</v>
      </c>
      <c r="AF35">
        <v>1</v>
      </c>
      <c r="AG35">
        <v>1.2</v>
      </c>
      <c r="AH35">
        <v>1.2</v>
      </c>
      <c r="AI35">
        <v>1.3</v>
      </c>
      <c r="AJ35">
        <v>1.5</v>
      </c>
      <c r="AK35">
        <v>1.7</v>
      </c>
      <c r="AL35">
        <v>1.8</v>
      </c>
      <c r="AM35">
        <v>2</v>
      </c>
      <c r="AN35">
        <v>2.2000000000000002</v>
      </c>
      <c r="AO35">
        <v>2.6</v>
      </c>
      <c r="AP35">
        <v>3.3</v>
      </c>
      <c r="AQ35">
        <v>3.6</v>
      </c>
      <c r="AR35">
        <v>3.7</v>
      </c>
      <c r="AS35">
        <v>4.3</v>
      </c>
      <c r="AT35">
        <v>5.3</v>
      </c>
      <c r="AU35">
        <v>6</v>
      </c>
      <c r="AV35">
        <v>6.7</v>
      </c>
      <c r="AW35">
        <v>7.3</v>
      </c>
      <c r="AX35">
        <v>9.6</v>
      </c>
      <c r="AY35">
        <v>11.4</v>
      </c>
      <c r="AZ35">
        <v>12.1</v>
      </c>
      <c r="BA35">
        <v>13.6</v>
      </c>
      <c r="BB35">
        <v>14.5</v>
      </c>
      <c r="BC35">
        <v>15.4</v>
      </c>
      <c r="BD35">
        <v>14</v>
      </c>
      <c r="BE35">
        <v>15.9</v>
      </c>
      <c r="BF35">
        <v>18.8</v>
      </c>
      <c r="BG35">
        <v>20.2</v>
      </c>
      <c r="BH35">
        <v>22.7</v>
      </c>
      <c r="BI35">
        <v>23.9</v>
      </c>
      <c r="BJ35">
        <v>26</v>
      </c>
      <c r="BK35">
        <v>24.2</v>
      </c>
      <c r="BL35">
        <v>22.5</v>
      </c>
      <c r="BM35">
        <v>23.6</v>
      </c>
      <c r="BN35">
        <v>24.4</v>
      </c>
      <c r="BO35">
        <v>26.9</v>
      </c>
      <c r="BP35">
        <v>30</v>
      </c>
      <c r="BQ35">
        <v>31.7</v>
      </c>
      <c r="BR35">
        <v>33</v>
      </c>
      <c r="BS35">
        <v>34.1</v>
      </c>
      <c r="BT35">
        <v>34.9</v>
      </c>
      <c r="BU35">
        <v>35.799999999999997</v>
      </c>
      <c r="BV35">
        <v>35.200000000000003</v>
      </c>
      <c r="BW35">
        <v>28.9</v>
      </c>
      <c r="BX35">
        <v>30.9</v>
      </c>
      <c r="BY35">
        <v>34</v>
      </c>
      <c r="BZ35">
        <v>41.7</v>
      </c>
      <c r="CA35">
        <v>54.9</v>
      </c>
      <c r="CB35">
        <v>59.2</v>
      </c>
      <c r="CC35">
        <v>57.9</v>
      </c>
      <c r="CD35">
        <v>47.4</v>
      </c>
      <c r="CE35">
        <v>45.6</v>
      </c>
      <c r="CF35">
        <v>47.7</v>
      </c>
      <c r="CG35">
        <v>50.2</v>
      </c>
      <c r="CH35" s="1" t="s">
        <v>163</v>
      </c>
    </row>
    <row r="36" spans="1:90" ht="12" customHeight="1" x14ac:dyDescent="0.2">
      <c r="A36" s="1" t="s">
        <v>171</v>
      </c>
      <c r="B36" s="1" t="s">
        <v>338</v>
      </c>
      <c r="C36" s="50">
        <v>0</v>
      </c>
      <c r="D36" s="50">
        <v>0</v>
      </c>
      <c r="E36" s="50">
        <v>0</v>
      </c>
      <c r="F36" s="50">
        <v>0</v>
      </c>
      <c r="G36" s="50">
        <v>0</v>
      </c>
      <c r="H36" s="50">
        <v>0</v>
      </c>
      <c r="I36" s="50">
        <v>0</v>
      </c>
      <c r="J36" s="50">
        <v>0</v>
      </c>
      <c r="K36" s="50">
        <v>0</v>
      </c>
      <c r="L36" s="50">
        <v>0</v>
      </c>
      <c r="M36" s="50">
        <v>0</v>
      </c>
      <c r="N36" s="50">
        <v>0</v>
      </c>
      <c r="O36" s="50">
        <v>0</v>
      </c>
      <c r="P36" s="50">
        <v>0</v>
      </c>
      <c r="Q36" s="50">
        <v>0</v>
      </c>
      <c r="R36" s="50">
        <v>0</v>
      </c>
      <c r="S36" s="50">
        <v>0</v>
      </c>
      <c r="T36" s="50">
        <v>0</v>
      </c>
      <c r="U36" s="50">
        <v>0</v>
      </c>
      <c r="V36" s="50">
        <v>0</v>
      </c>
      <c r="W36" s="50">
        <v>0</v>
      </c>
      <c r="X36" s="50">
        <v>0</v>
      </c>
      <c r="Y36" s="50">
        <v>0</v>
      </c>
      <c r="Z36" s="50">
        <v>0</v>
      </c>
      <c r="AA36" s="50">
        <v>0</v>
      </c>
      <c r="AB36" s="50">
        <v>0</v>
      </c>
      <c r="AC36" s="50">
        <v>0</v>
      </c>
      <c r="AD36" s="50">
        <v>0</v>
      </c>
      <c r="AE36" s="50">
        <v>0</v>
      </c>
      <c r="AF36" s="50">
        <v>0</v>
      </c>
      <c r="AG36">
        <v>0.1</v>
      </c>
      <c r="AH36">
        <v>0.1</v>
      </c>
      <c r="AI36">
        <v>0.1</v>
      </c>
      <c r="AJ36">
        <v>0.1</v>
      </c>
      <c r="AK36">
        <v>0.1</v>
      </c>
      <c r="AL36">
        <v>0.2</v>
      </c>
      <c r="AM36">
        <v>0.2</v>
      </c>
      <c r="AN36">
        <v>0.2</v>
      </c>
      <c r="AO36">
        <v>0.2</v>
      </c>
      <c r="AP36">
        <v>0.3</v>
      </c>
      <c r="AQ36">
        <v>0.3</v>
      </c>
      <c r="AR36">
        <v>0.4</v>
      </c>
      <c r="AS36">
        <v>0.4</v>
      </c>
      <c r="AT36">
        <v>0.5</v>
      </c>
      <c r="AU36">
        <v>0.7</v>
      </c>
      <c r="AV36">
        <v>1</v>
      </c>
      <c r="AW36">
        <v>0.7</v>
      </c>
      <c r="AX36">
        <v>1.1000000000000001</v>
      </c>
      <c r="AY36">
        <v>1.4</v>
      </c>
      <c r="AZ36">
        <v>1.4</v>
      </c>
      <c r="BA36">
        <v>2</v>
      </c>
      <c r="BB36">
        <v>2.4</v>
      </c>
      <c r="BC36">
        <v>3.2</v>
      </c>
      <c r="BD36">
        <v>3.4</v>
      </c>
      <c r="BE36">
        <v>3.4</v>
      </c>
      <c r="BF36">
        <v>3.5</v>
      </c>
      <c r="BG36">
        <v>2.9</v>
      </c>
      <c r="BH36">
        <v>3.2</v>
      </c>
      <c r="BI36">
        <v>3.4</v>
      </c>
      <c r="BJ36">
        <v>4.5</v>
      </c>
      <c r="BK36">
        <v>4.5999999999999996</v>
      </c>
      <c r="BL36">
        <v>4.8</v>
      </c>
      <c r="BM36">
        <v>5</v>
      </c>
      <c r="BN36">
        <v>5.5</v>
      </c>
      <c r="BO36">
        <v>5.7</v>
      </c>
      <c r="BP36">
        <v>6.4</v>
      </c>
      <c r="BQ36">
        <v>6.9</v>
      </c>
      <c r="BR36">
        <v>7.8</v>
      </c>
      <c r="BS36">
        <v>8.3000000000000007</v>
      </c>
      <c r="BT36">
        <v>9.1999999999999993</v>
      </c>
      <c r="BU36">
        <v>10</v>
      </c>
      <c r="BV36">
        <v>10.4</v>
      </c>
      <c r="BW36">
        <v>9.8000000000000007</v>
      </c>
      <c r="BX36">
        <v>11</v>
      </c>
      <c r="BY36">
        <v>12</v>
      </c>
      <c r="BZ36">
        <v>14.1</v>
      </c>
      <c r="CA36">
        <v>16.5</v>
      </c>
      <c r="CB36">
        <v>19.100000000000001</v>
      </c>
      <c r="CC36">
        <v>24.8</v>
      </c>
      <c r="CD36">
        <v>28</v>
      </c>
      <c r="CE36">
        <v>23.5</v>
      </c>
      <c r="CF36">
        <v>24.3</v>
      </c>
      <c r="CG36">
        <v>29.5</v>
      </c>
      <c r="CH36" s="1" t="s">
        <v>163</v>
      </c>
    </row>
    <row r="37" spans="1:90" ht="12" customHeight="1" x14ac:dyDescent="0.2">
      <c r="A37" s="1" t="s">
        <v>162</v>
      </c>
      <c r="B37" s="1" t="s">
        <v>325</v>
      </c>
      <c r="C37" t="s">
        <v>5</v>
      </c>
      <c r="D37" t="s">
        <v>5</v>
      </c>
      <c r="E37" t="s">
        <v>5</v>
      </c>
      <c r="F37" t="s">
        <v>5</v>
      </c>
      <c r="G37" t="s">
        <v>5</v>
      </c>
      <c r="H37" t="s">
        <v>5</v>
      </c>
      <c r="I37" t="s">
        <v>5</v>
      </c>
      <c r="J37" t="s">
        <v>5</v>
      </c>
      <c r="K37" t="s">
        <v>5</v>
      </c>
      <c r="L37" t="s">
        <v>5</v>
      </c>
      <c r="M37" t="s">
        <v>5</v>
      </c>
      <c r="N37" t="s">
        <v>5</v>
      </c>
      <c r="O37" t="s">
        <v>5</v>
      </c>
      <c r="P37" t="s">
        <v>5</v>
      </c>
      <c r="Q37" t="s">
        <v>5</v>
      </c>
      <c r="R37" t="s">
        <v>5</v>
      </c>
      <c r="S37" t="s">
        <v>5</v>
      </c>
      <c r="T37" t="s">
        <v>5</v>
      </c>
      <c r="U37" t="s">
        <v>5</v>
      </c>
      <c r="V37" t="s">
        <v>5</v>
      </c>
      <c r="W37" t="s">
        <v>5</v>
      </c>
      <c r="X37" t="s">
        <v>5</v>
      </c>
      <c r="Y37" t="s">
        <v>5</v>
      </c>
      <c r="Z37" t="s">
        <v>5</v>
      </c>
      <c r="AA37" t="s">
        <v>5</v>
      </c>
      <c r="AB37" t="s">
        <v>5</v>
      </c>
      <c r="AC37" t="s">
        <v>5</v>
      </c>
      <c r="AD37" t="s">
        <v>5</v>
      </c>
      <c r="AE37" t="s">
        <v>5</v>
      </c>
      <c r="AF37" t="s">
        <v>5</v>
      </c>
      <c r="AG37" t="s">
        <v>5</v>
      </c>
      <c r="AH37" t="s">
        <v>5</v>
      </c>
      <c r="AI37" t="s">
        <v>5</v>
      </c>
      <c r="AJ37" t="s">
        <v>5</v>
      </c>
      <c r="AK37" t="s">
        <v>5</v>
      </c>
      <c r="AL37" t="s">
        <v>5</v>
      </c>
      <c r="AM37" t="s">
        <v>5</v>
      </c>
      <c r="AN37" t="s">
        <v>5</v>
      </c>
      <c r="AO37" t="s">
        <v>5</v>
      </c>
      <c r="AP37" t="s">
        <v>5</v>
      </c>
      <c r="AQ37" t="s">
        <v>5</v>
      </c>
      <c r="AR37" t="s">
        <v>5</v>
      </c>
      <c r="AS37" t="s">
        <v>5</v>
      </c>
      <c r="AT37" t="s">
        <v>5</v>
      </c>
      <c r="AU37" t="s">
        <v>5</v>
      </c>
      <c r="AV37" t="s">
        <v>5</v>
      </c>
      <c r="AW37" t="s">
        <v>5</v>
      </c>
      <c r="AX37" t="s">
        <v>5</v>
      </c>
      <c r="AY37" t="s">
        <v>5</v>
      </c>
      <c r="AZ37" t="s">
        <v>5</v>
      </c>
      <c r="BA37" t="s">
        <v>5</v>
      </c>
      <c r="BB37" t="s">
        <v>5</v>
      </c>
      <c r="BC37" t="s">
        <v>5</v>
      </c>
      <c r="BD37" t="s">
        <v>5</v>
      </c>
      <c r="BE37" t="s">
        <v>5</v>
      </c>
      <c r="BF37" t="s">
        <v>5</v>
      </c>
      <c r="BG37" t="s">
        <v>5</v>
      </c>
      <c r="BH37" t="s">
        <v>5</v>
      </c>
      <c r="BI37" t="s">
        <v>5</v>
      </c>
      <c r="BJ37" t="s">
        <v>5</v>
      </c>
      <c r="BK37" t="s">
        <v>5</v>
      </c>
      <c r="BL37" t="s">
        <v>5</v>
      </c>
      <c r="BM37" t="s">
        <v>5</v>
      </c>
      <c r="BN37" t="s">
        <v>5</v>
      </c>
      <c r="BO37" t="s">
        <v>5</v>
      </c>
      <c r="BP37" t="s">
        <v>5</v>
      </c>
      <c r="BQ37" t="s">
        <v>5</v>
      </c>
      <c r="BR37" t="s">
        <v>5</v>
      </c>
      <c r="BS37" t="s">
        <v>5</v>
      </c>
      <c r="BT37" t="s">
        <v>5</v>
      </c>
      <c r="BU37" t="s">
        <v>5</v>
      </c>
      <c r="BV37" t="s">
        <v>5</v>
      </c>
      <c r="BW37" t="s">
        <v>5</v>
      </c>
      <c r="BX37" t="s">
        <v>5</v>
      </c>
      <c r="BY37" t="s">
        <v>5</v>
      </c>
      <c r="BZ37" t="s">
        <v>5</v>
      </c>
      <c r="CA37" t="s">
        <v>5</v>
      </c>
      <c r="CB37" t="s">
        <v>5</v>
      </c>
      <c r="CC37" t="s">
        <v>5</v>
      </c>
      <c r="CD37" t="s">
        <v>5</v>
      </c>
      <c r="CE37" t="s">
        <v>5</v>
      </c>
      <c r="CF37" t="s">
        <v>5</v>
      </c>
      <c r="CG37" t="s">
        <v>5</v>
      </c>
      <c r="CH37" s="1" t="s">
        <v>5</v>
      </c>
    </row>
    <row r="38" spans="1:90" ht="12" customHeight="1" x14ac:dyDescent="0.2">
      <c r="A38" s="1" t="s">
        <v>169</v>
      </c>
      <c r="B38" s="1" t="s">
        <v>337</v>
      </c>
      <c r="C38">
        <v>0</v>
      </c>
      <c r="D38">
        <v>0</v>
      </c>
      <c r="E38">
        <v>0</v>
      </c>
      <c r="F38">
        <v>0</v>
      </c>
      <c r="G38">
        <v>0</v>
      </c>
      <c r="H38">
        <v>0</v>
      </c>
      <c r="I38">
        <v>0</v>
      </c>
      <c r="J38">
        <v>0</v>
      </c>
      <c r="K38">
        <v>0</v>
      </c>
      <c r="L38">
        <v>0</v>
      </c>
      <c r="M38">
        <v>0</v>
      </c>
      <c r="N38">
        <v>0.1</v>
      </c>
      <c r="O38">
        <v>0.1</v>
      </c>
      <c r="P38">
        <v>0.1</v>
      </c>
      <c r="Q38">
        <v>0.1</v>
      </c>
      <c r="R38">
        <v>0.1</v>
      </c>
      <c r="S38">
        <v>0.1</v>
      </c>
      <c r="T38">
        <v>0.2</v>
      </c>
      <c r="U38">
        <v>0.2</v>
      </c>
      <c r="V38">
        <v>0.3</v>
      </c>
      <c r="W38">
        <v>0.3</v>
      </c>
      <c r="X38">
        <v>0.5</v>
      </c>
      <c r="Y38">
        <v>0.6</v>
      </c>
      <c r="Z38">
        <v>0.6</v>
      </c>
      <c r="AA38">
        <v>0.6</v>
      </c>
      <c r="AB38">
        <v>0.7</v>
      </c>
      <c r="AC38">
        <v>1</v>
      </c>
      <c r="AD38">
        <v>1</v>
      </c>
      <c r="AE38">
        <v>1.1000000000000001</v>
      </c>
      <c r="AF38">
        <v>1.1000000000000001</v>
      </c>
      <c r="AG38">
        <v>1.2</v>
      </c>
      <c r="AH38">
        <v>1.2</v>
      </c>
      <c r="AI38">
        <v>1.5</v>
      </c>
      <c r="AJ38">
        <v>1.6</v>
      </c>
      <c r="AK38">
        <v>1.9</v>
      </c>
      <c r="AL38">
        <v>2.2999999999999998</v>
      </c>
      <c r="AM38">
        <v>2.6</v>
      </c>
      <c r="AN38">
        <v>2.9</v>
      </c>
      <c r="AO38">
        <v>3.2</v>
      </c>
      <c r="AP38">
        <v>3.7</v>
      </c>
      <c r="AQ38">
        <v>4</v>
      </c>
      <c r="AR38">
        <v>4.5</v>
      </c>
      <c r="AS38">
        <v>5.7</v>
      </c>
      <c r="AT38">
        <v>6.3</v>
      </c>
      <c r="AU38">
        <v>9.6</v>
      </c>
      <c r="AV38">
        <v>20.8</v>
      </c>
      <c r="AW38">
        <v>20</v>
      </c>
      <c r="AX38">
        <v>24.3</v>
      </c>
      <c r="AY38">
        <v>26.8</v>
      </c>
      <c r="AZ38">
        <v>27.5</v>
      </c>
      <c r="BA38">
        <v>38.200000000000003</v>
      </c>
      <c r="BB38">
        <v>26.4</v>
      </c>
      <c r="BC38">
        <v>23.8</v>
      </c>
      <c r="BD38">
        <v>21.2</v>
      </c>
      <c r="BE38">
        <v>21.5</v>
      </c>
      <c r="BF38">
        <v>23.1</v>
      </c>
      <c r="BG38">
        <v>26.7</v>
      </c>
      <c r="BH38">
        <v>24.4</v>
      </c>
      <c r="BI38">
        <v>23.5</v>
      </c>
      <c r="BJ38">
        <v>29.4</v>
      </c>
      <c r="BK38">
        <v>26.8</v>
      </c>
      <c r="BL38">
        <v>28.2</v>
      </c>
      <c r="BM38">
        <v>24.6</v>
      </c>
      <c r="BN38">
        <v>25.3</v>
      </c>
      <c r="BO38">
        <v>27.6</v>
      </c>
      <c r="BP38">
        <v>29.2</v>
      </c>
      <c r="BQ38">
        <v>33.5</v>
      </c>
      <c r="BR38">
        <v>43.3</v>
      </c>
      <c r="BS38">
        <v>44.9</v>
      </c>
      <c r="BT38">
        <v>39.799999999999997</v>
      </c>
      <c r="BU38">
        <v>39.9</v>
      </c>
      <c r="BV38">
        <v>49.9</v>
      </c>
      <c r="BW38">
        <v>42.3</v>
      </c>
      <c r="BX38">
        <v>43.2</v>
      </c>
      <c r="BY38">
        <v>51.1</v>
      </c>
      <c r="BZ38">
        <v>57.8</v>
      </c>
      <c r="CA38">
        <v>82.9</v>
      </c>
      <c r="CB38">
        <v>78.8</v>
      </c>
      <c r="CC38">
        <v>86.6</v>
      </c>
      <c r="CD38">
        <v>100.4</v>
      </c>
      <c r="CE38">
        <v>93.6</v>
      </c>
      <c r="CF38">
        <v>118.1</v>
      </c>
      <c r="CG38">
        <v>107.1</v>
      </c>
      <c r="CH38" s="1" t="s">
        <v>163</v>
      </c>
    </row>
    <row r="39" spans="1:90" ht="12" customHeight="1" x14ac:dyDescent="0.2">
      <c r="A39" s="1" t="s">
        <v>167</v>
      </c>
      <c r="B39" s="1" t="s">
        <v>336</v>
      </c>
      <c r="C39" s="50">
        <v>0</v>
      </c>
      <c r="D39" s="50">
        <v>0</v>
      </c>
      <c r="E39" s="50">
        <v>0</v>
      </c>
      <c r="F39" s="50">
        <v>0</v>
      </c>
      <c r="G39" s="50">
        <v>0</v>
      </c>
      <c r="H39" s="50">
        <v>0</v>
      </c>
      <c r="I39" s="50">
        <v>0</v>
      </c>
      <c r="J39" s="50">
        <v>0</v>
      </c>
      <c r="K39" s="50">
        <v>0</v>
      </c>
      <c r="L39" s="50">
        <v>0</v>
      </c>
      <c r="M39" s="50">
        <v>0</v>
      </c>
      <c r="N39" s="50">
        <v>0</v>
      </c>
      <c r="O39" s="50">
        <v>0</v>
      </c>
      <c r="P39" s="50">
        <v>0</v>
      </c>
      <c r="Q39" s="50">
        <v>0</v>
      </c>
      <c r="R39" s="50">
        <v>0</v>
      </c>
      <c r="S39" s="50">
        <v>0</v>
      </c>
      <c r="T39" s="50">
        <v>0</v>
      </c>
      <c r="U39" s="50">
        <v>0</v>
      </c>
      <c r="V39" s="50">
        <v>0</v>
      </c>
      <c r="W39" s="50">
        <v>0</v>
      </c>
      <c r="X39" s="50">
        <v>0</v>
      </c>
      <c r="Y39" s="50">
        <v>0</v>
      </c>
      <c r="Z39" s="50">
        <v>0</v>
      </c>
      <c r="AA39" s="50">
        <v>0</v>
      </c>
      <c r="AB39" s="50">
        <v>0</v>
      </c>
      <c r="AC39" s="50">
        <v>0</v>
      </c>
      <c r="AD39" s="50">
        <v>0</v>
      </c>
      <c r="AE39" s="50">
        <v>0</v>
      </c>
      <c r="AF39" s="50">
        <v>0</v>
      </c>
      <c r="AG39" s="50">
        <v>0</v>
      </c>
      <c r="AH39" s="50">
        <v>0</v>
      </c>
      <c r="AI39" s="50">
        <v>0</v>
      </c>
      <c r="AJ39">
        <v>0.8</v>
      </c>
      <c r="AK39">
        <v>1.1000000000000001</v>
      </c>
      <c r="AL39">
        <v>1.3</v>
      </c>
      <c r="AM39">
        <v>1.7</v>
      </c>
      <c r="AN39">
        <v>2</v>
      </c>
      <c r="AO39">
        <v>2.1</v>
      </c>
      <c r="AP39">
        <v>2.4</v>
      </c>
      <c r="AQ39">
        <v>1.9</v>
      </c>
      <c r="AR39">
        <v>0.9</v>
      </c>
      <c r="AS39">
        <v>1.6</v>
      </c>
      <c r="AT39">
        <v>3</v>
      </c>
      <c r="AU39">
        <v>3.8</v>
      </c>
      <c r="AV39">
        <v>4.2</v>
      </c>
      <c r="AW39">
        <v>6.5</v>
      </c>
      <c r="AX39">
        <v>9.1</v>
      </c>
      <c r="AY39">
        <v>11</v>
      </c>
      <c r="AZ39">
        <v>12.9</v>
      </c>
      <c r="BA39">
        <v>14.6</v>
      </c>
      <c r="BB39">
        <v>15.1</v>
      </c>
      <c r="BC39">
        <v>18.899999999999999</v>
      </c>
      <c r="BD39">
        <v>17.3</v>
      </c>
      <c r="BE39">
        <v>16.100000000000001</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row>
    <row r="40" spans="1:90" ht="12" customHeight="1" x14ac:dyDescent="0.2">
      <c r="A40" s="1" t="s">
        <v>165</v>
      </c>
      <c r="B40" s="1" t="s">
        <v>335</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1.7</v>
      </c>
      <c r="AZ40">
        <v>3.1</v>
      </c>
      <c r="BA40">
        <v>1.3</v>
      </c>
      <c r="BB40">
        <v>0.6</v>
      </c>
      <c r="BC40">
        <v>1.2</v>
      </c>
      <c r="BD40">
        <v>1.2</v>
      </c>
      <c r="BE40">
        <v>2.7</v>
      </c>
      <c r="BF40">
        <v>20.9</v>
      </c>
      <c r="BG40">
        <v>21.3</v>
      </c>
      <c r="BH40">
        <v>12.9</v>
      </c>
      <c r="BI40">
        <v>8</v>
      </c>
      <c r="BJ40">
        <v>6.1</v>
      </c>
      <c r="BK40">
        <v>4.8</v>
      </c>
      <c r="BL40">
        <v>3.6</v>
      </c>
      <c r="BM40">
        <v>4</v>
      </c>
      <c r="BN40">
        <v>4.5</v>
      </c>
      <c r="BO40">
        <v>6.9</v>
      </c>
      <c r="BP40">
        <v>8.1</v>
      </c>
      <c r="BQ40">
        <v>8.9</v>
      </c>
      <c r="BR40">
        <v>9.8000000000000007</v>
      </c>
      <c r="BS40">
        <v>10.3</v>
      </c>
      <c r="BT40">
        <v>10.1</v>
      </c>
      <c r="BU40">
        <v>9.1</v>
      </c>
      <c r="BV40">
        <v>12.3</v>
      </c>
      <c r="BW40">
        <v>11.8</v>
      </c>
      <c r="BX40">
        <v>12.9</v>
      </c>
      <c r="BY40">
        <v>15.2</v>
      </c>
      <c r="BZ40">
        <v>17.3</v>
      </c>
      <c r="CA40">
        <v>24.2</v>
      </c>
      <c r="CB40">
        <v>21.2</v>
      </c>
      <c r="CC40">
        <v>19.100000000000001</v>
      </c>
      <c r="CD40">
        <v>13.2</v>
      </c>
      <c r="CE40">
        <v>14.9</v>
      </c>
      <c r="CF40">
        <v>17.399999999999999</v>
      </c>
      <c r="CG40">
        <v>21.4</v>
      </c>
      <c r="CH40" s="1" t="s">
        <v>163</v>
      </c>
      <c r="CK40" s="47"/>
      <c r="CL40" s="47"/>
    </row>
    <row r="41" spans="1:90" ht="12" customHeight="1" x14ac:dyDescent="0.2">
      <c r="A41" s="1" t="s">
        <v>160</v>
      </c>
      <c r="B41" s="48" t="s">
        <v>334</v>
      </c>
      <c r="C41">
        <v>1.4</v>
      </c>
      <c r="D41">
        <v>0.8</v>
      </c>
      <c r="E41">
        <v>0.5</v>
      </c>
      <c r="F41">
        <v>0.4</v>
      </c>
      <c r="G41">
        <v>0.5</v>
      </c>
      <c r="H41">
        <v>0.7</v>
      </c>
      <c r="I41">
        <v>1</v>
      </c>
      <c r="J41">
        <v>1.4</v>
      </c>
      <c r="K41">
        <v>1.5</v>
      </c>
      <c r="L41">
        <v>1</v>
      </c>
      <c r="M41">
        <v>1.4</v>
      </c>
      <c r="N41">
        <v>2.8</v>
      </c>
      <c r="O41">
        <v>7.6</v>
      </c>
      <c r="P41">
        <v>11.4</v>
      </c>
      <c r="Q41">
        <v>14.1</v>
      </c>
      <c r="R41">
        <v>12.9</v>
      </c>
      <c r="S41">
        <v>10.7</v>
      </c>
      <c r="T41">
        <v>9.1</v>
      </c>
      <c r="U41">
        <v>11.3</v>
      </c>
      <c r="V41">
        <v>12.4</v>
      </c>
      <c r="W41">
        <v>10.199999999999999</v>
      </c>
      <c r="X41">
        <v>17.899999999999999</v>
      </c>
      <c r="Y41">
        <v>22.6</v>
      </c>
      <c r="Z41">
        <v>19.399999999999999</v>
      </c>
      <c r="AA41">
        <v>20.3</v>
      </c>
      <c r="AB41">
        <v>17.600000000000001</v>
      </c>
      <c r="AC41">
        <v>22</v>
      </c>
      <c r="AD41">
        <v>22</v>
      </c>
      <c r="AE41">
        <v>21.4</v>
      </c>
      <c r="AF41">
        <v>19</v>
      </c>
      <c r="AG41">
        <v>23.7</v>
      </c>
      <c r="AH41">
        <v>22.8</v>
      </c>
      <c r="AI41">
        <v>22.9</v>
      </c>
      <c r="AJ41">
        <v>24.1</v>
      </c>
      <c r="AK41">
        <v>26.4</v>
      </c>
      <c r="AL41">
        <v>28.2</v>
      </c>
      <c r="AM41">
        <v>31.1</v>
      </c>
      <c r="AN41">
        <v>33.9</v>
      </c>
      <c r="AO41">
        <v>32.9</v>
      </c>
      <c r="AP41">
        <v>39.6</v>
      </c>
      <c r="AQ41">
        <v>40</v>
      </c>
      <c r="AR41">
        <v>34.799999999999997</v>
      </c>
      <c r="AS41">
        <v>38.200000000000003</v>
      </c>
      <c r="AT41">
        <v>42.3</v>
      </c>
      <c r="AU41">
        <v>50</v>
      </c>
      <c r="AV41">
        <v>52.8</v>
      </c>
      <c r="AW41">
        <v>51.6</v>
      </c>
      <c r="AX41">
        <v>65.3</v>
      </c>
      <c r="AY41">
        <v>74.400000000000006</v>
      </c>
      <c r="AZ41">
        <v>84.9</v>
      </c>
      <c r="BA41">
        <v>90</v>
      </c>
      <c r="BB41">
        <v>87.2</v>
      </c>
      <c r="BC41">
        <v>84.3</v>
      </c>
      <c r="BD41">
        <v>66.5</v>
      </c>
      <c r="BE41">
        <v>80.599999999999994</v>
      </c>
      <c r="BF41">
        <v>97.5</v>
      </c>
      <c r="BG41">
        <v>99.4</v>
      </c>
      <c r="BH41">
        <v>109.7</v>
      </c>
      <c r="BI41">
        <v>130.4</v>
      </c>
      <c r="BJ41">
        <v>141.6</v>
      </c>
      <c r="BK41">
        <v>146.1</v>
      </c>
      <c r="BL41">
        <v>145.4</v>
      </c>
      <c r="BM41">
        <v>138.6</v>
      </c>
      <c r="BN41">
        <v>148.69999999999999</v>
      </c>
      <c r="BO41">
        <v>171</v>
      </c>
      <c r="BP41">
        <v>193.1</v>
      </c>
      <c r="BQ41">
        <v>217.8</v>
      </c>
      <c r="BR41">
        <v>231.5</v>
      </c>
      <c r="BS41">
        <v>245.4</v>
      </c>
      <c r="BT41">
        <v>248.4</v>
      </c>
      <c r="BU41">
        <v>258.8</v>
      </c>
      <c r="BV41">
        <v>265.10000000000002</v>
      </c>
      <c r="BW41">
        <v>203.3</v>
      </c>
      <c r="BX41">
        <v>192.3</v>
      </c>
      <c r="BY41">
        <v>243.8</v>
      </c>
      <c r="BZ41">
        <v>306.10000000000002</v>
      </c>
      <c r="CA41">
        <v>412.4</v>
      </c>
      <c r="CB41">
        <v>473.4</v>
      </c>
      <c r="CC41">
        <v>445.5</v>
      </c>
      <c r="CD41">
        <v>309.10000000000002</v>
      </c>
      <c r="CE41">
        <v>269.39999999999998</v>
      </c>
      <c r="CF41">
        <v>370.6</v>
      </c>
      <c r="CG41">
        <v>379.1</v>
      </c>
      <c r="CH41">
        <v>454.8</v>
      </c>
      <c r="CI41">
        <v>474.3</v>
      </c>
    </row>
    <row r="42" spans="1:90" ht="12" customHeight="1" x14ac:dyDescent="0.2">
      <c r="A42" s="1" t="s">
        <v>158</v>
      </c>
      <c r="B42" s="48" t="s">
        <v>333</v>
      </c>
      <c r="C42">
        <v>9.5</v>
      </c>
      <c r="D42">
        <v>3.7</v>
      </c>
      <c r="E42">
        <v>0.1</v>
      </c>
      <c r="F42">
        <v>-1.7</v>
      </c>
      <c r="G42">
        <v>1.3</v>
      </c>
      <c r="H42">
        <v>2.5</v>
      </c>
      <c r="I42">
        <v>3.4</v>
      </c>
      <c r="J42">
        <v>5.7</v>
      </c>
      <c r="K42">
        <v>6.1</v>
      </c>
      <c r="L42">
        <v>3.6</v>
      </c>
      <c r="M42">
        <v>6.3</v>
      </c>
      <c r="N42">
        <v>7.8</v>
      </c>
      <c r="O42">
        <v>11.2</v>
      </c>
      <c r="P42">
        <v>11.1</v>
      </c>
      <c r="Q42">
        <v>11.8</v>
      </c>
      <c r="R42">
        <v>11.8</v>
      </c>
      <c r="S42">
        <v>9.6999999999999993</v>
      </c>
      <c r="T42">
        <v>16.5</v>
      </c>
      <c r="U42">
        <v>21.4</v>
      </c>
      <c r="V42">
        <v>24.1</v>
      </c>
      <c r="W42">
        <v>19.8</v>
      </c>
      <c r="X42">
        <v>25.9</v>
      </c>
      <c r="Y42">
        <v>22.8</v>
      </c>
      <c r="Z42">
        <v>21.9</v>
      </c>
      <c r="AA42">
        <v>22.9</v>
      </c>
      <c r="AB42">
        <v>23.2</v>
      </c>
      <c r="AC42">
        <v>29.4</v>
      </c>
      <c r="AD42">
        <v>30.6</v>
      </c>
      <c r="AE42">
        <v>29.8</v>
      </c>
      <c r="AF42">
        <v>26.1</v>
      </c>
      <c r="AG42">
        <v>32.200000000000003</v>
      </c>
      <c r="AH42">
        <v>31.1</v>
      </c>
      <c r="AI42">
        <v>31</v>
      </c>
      <c r="AJ42">
        <v>35.1</v>
      </c>
      <c r="AK42">
        <v>38</v>
      </c>
      <c r="AL42">
        <v>43.3</v>
      </c>
      <c r="AM42">
        <v>52</v>
      </c>
      <c r="AN42">
        <v>56.5</v>
      </c>
      <c r="AO42">
        <v>54.7</v>
      </c>
      <c r="AP42">
        <v>58.3</v>
      </c>
      <c r="AQ42">
        <v>56.7</v>
      </c>
      <c r="AR42">
        <v>51.5</v>
      </c>
      <c r="AS42">
        <v>61.1</v>
      </c>
      <c r="AT42">
        <v>73.5</v>
      </c>
      <c r="AU42">
        <v>96.2</v>
      </c>
      <c r="AV42">
        <v>108.7</v>
      </c>
      <c r="AW42">
        <v>103.1</v>
      </c>
      <c r="AX42">
        <v>130.9</v>
      </c>
      <c r="AY42">
        <v>154.1</v>
      </c>
      <c r="AZ42">
        <v>185.6</v>
      </c>
      <c r="BA42">
        <v>211.1</v>
      </c>
      <c r="BB42">
        <v>195.6</v>
      </c>
      <c r="BC42">
        <v>192.3</v>
      </c>
      <c r="BD42">
        <v>165.8</v>
      </c>
      <c r="BE42">
        <v>183.2</v>
      </c>
      <c r="BF42">
        <v>200.7</v>
      </c>
      <c r="BG42">
        <v>190.2</v>
      </c>
      <c r="BH42">
        <v>156.5</v>
      </c>
      <c r="BI42">
        <v>200.4</v>
      </c>
      <c r="BJ42">
        <v>246.7</v>
      </c>
      <c r="BK42">
        <v>243.3</v>
      </c>
      <c r="BL42">
        <v>258.60000000000002</v>
      </c>
      <c r="BM42">
        <v>290.7</v>
      </c>
      <c r="BN42">
        <v>313.89999999999998</v>
      </c>
      <c r="BO42">
        <v>334.9</v>
      </c>
      <c r="BP42">
        <v>408.6</v>
      </c>
      <c r="BQ42">
        <v>467.4</v>
      </c>
      <c r="BR42">
        <v>507.3</v>
      </c>
      <c r="BS42">
        <v>551.5</v>
      </c>
      <c r="BT42">
        <v>479.7</v>
      </c>
      <c r="BU42">
        <v>507.4</v>
      </c>
      <c r="BV42">
        <v>482</v>
      </c>
      <c r="BW42">
        <v>487.3</v>
      </c>
      <c r="BX42">
        <v>596.6</v>
      </c>
      <c r="BY42">
        <v>725.7</v>
      </c>
      <c r="BZ42">
        <v>948.5</v>
      </c>
      <c r="CA42">
        <v>1240.9000000000001</v>
      </c>
      <c r="CB42">
        <v>1378.1</v>
      </c>
      <c r="CC42">
        <v>1302.9000000000001</v>
      </c>
      <c r="CD42">
        <v>1073.3</v>
      </c>
      <c r="CE42">
        <v>1203.0999999999999</v>
      </c>
      <c r="CF42">
        <v>1470.1</v>
      </c>
      <c r="CG42">
        <v>1427.7</v>
      </c>
      <c r="CH42">
        <v>1681.3</v>
      </c>
      <c r="CI42">
        <v>1761.1</v>
      </c>
    </row>
    <row r="43" spans="1:90" ht="12" customHeight="1" x14ac:dyDescent="0.2">
      <c r="A43" s="1" t="s">
        <v>156</v>
      </c>
      <c r="B43" s="48" t="s">
        <v>332</v>
      </c>
      <c r="C43">
        <v>8.5</v>
      </c>
      <c r="D43">
        <v>8.1999999999999993</v>
      </c>
      <c r="E43">
        <v>6.2</v>
      </c>
      <c r="F43">
        <v>3.9</v>
      </c>
      <c r="G43">
        <v>3.1</v>
      </c>
      <c r="H43">
        <v>4.9000000000000004</v>
      </c>
      <c r="I43">
        <v>5.9</v>
      </c>
      <c r="J43">
        <v>7.4</v>
      </c>
      <c r="K43">
        <v>7.5</v>
      </c>
      <c r="L43">
        <v>5</v>
      </c>
      <c r="M43">
        <v>5.7</v>
      </c>
      <c r="N43">
        <v>6.1</v>
      </c>
      <c r="O43">
        <v>6.7</v>
      </c>
      <c r="P43">
        <v>5.6</v>
      </c>
      <c r="Q43">
        <v>5.7</v>
      </c>
      <c r="R43">
        <v>6.1</v>
      </c>
      <c r="S43">
        <v>6.1</v>
      </c>
      <c r="T43">
        <v>7.5</v>
      </c>
      <c r="U43">
        <v>8.4</v>
      </c>
      <c r="V43">
        <v>9.4</v>
      </c>
      <c r="W43">
        <v>9.6</v>
      </c>
      <c r="X43">
        <v>11.6</v>
      </c>
      <c r="Y43">
        <v>11.3</v>
      </c>
      <c r="Z43">
        <v>11.3</v>
      </c>
      <c r="AA43">
        <v>11.6</v>
      </c>
      <c r="AB43">
        <v>11.9</v>
      </c>
      <c r="AC43">
        <v>13.6</v>
      </c>
      <c r="AD43">
        <v>14.5</v>
      </c>
      <c r="AE43">
        <v>14.9</v>
      </c>
      <c r="AF43">
        <v>15</v>
      </c>
      <c r="AG43">
        <v>16.2</v>
      </c>
      <c r="AH43">
        <v>17.2</v>
      </c>
      <c r="AI43">
        <v>18</v>
      </c>
      <c r="AJ43">
        <v>19.600000000000001</v>
      </c>
      <c r="AK43">
        <v>21.1</v>
      </c>
      <c r="AL43">
        <v>23.3</v>
      </c>
      <c r="AM43">
        <v>26</v>
      </c>
      <c r="AN43">
        <v>27</v>
      </c>
      <c r="AO43">
        <v>28.2</v>
      </c>
      <c r="AP43">
        <v>31.6</v>
      </c>
      <c r="AQ43">
        <v>33</v>
      </c>
      <c r="AR43">
        <v>32</v>
      </c>
      <c r="AS43">
        <v>32.6</v>
      </c>
      <c r="AT43">
        <v>36</v>
      </c>
      <c r="AU43">
        <v>41.8</v>
      </c>
      <c r="AV43">
        <v>49.3</v>
      </c>
      <c r="AW43">
        <v>44.6</v>
      </c>
      <c r="AX43">
        <v>53.4</v>
      </c>
      <c r="AY43">
        <v>61.5</v>
      </c>
      <c r="AZ43">
        <v>68.599999999999994</v>
      </c>
      <c r="BA43">
        <v>82.6</v>
      </c>
      <c r="BB43">
        <v>97.4</v>
      </c>
      <c r="BC43">
        <v>120.3</v>
      </c>
      <c r="BD43">
        <v>131.19999999999999</v>
      </c>
      <c r="BE43">
        <v>128.30000000000001</v>
      </c>
      <c r="BF43">
        <v>144.9</v>
      </c>
      <c r="BG43">
        <v>161.5</v>
      </c>
      <c r="BH43">
        <v>190.7</v>
      </c>
      <c r="BI43">
        <v>197.5</v>
      </c>
      <c r="BJ43">
        <v>224</v>
      </c>
      <c r="BK43">
        <v>263.2</v>
      </c>
      <c r="BL43">
        <v>283.2</v>
      </c>
      <c r="BM43">
        <v>290.7</v>
      </c>
      <c r="BN43">
        <v>304.10000000000002</v>
      </c>
      <c r="BO43">
        <v>341.7</v>
      </c>
      <c r="BP43">
        <v>380.9</v>
      </c>
      <c r="BQ43">
        <v>445.1</v>
      </c>
      <c r="BR43">
        <v>530.79999999999995</v>
      </c>
      <c r="BS43">
        <v>655.1</v>
      </c>
      <c r="BT43">
        <v>718.3</v>
      </c>
      <c r="BU43">
        <v>769.8</v>
      </c>
      <c r="BV43">
        <v>910.3</v>
      </c>
      <c r="BW43">
        <v>724.9</v>
      </c>
      <c r="BX43">
        <v>581.5</v>
      </c>
      <c r="BY43">
        <v>614.5</v>
      </c>
      <c r="BZ43">
        <v>785</v>
      </c>
      <c r="CA43">
        <v>976</v>
      </c>
      <c r="CB43">
        <v>1275.0999999999999</v>
      </c>
      <c r="CC43">
        <v>1529.6</v>
      </c>
      <c r="CD43">
        <v>1420.9</v>
      </c>
      <c r="CE43">
        <v>854.1</v>
      </c>
      <c r="CF43">
        <v>878.7</v>
      </c>
      <c r="CG43">
        <v>992.4</v>
      </c>
      <c r="CH43" s="1" t="s">
        <v>163</v>
      </c>
    </row>
    <row r="44" spans="1:90" ht="12" customHeight="1" x14ac:dyDescent="0.2">
      <c r="A44" s="1" t="s">
        <v>162</v>
      </c>
      <c r="B44" s="1" t="s">
        <v>331</v>
      </c>
      <c r="C44" t="s">
        <v>5</v>
      </c>
      <c r="D44" t="s">
        <v>5</v>
      </c>
      <c r="E44" t="s">
        <v>5</v>
      </c>
      <c r="F44" t="s">
        <v>5</v>
      </c>
      <c r="G44" t="s">
        <v>5</v>
      </c>
      <c r="H44" t="s">
        <v>5</v>
      </c>
      <c r="I44" t="s">
        <v>5</v>
      </c>
      <c r="J44" t="s">
        <v>5</v>
      </c>
      <c r="K44" t="s">
        <v>5</v>
      </c>
      <c r="L44" t="s">
        <v>5</v>
      </c>
      <c r="M44" t="s">
        <v>5</v>
      </c>
      <c r="N44" t="s">
        <v>5</v>
      </c>
      <c r="O44" t="s">
        <v>5</v>
      </c>
      <c r="P44" t="s">
        <v>5</v>
      </c>
      <c r="Q44" t="s">
        <v>5</v>
      </c>
      <c r="R44" t="s">
        <v>5</v>
      </c>
      <c r="S44" t="s">
        <v>5</v>
      </c>
      <c r="T44" t="s">
        <v>5</v>
      </c>
      <c r="U44" t="s">
        <v>5</v>
      </c>
      <c r="V44" t="s">
        <v>5</v>
      </c>
      <c r="W44" t="s">
        <v>5</v>
      </c>
      <c r="X44" t="s">
        <v>5</v>
      </c>
      <c r="Y44" t="s">
        <v>5</v>
      </c>
      <c r="Z44" t="s">
        <v>5</v>
      </c>
      <c r="AA44" t="s">
        <v>5</v>
      </c>
      <c r="AB44" t="s">
        <v>5</v>
      </c>
      <c r="AC44" t="s">
        <v>5</v>
      </c>
      <c r="AD44" t="s">
        <v>5</v>
      </c>
      <c r="AE44" t="s">
        <v>5</v>
      </c>
      <c r="AF44" t="s">
        <v>5</v>
      </c>
      <c r="AG44" t="s">
        <v>5</v>
      </c>
      <c r="AH44" t="s">
        <v>5</v>
      </c>
      <c r="AI44" t="s">
        <v>5</v>
      </c>
      <c r="AJ44" t="s">
        <v>5</v>
      </c>
      <c r="AK44" t="s">
        <v>5</v>
      </c>
      <c r="AL44" t="s">
        <v>5</v>
      </c>
      <c r="AM44" t="s">
        <v>5</v>
      </c>
      <c r="AN44" t="s">
        <v>5</v>
      </c>
      <c r="AO44" t="s">
        <v>5</v>
      </c>
      <c r="AP44" t="s">
        <v>5</v>
      </c>
      <c r="AQ44" t="s">
        <v>5</v>
      </c>
      <c r="AR44" t="s">
        <v>5</v>
      </c>
      <c r="AS44" t="s">
        <v>5</v>
      </c>
      <c r="AT44" t="s">
        <v>5</v>
      </c>
      <c r="AU44" t="s">
        <v>5</v>
      </c>
      <c r="AV44" t="s">
        <v>5</v>
      </c>
      <c r="AW44" t="s">
        <v>5</v>
      </c>
      <c r="AX44" t="s">
        <v>5</v>
      </c>
      <c r="AY44" t="s">
        <v>5</v>
      </c>
      <c r="AZ44" t="s">
        <v>5</v>
      </c>
      <c r="BA44" t="s">
        <v>5</v>
      </c>
      <c r="BB44" t="s">
        <v>5</v>
      </c>
      <c r="BC44" t="s">
        <v>5</v>
      </c>
      <c r="BD44" t="s">
        <v>5</v>
      </c>
      <c r="BE44" t="s">
        <v>5</v>
      </c>
      <c r="BF44" t="s">
        <v>5</v>
      </c>
      <c r="BG44" t="s">
        <v>5</v>
      </c>
      <c r="BH44" t="s">
        <v>5</v>
      </c>
      <c r="BI44" t="s">
        <v>5</v>
      </c>
      <c r="BJ44" t="s">
        <v>5</v>
      </c>
      <c r="BK44" t="s">
        <v>5</v>
      </c>
      <c r="BL44" t="s">
        <v>5</v>
      </c>
      <c r="BM44" t="s">
        <v>5</v>
      </c>
      <c r="BN44" t="s">
        <v>5</v>
      </c>
      <c r="BO44" t="s">
        <v>5</v>
      </c>
      <c r="BP44" t="s">
        <v>5</v>
      </c>
      <c r="BQ44" t="s">
        <v>5</v>
      </c>
      <c r="BR44" t="s">
        <v>5</v>
      </c>
      <c r="BS44" t="s">
        <v>5</v>
      </c>
      <c r="BT44" t="s">
        <v>5</v>
      </c>
      <c r="BU44" t="s">
        <v>5</v>
      </c>
      <c r="BV44" t="s">
        <v>5</v>
      </c>
      <c r="BW44" t="s">
        <v>5</v>
      </c>
      <c r="BX44" t="s">
        <v>5</v>
      </c>
      <c r="BY44" t="s">
        <v>5</v>
      </c>
      <c r="BZ44" t="s">
        <v>5</v>
      </c>
      <c r="CA44" t="s">
        <v>5</v>
      </c>
      <c r="CB44" t="s">
        <v>5</v>
      </c>
      <c r="CC44" t="s">
        <v>5</v>
      </c>
      <c r="CD44" t="s">
        <v>5</v>
      </c>
      <c r="CE44" t="s">
        <v>5</v>
      </c>
      <c r="CF44" t="s">
        <v>5</v>
      </c>
      <c r="CG44" t="s">
        <v>5</v>
      </c>
      <c r="CH44" s="1" t="s">
        <v>5</v>
      </c>
    </row>
    <row r="45" spans="1:90" ht="12" customHeight="1" x14ac:dyDescent="0.2">
      <c r="A45" s="1" t="s">
        <v>154</v>
      </c>
      <c r="B45" s="1" t="s">
        <v>330</v>
      </c>
      <c r="C45">
        <v>0</v>
      </c>
      <c r="D45">
        <v>0</v>
      </c>
      <c r="E45">
        <v>0</v>
      </c>
      <c r="F45">
        <v>0</v>
      </c>
      <c r="G45">
        <v>0</v>
      </c>
      <c r="H45">
        <v>0</v>
      </c>
      <c r="I45">
        <v>0</v>
      </c>
      <c r="J45">
        <v>0</v>
      </c>
      <c r="K45">
        <v>0</v>
      </c>
      <c r="L45">
        <v>0</v>
      </c>
      <c r="M45">
        <v>0</v>
      </c>
      <c r="N45">
        <v>0</v>
      </c>
      <c r="O45">
        <v>0</v>
      </c>
      <c r="P45">
        <v>0</v>
      </c>
      <c r="Q45">
        <v>0</v>
      </c>
      <c r="R45">
        <v>0</v>
      </c>
      <c r="S45">
        <v>0</v>
      </c>
      <c r="T45">
        <v>-0.1</v>
      </c>
      <c r="U45">
        <v>0</v>
      </c>
      <c r="V45">
        <v>0</v>
      </c>
      <c r="W45">
        <v>0</v>
      </c>
      <c r="X45">
        <v>-0.1</v>
      </c>
      <c r="Y45">
        <v>-0.1</v>
      </c>
      <c r="Z45">
        <v>-0.1</v>
      </c>
      <c r="AA45">
        <v>-0.1</v>
      </c>
      <c r="AB45">
        <v>-0.2</v>
      </c>
      <c r="AC45">
        <v>-0.3</v>
      </c>
      <c r="AD45">
        <v>-0.4</v>
      </c>
      <c r="AE45">
        <v>-0.4</v>
      </c>
      <c r="AF45">
        <v>-0.3</v>
      </c>
      <c r="AG45">
        <v>-0.6</v>
      </c>
      <c r="AH45">
        <v>-0.6</v>
      </c>
      <c r="AI45">
        <v>-0.5</v>
      </c>
      <c r="AJ45">
        <v>-0.7</v>
      </c>
      <c r="AK45">
        <v>-0.5</v>
      </c>
      <c r="AL45">
        <v>-0.1</v>
      </c>
      <c r="AM45">
        <v>-0.7</v>
      </c>
      <c r="AN45">
        <v>-1.6</v>
      </c>
      <c r="AO45">
        <v>-1.8</v>
      </c>
      <c r="AP45">
        <v>-2.7</v>
      </c>
      <c r="AQ45">
        <v>-2.7</v>
      </c>
      <c r="AR45">
        <v>-1.1000000000000001</v>
      </c>
      <c r="AS45">
        <v>-0.5</v>
      </c>
      <c r="AT45">
        <v>-0.7</v>
      </c>
      <c r="AU45">
        <v>0</v>
      </c>
      <c r="AV45">
        <v>0.8</v>
      </c>
      <c r="AW45">
        <v>0.3</v>
      </c>
      <c r="AX45">
        <v>1.1000000000000001</v>
      </c>
      <c r="AY45">
        <v>-0.1</v>
      </c>
      <c r="AZ45">
        <v>0.6</v>
      </c>
      <c r="BA45">
        <v>1</v>
      </c>
      <c r="BB45">
        <v>-0.7</v>
      </c>
      <c r="BC45">
        <v>-4.5</v>
      </c>
      <c r="BD45">
        <v>-6.4</v>
      </c>
      <c r="BE45">
        <v>-1.7</v>
      </c>
      <c r="BF45">
        <v>-5.0999999999999996</v>
      </c>
      <c r="BG45">
        <v>-9.5</v>
      </c>
      <c r="BH45">
        <v>-31</v>
      </c>
      <c r="BI45">
        <v>-14</v>
      </c>
      <c r="BJ45">
        <v>-3.1</v>
      </c>
      <c r="BK45">
        <v>-10.3</v>
      </c>
      <c r="BL45">
        <v>-14</v>
      </c>
      <c r="BM45">
        <v>-21.2</v>
      </c>
      <c r="BN45">
        <v>-17</v>
      </c>
      <c r="BO45">
        <v>-27.9</v>
      </c>
      <c r="BP45">
        <v>-39.1</v>
      </c>
      <c r="BQ45">
        <v>-44.9</v>
      </c>
      <c r="BR45">
        <v>-67</v>
      </c>
      <c r="BS45">
        <v>-130.9</v>
      </c>
      <c r="BT45">
        <v>-151.69999999999999</v>
      </c>
      <c r="BU45">
        <v>-189.1</v>
      </c>
      <c r="BV45">
        <v>-239.8</v>
      </c>
      <c r="BW45">
        <v>-128.6</v>
      </c>
      <c r="BX45">
        <v>-19.899999999999999</v>
      </c>
      <c r="BY45">
        <v>-2.9</v>
      </c>
      <c r="BZ45">
        <v>-29.8</v>
      </c>
      <c r="CA45">
        <v>-28.2</v>
      </c>
      <c r="CB45">
        <v>-197.7</v>
      </c>
      <c r="CC45">
        <v>-319.10000000000002</v>
      </c>
      <c r="CD45">
        <v>-290.8</v>
      </c>
      <c r="CE45">
        <v>22.7</v>
      </c>
      <c r="CF45">
        <v>11</v>
      </c>
      <c r="CG45">
        <v>-31</v>
      </c>
      <c r="CH45" s="1" t="s">
        <v>163</v>
      </c>
    </row>
    <row r="46" spans="1:90" ht="12" customHeight="1" x14ac:dyDescent="0.2">
      <c r="A46" s="1" t="s">
        <v>153</v>
      </c>
      <c r="B46" s="1" t="s">
        <v>329</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0.1</v>
      </c>
      <c r="AK46">
        <v>0.1</v>
      </c>
      <c r="AL46">
        <v>0.1</v>
      </c>
      <c r="AM46">
        <v>0.1</v>
      </c>
      <c r="AN46">
        <v>0.1</v>
      </c>
      <c r="AO46">
        <v>0.1</v>
      </c>
      <c r="AP46">
        <v>0.1</v>
      </c>
      <c r="AQ46">
        <v>0.1</v>
      </c>
      <c r="AR46">
        <v>0.1</v>
      </c>
      <c r="AS46">
        <v>0.1</v>
      </c>
      <c r="AT46">
        <v>0.1</v>
      </c>
      <c r="AU46">
        <v>0.2</v>
      </c>
      <c r="AV46">
        <v>0.2</v>
      </c>
      <c r="AW46">
        <v>0.2</v>
      </c>
      <c r="AX46">
        <v>0.2</v>
      </c>
      <c r="AY46">
        <v>0.2</v>
      </c>
      <c r="AZ46">
        <v>0.3</v>
      </c>
      <c r="BA46">
        <v>0.3</v>
      </c>
      <c r="BB46">
        <v>0.4</v>
      </c>
      <c r="BC46">
        <v>0.3</v>
      </c>
      <c r="BD46">
        <v>0.7</v>
      </c>
      <c r="BE46">
        <v>0.6</v>
      </c>
      <c r="BF46">
        <v>0.7</v>
      </c>
      <c r="BG46">
        <v>0.9</v>
      </c>
      <c r="BH46">
        <v>0.7</v>
      </c>
      <c r="BI46">
        <v>0.5</v>
      </c>
      <c r="BJ46">
        <v>0.6</v>
      </c>
      <c r="BK46">
        <v>0.7</v>
      </c>
      <c r="BL46">
        <v>0.6</v>
      </c>
      <c r="BM46">
        <v>0.5</v>
      </c>
      <c r="BN46">
        <v>0.8</v>
      </c>
      <c r="BO46">
        <v>1</v>
      </c>
      <c r="BP46">
        <v>1.1000000000000001</v>
      </c>
      <c r="BQ46">
        <v>1.3</v>
      </c>
      <c r="BR46">
        <v>1.4</v>
      </c>
      <c r="BS46">
        <v>1.6</v>
      </c>
      <c r="BT46">
        <v>1.9</v>
      </c>
      <c r="BU46">
        <v>1.5</v>
      </c>
      <c r="BV46">
        <v>1.8</v>
      </c>
      <c r="BW46">
        <v>1.8</v>
      </c>
      <c r="BX46">
        <v>1.6</v>
      </c>
      <c r="BY46">
        <v>1.5</v>
      </c>
      <c r="BZ46">
        <v>1.2</v>
      </c>
      <c r="CA46">
        <v>1.9</v>
      </c>
      <c r="CB46">
        <v>2.5</v>
      </c>
      <c r="CC46">
        <v>3</v>
      </c>
      <c r="CD46">
        <v>3.1</v>
      </c>
      <c r="CE46">
        <v>2.7</v>
      </c>
      <c r="CF46">
        <v>2.7</v>
      </c>
      <c r="CG46">
        <v>2.9</v>
      </c>
      <c r="CH46" s="1" t="s">
        <v>163</v>
      </c>
    </row>
    <row r="47" spans="1:90" ht="12" customHeight="1" x14ac:dyDescent="0.2">
      <c r="A47" s="1" t="s">
        <v>151</v>
      </c>
      <c r="B47" s="1" t="s">
        <v>328</v>
      </c>
      <c r="C47">
        <v>0.2</v>
      </c>
      <c r="D47">
        <v>0.1</v>
      </c>
      <c r="E47">
        <v>0</v>
      </c>
      <c r="F47">
        <v>0</v>
      </c>
      <c r="G47">
        <v>0</v>
      </c>
      <c r="H47">
        <v>0.1</v>
      </c>
      <c r="I47">
        <v>0.2</v>
      </c>
      <c r="J47">
        <v>0.1</v>
      </c>
      <c r="K47">
        <v>0.1</v>
      </c>
      <c r="L47">
        <v>0.2</v>
      </c>
      <c r="M47">
        <v>0.2</v>
      </c>
      <c r="N47">
        <v>0.2</v>
      </c>
      <c r="O47">
        <v>0.2</v>
      </c>
      <c r="P47">
        <v>0.2</v>
      </c>
      <c r="Q47">
        <v>0.2</v>
      </c>
      <c r="R47">
        <v>0.3</v>
      </c>
      <c r="S47">
        <v>0.2</v>
      </c>
      <c r="T47">
        <v>0.4</v>
      </c>
      <c r="U47">
        <v>0.7</v>
      </c>
      <c r="V47">
        <v>0.8</v>
      </c>
      <c r="W47">
        <v>0.8</v>
      </c>
      <c r="X47">
        <v>1</v>
      </c>
      <c r="Y47">
        <v>1.2</v>
      </c>
      <c r="Z47">
        <v>1.1000000000000001</v>
      </c>
      <c r="AA47">
        <v>1.1000000000000001</v>
      </c>
      <c r="AB47">
        <v>1.4</v>
      </c>
      <c r="AC47">
        <v>1.6</v>
      </c>
      <c r="AD47">
        <v>1.8</v>
      </c>
      <c r="AE47">
        <v>1.9</v>
      </c>
      <c r="AF47">
        <v>1.7</v>
      </c>
      <c r="AG47">
        <v>1.9</v>
      </c>
      <c r="AH47">
        <v>2</v>
      </c>
      <c r="AI47">
        <v>2.4</v>
      </c>
      <c r="AJ47">
        <v>2.7</v>
      </c>
      <c r="AK47">
        <v>2.7</v>
      </c>
      <c r="AL47">
        <v>3.2</v>
      </c>
      <c r="AM47">
        <v>3.3</v>
      </c>
      <c r="AN47">
        <v>2.8</v>
      </c>
      <c r="AO47">
        <v>3.2</v>
      </c>
      <c r="AP47">
        <v>3.4</v>
      </c>
      <c r="AQ47">
        <v>3.8</v>
      </c>
      <c r="AR47">
        <v>3.9</v>
      </c>
      <c r="AS47">
        <v>4.7</v>
      </c>
      <c r="AT47">
        <v>4.9000000000000004</v>
      </c>
      <c r="AU47">
        <v>6.8</v>
      </c>
      <c r="AV47">
        <v>9.8000000000000007</v>
      </c>
      <c r="AW47">
        <v>6.6</v>
      </c>
      <c r="AX47">
        <v>9</v>
      </c>
      <c r="AY47">
        <v>11.1</v>
      </c>
      <c r="AZ47">
        <v>11.2</v>
      </c>
      <c r="BA47">
        <v>16</v>
      </c>
      <c r="BB47">
        <v>16.7</v>
      </c>
      <c r="BC47">
        <v>15.4</v>
      </c>
      <c r="BD47">
        <v>16.399999999999999</v>
      </c>
      <c r="BE47">
        <v>12.1</v>
      </c>
      <c r="BF47">
        <v>12.3</v>
      </c>
      <c r="BG47">
        <v>11.8</v>
      </c>
      <c r="BH47">
        <v>17.899999999999999</v>
      </c>
      <c r="BI47">
        <v>16.7</v>
      </c>
      <c r="BJ47">
        <v>31.9</v>
      </c>
      <c r="BK47">
        <v>31.6</v>
      </c>
      <c r="BL47">
        <v>25</v>
      </c>
      <c r="BM47">
        <v>24.3</v>
      </c>
      <c r="BN47">
        <v>28</v>
      </c>
      <c r="BO47">
        <v>20.6</v>
      </c>
      <c r="BP47">
        <v>38.200000000000003</v>
      </c>
      <c r="BQ47">
        <v>32.799999999999997</v>
      </c>
      <c r="BR47">
        <v>40.4</v>
      </c>
      <c r="BS47">
        <v>47.2</v>
      </c>
      <c r="BT47">
        <v>42.3</v>
      </c>
      <c r="BU47">
        <v>41.5</v>
      </c>
      <c r="BV47">
        <v>29.2</v>
      </c>
      <c r="BW47">
        <v>40.700000000000003</v>
      </c>
      <c r="BX47">
        <v>47.9</v>
      </c>
      <c r="BY47">
        <v>32.1</v>
      </c>
      <c r="BZ47">
        <v>62.3</v>
      </c>
      <c r="CA47">
        <v>260.89999999999998</v>
      </c>
      <c r="CB47">
        <v>77.900000000000006</v>
      </c>
      <c r="CC47">
        <v>140.4</v>
      </c>
      <c r="CD47">
        <v>180.5</v>
      </c>
      <c r="CE47">
        <v>118.1</v>
      </c>
      <c r="CF47">
        <v>121.4</v>
      </c>
      <c r="CG47">
        <v>154.9</v>
      </c>
      <c r="CH47" s="1" t="s">
        <v>163</v>
      </c>
    </row>
    <row r="48" spans="1:90" ht="12" customHeight="1" x14ac:dyDescent="0.2">
      <c r="A48" s="1" t="s">
        <v>149</v>
      </c>
      <c r="B48" s="1" t="s">
        <v>327</v>
      </c>
      <c r="C48">
        <v>0</v>
      </c>
      <c r="D48">
        <v>0</v>
      </c>
      <c r="E48">
        <v>0</v>
      </c>
      <c r="F48">
        <v>0</v>
      </c>
      <c r="G48">
        <v>0</v>
      </c>
      <c r="H48">
        <v>0</v>
      </c>
      <c r="I48">
        <v>0</v>
      </c>
      <c r="J48">
        <v>0</v>
      </c>
      <c r="K48">
        <v>0</v>
      </c>
      <c r="L48">
        <v>0</v>
      </c>
      <c r="M48">
        <v>0</v>
      </c>
      <c r="N48">
        <v>0</v>
      </c>
      <c r="O48">
        <v>0</v>
      </c>
      <c r="P48">
        <v>0</v>
      </c>
      <c r="Q48">
        <v>0</v>
      </c>
      <c r="R48">
        <v>0</v>
      </c>
      <c r="S48">
        <v>0</v>
      </c>
      <c r="T48">
        <v>0</v>
      </c>
      <c r="U48">
        <v>0</v>
      </c>
      <c r="V48">
        <v>0</v>
      </c>
      <c r="W48">
        <v>0.1</v>
      </c>
      <c r="X48">
        <v>0.1</v>
      </c>
      <c r="Y48">
        <v>0.1</v>
      </c>
      <c r="Z48">
        <v>0.1</v>
      </c>
      <c r="AA48">
        <v>0.1</v>
      </c>
      <c r="AB48">
        <v>0.1</v>
      </c>
      <c r="AC48">
        <v>0.1</v>
      </c>
      <c r="AD48">
        <v>0.1</v>
      </c>
      <c r="AE48">
        <v>0.1</v>
      </c>
      <c r="AF48">
        <v>0.1</v>
      </c>
      <c r="AG48">
        <v>0.1</v>
      </c>
      <c r="AH48">
        <v>0.1</v>
      </c>
      <c r="AI48">
        <v>0.1</v>
      </c>
      <c r="AJ48">
        <v>0.1</v>
      </c>
      <c r="AK48">
        <v>0.1</v>
      </c>
      <c r="AL48">
        <v>0</v>
      </c>
      <c r="AM48">
        <v>0.1</v>
      </c>
      <c r="AN48">
        <v>0.1</v>
      </c>
      <c r="AO48">
        <v>0.1</v>
      </c>
      <c r="AP48">
        <v>0.1</v>
      </c>
      <c r="AQ48">
        <v>0.1</v>
      </c>
      <c r="AR48">
        <v>0.1</v>
      </c>
      <c r="AS48">
        <v>0.2</v>
      </c>
      <c r="AT48">
        <v>0.3</v>
      </c>
      <c r="AU48">
        <v>0.3</v>
      </c>
      <c r="AV48">
        <v>0.1</v>
      </c>
      <c r="AW48">
        <v>0.2</v>
      </c>
      <c r="AX48">
        <v>0.7</v>
      </c>
      <c r="AY48">
        <v>0.3</v>
      </c>
      <c r="AZ48">
        <v>0.5</v>
      </c>
      <c r="BA48">
        <v>0.8</v>
      </c>
      <c r="BB48">
        <v>1</v>
      </c>
      <c r="BC48">
        <v>1</v>
      </c>
      <c r="BD48">
        <v>1</v>
      </c>
      <c r="BE48">
        <v>1.2</v>
      </c>
      <c r="BF48">
        <v>1</v>
      </c>
      <c r="BG48">
        <v>1.1000000000000001</v>
      </c>
      <c r="BH48">
        <v>1.4</v>
      </c>
      <c r="BI48">
        <v>1.5</v>
      </c>
      <c r="BJ48">
        <v>1.3</v>
      </c>
      <c r="BK48">
        <v>1.7</v>
      </c>
      <c r="BL48">
        <v>1.4</v>
      </c>
      <c r="BM48">
        <v>1.8</v>
      </c>
      <c r="BN48">
        <v>1.9</v>
      </c>
      <c r="BO48">
        <v>2.7</v>
      </c>
      <c r="BP48">
        <v>2.8</v>
      </c>
      <c r="BQ48">
        <v>2.8</v>
      </c>
      <c r="BR48">
        <v>3.7</v>
      </c>
      <c r="BS48">
        <v>3.5</v>
      </c>
      <c r="BT48">
        <v>3.5</v>
      </c>
      <c r="BU48">
        <v>5.3</v>
      </c>
      <c r="BV48">
        <v>4.0999999999999996</v>
      </c>
      <c r="BW48">
        <v>3.9</v>
      </c>
      <c r="BX48">
        <v>6.4</v>
      </c>
      <c r="BY48">
        <v>3.3</v>
      </c>
      <c r="BZ48">
        <v>3.9</v>
      </c>
      <c r="CA48">
        <v>4.2</v>
      </c>
      <c r="CB48">
        <v>4.7</v>
      </c>
      <c r="CC48">
        <v>4.5999999999999996</v>
      </c>
      <c r="CD48">
        <v>11.3</v>
      </c>
      <c r="CE48">
        <v>6.2</v>
      </c>
      <c r="CF48">
        <v>5.5</v>
      </c>
      <c r="CG48">
        <v>10.8</v>
      </c>
      <c r="CH48" s="1" t="s">
        <v>163</v>
      </c>
    </row>
    <row r="49" spans="1:87" ht="12" customHeight="1" x14ac:dyDescent="0.2">
      <c r="A49" s="1" t="s">
        <v>148</v>
      </c>
      <c r="B49" s="1" t="s">
        <v>326</v>
      </c>
      <c r="C49" t="s">
        <v>163</v>
      </c>
      <c r="D49" t="s">
        <v>163</v>
      </c>
      <c r="E49" t="s">
        <v>163</v>
      </c>
      <c r="F49" t="s">
        <v>163</v>
      </c>
      <c r="G49" t="s">
        <v>163</v>
      </c>
      <c r="H49" t="s">
        <v>163</v>
      </c>
      <c r="I49" t="s">
        <v>163</v>
      </c>
      <c r="J49" t="s">
        <v>163</v>
      </c>
      <c r="K49" t="s">
        <v>163</v>
      </c>
      <c r="L49" t="s">
        <v>163</v>
      </c>
      <c r="M49" t="s">
        <v>163</v>
      </c>
      <c r="N49" t="s">
        <v>163</v>
      </c>
      <c r="O49" t="s">
        <v>163</v>
      </c>
      <c r="P49" t="s">
        <v>163</v>
      </c>
      <c r="Q49" t="s">
        <v>163</v>
      </c>
      <c r="R49" t="s">
        <v>163</v>
      </c>
      <c r="S49" t="s">
        <v>163</v>
      </c>
      <c r="T49" t="s">
        <v>163</v>
      </c>
      <c r="U49" t="s">
        <v>163</v>
      </c>
      <c r="V49" t="s">
        <v>163</v>
      </c>
      <c r="W49" t="s">
        <v>163</v>
      </c>
      <c r="X49" t="s">
        <v>163</v>
      </c>
      <c r="Y49" t="s">
        <v>163</v>
      </c>
      <c r="Z49" t="s">
        <v>163</v>
      </c>
      <c r="AA49" t="s">
        <v>163</v>
      </c>
      <c r="AB49" t="s">
        <v>163</v>
      </c>
      <c r="AC49" t="s">
        <v>163</v>
      </c>
      <c r="AD49" t="s">
        <v>163</v>
      </c>
      <c r="AE49" t="s">
        <v>163</v>
      </c>
      <c r="AF49" t="s">
        <v>163</v>
      </c>
      <c r="AG49" t="s">
        <v>163</v>
      </c>
      <c r="AH49" t="s">
        <v>163</v>
      </c>
      <c r="AI49" t="s">
        <v>163</v>
      </c>
      <c r="AJ49" t="s">
        <v>163</v>
      </c>
      <c r="AK49" t="s">
        <v>163</v>
      </c>
      <c r="AL49" t="s">
        <v>163</v>
      </c>
      <c r="AM49" t="s">
        <v>163</v>
      </c>
      <c r="AN49" t="s">
        <v>163</v>
      </c>
      <c r="AO49" t="s">
        <v>163</v>
      </c>
      <c r="AP49">
        <v>-0.1</v>
      </c>
      <c r="AQ49">
        <v>-0.2</v>
      </c>
      <c r="AR49">
        <v>-0.4</v>
      </c>
      <c r="AS49">
        <v>-0.3</v>
      </c>
      <c r="AT49">
        <v>-0.4</v>
      </c>
      <c r="AU49">
        <v>-0.8</v>
      </c>
      <c r="AV49">
        <v>-1.1000000000000001</v>
      </c>
      <c r="AW49">
        <v>-1</v>
      </c>
      <c r="AX49">
        <v>-1</v>
      </c>
      <c r="AY49">
        <v>-1.5</v>
      </c>
      <c r="AZ49">
        <v>-1.8</v>
      </c>
      <c r="BA49">
        <v>-4.4000000000000004</v>
      </c>
      <c r="BB49">
        <v>-8.6999999999999993</v>
      </c>
      <c r="BC49">
        <v>-18.3</v>
      </c>
      <c r="BD49">
        <v>-23.2</v>
      </c>
      <c r="BE49">
        <v>-17.5</v>
      </c>
      <c r="BF49">
        <v>-21.7</v>
      </c>
      <c r="BG49">
        <v>-24.4</v>
      </c>
      <c r="BH49">
        <v>-28.5</v>
      </c>
      <c r="BI49">
        <v>-45.1</v>
      </c>
      <c r="BJ49">
        <v>-53.5</v>
      </c>
      <c r="BK49">
        <v>-67.5</v>
      </c>
      <c r="BL49">
        <v>-68</v>
      </c>
      <c r="BM49">
        <v>-60.3</v>
      </c>
      <c r="BN49">
        <v>-64.7</v>
      </c>
      <c r="BO49">
        <v>-70.5</v>
      </c>
      <c r="BP49">
        <v>-78</v>
      </c>
      <c r="BQ49">
        <v>-97.9</v>
      </c>
      <c r="BR49">
        <v>-105.4</v>
      </c>
      <c r="BS49">
        <v>-121.4</v>
      </c>
      <c r="BT49">
        <v>-138.19999999999999</v>
      </c>
      <c r="BU49">
        <v>-154.1</v>
      </c>
      <c r="BV49">
        <v>-187.9</v>
      </c>
      <c r="BW49">
        <v>-151.80000000000001</v>
      </c>
      <c r="BX49">
        <v>-98.6</v>
      </c>
      <c r="BY49">
        <v>-82.5</v>
      </c>
      <c r="BZ49">
        <v>-91.3</v>
      </c>
      <c r="CA49">
        <v>-142.80000000000001</v>
      </c>
      <c r="CB49">
        <v>-202.8</v>
      </c>
      <c r="CC49">
        <v>-248.6</v>
      </c>
      <c r="CD49">
        <v>-201.8</v>
      </c>
      <c r="CE49">
        <v>-134.4</v>
      </c>
      <c r="CF49">
        <v>-129.69999999999999</v>
      </c>
      <c r="CG49">
        <v>-130.5</v>
      </c>
      <c r="CH49" s="1" t="s">
        <v>163</v>
      </c>
    </row>
    <row r="50" spans="1:87" ht="12" customHeight="1" x14ac:dyDescent="0.2">
      <c r="A50" s="1" t="s">
        <v>162</v>
      </c>
      <c r="B50" s="1" t="s">
        <v>325</v>
      </c>
      <c r="C50" t="s">
        <v>5</v>
      </c>
      <c r="D50" t="s">
        <v>5</v>
      </c>
      <c r="E50" t="s">
        <v>5</v>
      </c>
      <c r="F50" t="s">
        <v>5</v>
      </c>
      <c r="G50" t="s">
        <v>5</v>
      </c>
      <c r="H50" t="s">
        <v>5</v>
      </c>
      <c r="I50" t="s">
        <v>5</v>
      </c>
      <c r="J50" t="s">
        <v>5</v>
      </c>
      <c r="K50" t="s">
        <v>5</v>
      </c>
      <c r="L50" t="s">
        <v>5</v>
      </c>
      <c r="M50" t="s">
        <v>5</v>
      </c>
      <c r="N50" t="s">
        <v>5</v>
      </c>
      <c r="O50" t="s">
        <v>5</v>
      </c>
      <c r="P50" t="s">
        <v>5</v>
      </c>
      <c r="Q50" t="s">
        <v>5</v>
      </c>
      <c r="R50" t="s">
        <v>5</v>
      </c>
      <c r="S50" t="s">
        <v>5</v>
      </c>
      <c r="T50" t="s">
        <v>5</v>
      </c>
      <c r="U50" t="s">
        <v>5</v>
      </c>
      <c r="V50" t="s">
        <v>5</v>
      </c>
      <c r="W50" t="s">
        <v>5</v>
      </c>
      <c r="X50" t="s">
        <v>5</v>
      </c>
      <c r="Y50" t="s">
        <v>5</v>
      </c>
      <c r="Z50" t="s">
        <v>5</v>
      </c>
      <c r="AA50" t="s">
        <v>5</v>
      </c>
      <c r="AB50" t="s">
        <v>5</v>
      </c>
      <c r="AC50" t="s">
        <v>5</v>
      </c>
      <c r="AD50" t="s">
        <v>5</v>
      </c>
      <c r="AE50" t="s">
        <v>5</v>
      </c>
      <c r="AF50" t="s">
        <v>5</v>
      </c>
      <c r="AG50" t="s">
        <v>5</v>
      </c>
      <c r="AH50" t="s">
        <v>5</v>
      </c>
      <c r="AI50" t="s">
        <v>5</v>
      </c>
      <c r="AJ50" t="s">
        <v>5</v>
      </c>
      <c r="AK50" t="s">
        <v>5</v>
      </c>
      <c r="AL50" t="s">
        <v>5</v>
      </c>
      <c r="AM50" t="s">
        <v>5</v>
      </c>
      <c r="AN50" t="s">
        <v>5</v>
      </c>
      <c r="AO50" t="s">
        <v>5</v>
      </c>
      <c r="AP50" t="s">
        <v>5</v>
      </c>
      <c r="AQ50" t="s">
        <v>5</v>
      </c>
      <c r="AR50" t="s">
        <v>5</v>
      </c>
      <c r="AS50" t="s">
        <v>5</v>
      </c>
      <c r="AT50" t="s">
        <v>5</v>
      </c>
      <c r="AU50" t="s">
        <v>5</v>
      </c>
      <c r="AV50" t="s">
        <v>5</v>
      </c>
      <c r="AW50" t="s">
        <v>5</v>
      </c>
      <c r="AX50" t="s">
        <v>5</v>
      </c>
      <c r="AY50" t="s">
        <v>5</v>
      </c>
      <c r="AZ50" t="s">
        <v>5</v>
      </c>
      <c r="BA50" t="s">
        <v>5</v>
      </c>
      <c r="BB50" t="s">
        <v>5</v>
      </c>
      <c r="BC50" t="s">
        <v>5</v>
      </c>
      <c r="BD50" t="s">
        <v>5</v>
      </c>
      <c r="BE50" t="s">
        <v>5</v>
      </c>
      <c r="BF50" t="s">
        <v>5</v>
      </c>
      <c r="BG50" t="s">
        <v>5</v>
      </c>
      <c r="BH50" t="s">
        <v>5</v>
      </c>
      <c r="BI50" t="s">
        <v>5</v>
      </c>
      <c r="BJ50" t="s">
        <v>5</v>
      </c>
      <c r="BK50" t="s">
        <v>5</v>
      </c>
      <c r="BL50" t="s">
        <v>5</v>
      </c>
      <c r="BM50" t="s">
        <v>5</v>
      </c>
      <c r="BN50" t="s">
        <v>5</v>
      </c>
      <c r="BO50" t="s">
        <v>5</v>
      </c>
      <c r="BP50" t="s">
        <v>5</v>
      </c>
      <c r="BQ50" t="s">
        <v>5</v>
      </c>
      <c r="BR50" t="s">
        <v>5</v>
      </c>
      <c r="BS50" t="s">
        <v>5</v>
      </c>
      <c r="BT50" t="s">
        <v>5</v>
      </c>
      <c r="BU50" t="s">
        <v>5</v>
      </c>
      <c r="BV50" t="s">
        <v>5</v>
      </c>
      <c r="BW50" t="s">
        <v>5</v>
      </c>
      <c r="BX50" t="s">
        <v>5</v>
      </c>
      <c r="BY50" t="s">
        <v>5</v>
      </c>
      <c r="BZ50" t="s">
        <v>5</v>
      </c>
      <c r="CA50" t="s">
        <v>5</v>
      </c>
      <c r="CB50" t="s">
        <v>5</v>
      </c>
      <c r="CC50" t="s">
        <v>5</v>
      </c>
      <c r="CD50" t="s">
        <v>5</v>
      </c>
      <c r="CE50" t="s">
        <v>5</v>
      </c>
      <c r="CF50" t="s">
        <v>5</v>
      </c>
      <c r="CG50" t="s">
        <v>5</v>
      </c>
      <c r="CH50" s="1" t="s">
        <v>5</v>
      </c>
    </row>
    <row r="51" spans="1:87" ht="12" customHeight="1" x14ac:dyDescent="0.2">
      <c r="A51" s="1" t="s">
        <v>146</v>
      </c>
      <c r="B51" s="1" t="s">
        <v>324</v>
      </c>
      <c r="C51">
        <v>2.8</v>
      </c>
      <c r="D51">
        <v>2.8</v>
      </c>
      <c r="E51">
        <v>2.1</v>
      </c>
      <c r="F51">
        <v>1.3</v>
      </c>
      <c r="G51">
        <v>1.1000000000000001</v>
      </c>
      <c r="H51">
        <v>2.2999999999999998</v>
      </c>
      <c r="I51">
        <v>3.2</v>
      </c>
      <c r="J51">
        <v>2.9</v>
      </c>
      <c r="K51">
        <v>2.9</v>
      </c>
      <c r="L51">
        <v>2.1</v>
      </c>
      <c r="M51">
        <v>2.2000000000000002</v>
      </c>
      <c r="N51">
        <v>2.2999999999999998</v>
      </c>
      <c r="O51">
        <v>2.4</v>
      </c>
      <c r="P51">
        <v>1.5</v>
      </c>
      <c r="Q51">
        <v>1.5</v>
      </c>
      <c r="R51">
        <v>1.6</v>
      </c>
      <c r="S51">
        <v>1.6</v>
      </c>
      <c r="T51">
        <v>2</v>
      </c>
      <c r="U51">
        <v>2.2000000000000002</v>
      </c>
      <c r="V51">
        <v>2.6</v>
      </c>
      <c r="W51">
        <v>2.6</v>
      </c>
      <c r="X51">
        <v>3.1</v>
      </c>
      <c r="Y51">
        <v>3</v>
      </c>
      <c r="Z51">
        <v>2.9</v>
      </c>
      <c r="AA51">
        <v>3</v>
      </c>
      <c r="AB51">
        <v>2.9</v>
      </c>
      <c r="AC51">
        <v>3.3</v>
      </c>
      <c r="AD51">
        <v>3.4</v>
      </c>
      <c r="AE51">
        <v>3.5</v>
      </c>
      <c r="AF51">
        <v>3.8</v>
      </c>
      <c r="AG51">
        <v>4</v>
      </c>
      <c r="AH51">
        <v>4.2</v>
      </c>
      <c r="AI51">
        <v>4.8</v>
      </c>
      <c r="AJ51">
        <v>5.0999999999999996</v>
      </c>
      <c r="AK51">
        <v>5.5</v>
      </c>
      <c r="AL51">
        <v>6.5</v>
      </c>
      <c r="AM51">
        <v>6.7</v>
      </c>
      <c r="AN51">
        <v>6.3</v>
      </c>
      <c r="AO51">
        <v>6.6</v>
      </c>
      <c r="AP51">
        <v>6.9</v>
      </c>
      <c r="AQ51">
        <v>7.9</v>
      </c>
      <c r="AR51">
        <v>8.6999999999999993</v>
      </c>
      <c r="AS51">
        <v>9.6999999999999993</v>
      </c>
      <c r="AT51">
        <v>11.1</v>
      </c>
      <c r="AU51">
        <v>14.9</v>
      </c>
      <c r="AV51">
        <v>21.2</v>
      </c>
      <c r="AW51">
        <v>14.3</v>
      </c>
      <c r="AX51">
        <v>19.5</v>
      </c>
      <c r="AY51">
        <v>21.3</v>
      </c>
      <c r="AZ51">
        <v>22.6</v>
      </c>
      <c r="BA51">
        <v>29.5</v>
      </c>
      <c r="BB51">
        <v>33.200000000000003</v>
      </c>
      <c r="BC51">
        <v>31.2</v>
      </c>
      <c r="BD51">
        <v>32.1</v>
      </c>
      <c r="BE51">
        <v>33.6</v>
      </c>
      <c r="BF51">
        <v>36.6</v>
      </c>
      <c r="BG51">
        <v>37.700000000000003</v>
      </c>
      <c r="BH51">
        <v>37.9</v>
      </c>
      <c r="BI51">
        <v>39</v>
      </c>
      <c r="BJ51">
        <v>64.599999999999994</v>
      </c>
      <c r="BK51">
        <v>58.3</v>
      </c>
      <c r="BL51">
        <v>56.6</v>
      </c>
      <c r="BM51">
        <v>52.3</v>
      </c>
      <c r="BN51">
        <v>54.1</v>
      </c>
      <c r="BO51">
        <v>54.7</v>
      </c>
      <c r="BP51">
        <v>63.3</v>
      </c>
      <c r="BQ51">
        <v>74.099999999999994</v>
      </c>
      <c r="BR51">
        <v>93.5</v>
      </c>
      <c r="BS51">
        <v>108.7</v>
      </c>
      <c r="BT51">
        <v>113.4</v>
      </c>
      <c r="BU51">
        <v>118.8</v>
      </c>
      <c r="BV51">
        <v>129.9</v>
      </c>
      <c r="BW51">
        <v>117.6</v>
      </c>
      <c r="BX51">
        <v>113.7</v>
      </c>
      <c r="BY51">
        <v>121</v>
      </c>
      <c r="BZ51">
        <v>157.1</v>
      </c>
      <c r="CA51">
        <v>485.2</v>
      </c>
      <c r="CB51">
        <v>228.6</v>
      </c>
      <c r="CC51">
        <v>285.3</v>
      </c>
      <c r="CD51">
        <v>311.2</v>
      </c>
      <c r="CE51">
        <v>292.60000000000002</v>
      </c>
      <c r="CF51">
        <v>320.7</v>
      </c>
      <c r="CG51">
        <v>287.7</v>
      </c>
      <c r="CH51" s="1" t="s">
        <v>163</v>
      </c>
    </row>
    <row r="52" spans="1:87" ht="12" customHeight="1" x14ac:dyDescent="0.2">
      <c r="A52" s="1" t="s">
        <v>144</v>
      </c>
      <c r="B52" s="1" t="s">
        <v>323</v>
      </c>
      <c r="C52">
        <v>0.2</v>
      </c>
      <c r="D52">
        <v>0.1</v>
      </c>
      <c r="E52">
        <v>0.1</v>
      </c>
      <c r="F52">
        <v>0</v>
      </c>
      <c r="G52">
        <v>0</v>
      </c>
      <c r="H52">
        <v>0.1</v>
      </c>
      <c r="I52">
        <v>0.1</v>
      </c>
      <c r="J52">
        <v>0.1</v>
      </c>
      <c r="K52">
        <v>0.1</v>
      </c>
      <c r="L52">
        <v>0.1</v>
      </c>
      <c r="M52">
        <v>0.1</v>
      </c>
      <c r="N52">
        <v>0.1</v>
      </c>
      <c r="O52">
        <v>0.1</v>
      </c>
      <c r="P52">
        <v>0.1</v>
      </c>
      <c r="Q52">
        <v>0.1</v>
      </c>
      <c r="R52">
        <v>0.2</v>
      </c>
      <c r="S52">
        <v>0.2</v>
      </c>
      <c r="T52">
        <v>0.3</v>
      </c>
      <c r="U52">
        <v>0.5</v>
      </c>
      <c r="V52">
        <v>0.6</v>
      </c>
      <c r="W52">
        <v>0.6</v>
      </c>
      <c r="X52">
        <v>0.6</v>
      </c>
      <c r="Y52">
        <v>0.8</v>
      </c>
      <c r="Z52">
        <v>0.9</v>
      </c>
      <c r="AA52">
        <v>0.9</v>
      </c>
      <c r="AB52">
        <v>1</v>
      </c>
      <c r="AC52">
        <v>1.1000000000000001</v>
      </c>
      <c r="AD52">
        <v>1.3</v>
      </c>
      <c r="AE52">
        <v>1.3</v>
      </c>
      <c r="AF52">
        <v>1.1000000000000001</v>
      </c>
      <c r="AG52">
        <v>1.1000000000000001</v>
      </c>
      <c r="AH52">
        <v>1.1000000000000001</v>
      </c>
      <c r="AI52">
        <v>1.3</v>
      </c>
      <c r="AJ52">
        <v>1.6</v>
      </c>
      <c r="AK52">
        <v>1.7</v>
      </c>
      <c r="AL52">
        <v>1.8</v>
      </c>
      <c r="AM52">
        <v>1.8</v>
      </c>
      <c r="AN52">
        <v>1.5</v>
      </c>
      <c r="AO52">
        <v>1.7</v>
      </c>
      <c r="AP52">
        <v>1.9</v>
      </c>
      <c r="AQ52">
        <v>1.9</v>
      </c>
      <c r="AR52">
        <v>1.7</v>
      </c>
      <c r="AS52">
        <v>2.1</v>
      </c>
      <c r="AT52">
        <v>2.2000000000000002</v>
      </c>
      <c r="AU52">
        <v>3.5</v>
      </c>
      <c r="AV52">
        <v>4.5999999999999996</v>
      </c>
      <c r="AW52">
        <v>3.5</v>
      </c>
      <c r="AX52">
        <v>4.9000000000000004</v>
      </c>
      <c r="AY52">
        <v>5.5</v>
      </c>
      <c r="AZ52">
        <v>6</v>
      </c>
      <c r="BA52">
        <v>9.3000000000000007</v>
      </c>
      <c r="BB52">
        <v>8.8000000000000007</v>
      </c>
      <c r="BC52">
        <v>9.3000000000000007</v>
      </c>
      <c r="BD52">
        <v>9.6999999999999993</v>
      </c>
      <c r="BE52">
        <v>5.9</v>
      </c>
      <c r="BF52">
        <v>4.8</v>
      </c>
      <c r="BG52">
        <v>6</v>
      </c>
      <c r="BH52">
        <v>7.2</v>
      </c>
      <c r="BI52">
        <v>5.7</v>
      </c>
      <c r="BJ52">
        <v>6.6</v>
      </c>
      <c r="BK52">
        <v>3.1</v>
      </c>
      <c r="BL52">
        <v>2.5</v>
      </c>
      <c r="BM52">
        <v>3.1</v>
      </c>
      <c r="BN52">
        <v>9.6</v>
      </c>
      <c r="BO52">
        <v>7.6</v>
      </c>
      <c r="BP52">
        <v>6.5</v>
      </c>
      <c r="BQ52">
        <v>6</v>
      </c>
      <c r="BR52">
        <v>7</v>
      </c>
      <c r="BS52">
        <v>6.9</v>
      </c>
      <c r="BT52">
        <v>5.6</v>
      </c>
      <c r="BU52">
        <v>8.1999999999999993</v>
      </c>
      <c r="BV52">
        <v>3.2</v>
      </c>
      <c r="BW52">
        <v>2.8</v>
      </c>
      <c r="BX52">
        <v>5</v>
      </c>
      <c r="BY52">
        <v>11.1</v>
      </c>
      <c r="BZ52">
        <v>10.199999999999999</v>
      </c>
      <c r="CA52">
        <v>6.3</v>
      </c>
      <c r="CB52">
        <v>5.0999999999999996</v>
      </c>
      <c r="CC52">
        <v>5.7</v>
      </c>
      <c r="CD52">
        <v>3.5</v>
      </c>
      <c r="CE52">
        <v>2.1</v>
      </c>
      <c r="CF52">
        <v>5</v>
      </c>
      <c r="CG52">
        <v>8</v>
      </c>
      <c r="CH52" s="1" t="s">
        <v>163</v>
      </c>
    </row>
    <row r="53" spans="1:87" ht="12" customHeight="1" x14ac:dyDescent="0.2">
      <c r="A53" s="1" t="s">
        <v>142</v>
      </c>
      <c r="B53" s="48" t="s">
        <v>322</v>
      </c>
      <c r="C53">
        <v>5.8</v>
      </c>
      <c r="D53">
        <v>5.5</v>
      </c>
      <c r="E53">
        <v>4.0999999999999996</v>
      </c>
      <c r="F53">
        <v>2.5</v>
      </c>
      <c r="G53">
        <v>2</v>
      </c>
      <c r="H53">
        <v>2.6</v>
      </c>
      <c r="I53">
        <v>2.8</v>
      </c>
      <c r="J53">
        <v>4.5</v>
      </c>
      <c r="K53">
        <v>4.7</v>
      </c>
      <c r="L53">
        <v>3.2</v>
      </c>
      <c r="M53">
        <v>3.8</v>
      </c>
      <c r="N53">
        <v>4</v>
      </c>
      <c r="O53">
        <v>4.4000000000000004</v>
      </c>
      <c r="P53">
        <v>4.3</v>
      </c>
      <c r="Q53">
        <v>4.4000000000000004</v>
      </c>
      <c r="R53">
        <v>4.5999999999999996</v>
      </c>
      <c r="S53">
        <v>4.5999999999999996</v>
      </c>
      <c r="T53">
        <v>5.6</v>
      </c>
      <c r="U53">
        <v>6.3</v>
      </c>
      <c r="V53">
        <v>7</v>
      </c>
      <c r="W53">
        <v>7.2</v>
      </c>
      <c r="X53">
        <v>8.8000000000000007</v>
      </c>
      <c r="Y53">
        <v>8.6</v>
      </c>
      <c r="Z53">
        <v>8.6</v>
      </c>
      <c r="AA53">
        <v>8.9</v>
      </c>
      <c r="AB53">
        <v>9.3000000000000007</v>
      </c>
      <c r="AC53">
        <v>10.5</v>
      </c>
      <c r="AD53">
        <v>11.3</v>
      </c>
      <c r="AE53">
        <v>11.7</v>
      </c>
      <c r="AF53">
        <v>11.6</v>
      </c>
      <c r="AG53">
        <v>12.6</v>
      </c>
      <c r="AH53">
        <v>13.4</v>
      </c>
      <c r="AI53">
        <v>13.9</v>
      </c>
      <c r="AJ53">
        <v>15</v>
      </c>
      <c r="AK53">
        <v>16.2</v>
      </c>
      <c r="AL53">
        <v>18.2</v>
      </c>
      <c r="AM53">
        <v>20.2</v>
      </c>
      <c r="AN53">
        <v>20.7</v>
      </c>
      <c r="AO53">
        <v>21.5</v>
      </c>
      <c r="AP53">
        <v>23.5</v>
      </c>
      <c r="AQ53">
        <v>24.2</v>
      </c>
      <c r="AR53">
        <v>24.3</v>
      </c>
      <c r="AS53">
        <v>25</v>
      </c>
      <c r="AT53">
        <v>26.8</v>
      </c>
      <c r="AU53">
        <v>29.9</v>
      </c>
      <c r="AV53">
        <v>33.200000000000003</v>
      </c>
      <c r="AW53">
        <v>33</v>
      </c>
      <c r="AX53">
        <v>39</v>
      </c>
      <c r="AY53">
        <v>44.8</v>
      </c>
      <c r="AZ53">
        <v>50.8</v>
      </c>
      <c r="BA53">
        <v>57.5</v>
      </c>
      <c r="BB53">
        <v>64.099999999999994</v>
      </c>
      <c r="BC53">
        <v>73.8</v>
      </c>
      <c r="BD53">
        <v>77.7</v>
      </c>
      <c r="BE53">
        <v>83.5</v>
      </c>
      <c r="BF53">
        <v>90.8</v>
      </c>
      <c r="BG53">
        <v>97.5</v>
      </c>
      <c r="BH53">
        <v>106.2</v>
      </c>
      <c r="BI53">
        <v>112.3</v>
      </c>
      <c r="BJ53">
        <v>129.9</v>
      </c>
      <c r="BK53">
        <v>158</v>
      </c>
      <c r="BL53">
        <v>169.1</v>
      </c>
      <c r="BM53">
        <v>180.5</v>
      </c>
      <c r="BN53">
        <v>189.5</v>
      </c>
      <c r="BO53">
        <v>205.3</v>
      </c>
      <c r="BP53">
        <v>236</v>
      </c>
      <c r="BQ53">
        <v>259</v>
      </c>
      <c r="BR53">
        <v>303.5</v>
      </c>
      <c r="BS53">
        <v>339.5</v>
      </c>
      <c r="BT53">
        <v>357.1</v>
      </c>
      <c r="BU53">
        <v>347.9</v>
      </c>
      <c r="BV53">
        <v>384.7</v>
      </c>
      <c r="BW53">
        <v>370.6</v>
      </c>
      <c r="BX53">
        <v>400.2</v>
      </c>
      <c r="BY53">
        <v>434</v>
      </c>
      <c r="BZ53">
        <v>564.1</v>
      </c>
      <c r="CA53">
        <v>580.5</v>
      </c>
      <c r="CB53">
        <v>726</v>
      </c>
      <c r="CC53">
        <v>818.9</v>
      </c>
      <c r="CD53">
        <v>808.6</v>
      </c>
      <c r="CE53">
        <v>574.6</v>
      </c>
      <c r="CF53">
        <v>564</v>
      </c>
      <c r="CG53">
        <v>703.7</v>
      </c>
      <c r="CH53">
        <v>857.1</v>
      </c>
      <c r="CI53">
        <v>959.6</v>
      </c>
    </row>
    <row r="54" spans="1:87" ht="14" x14ac:dyDescent="0.2">
      <c r="A54" s="524" t="s">
        <v>123</v>
      </c>
      <c r="B54" s="522"/>
      <c r="C54" s="522"/>
      <c r="D54" s="522"/>
      <c r="E54" s="522"/>
      <c r="F54" s="522"/>
      <c r="G54" s="522"/>
      <c r="H54" s="522"/>
      <c r="I54" s="522"/>
      <c r="J54" s="522"/>
      <c r="K54" s="522"/>
      <c r="L54" s="522"/>
      <c r="M54" s="522"/>
      <c r="N54" s="522"/>
      <c r="O54" s="522"/>
      <c r="P54" s="522"/>
      <c r="Q54" s="522"/>
      <c r="R54" s="522"/>
      <c r="S54" s="522"/>
      <c r="T54" s="522"/>
      <c r="U54" s="522"/>
      <c r="V54" s="522"/>
      <c r="W54" s="522"/>
      <c r="X54" s="522"/>
      <c r="Y54" s="522"/>
      <c r="Z54" s="522"/>
      <c r="AA54" s="522"/>
      <c r="AB54" s="522"/>
      <c r="AC54" s="522"/>
      <c r="AD54" s="522"/>
      <c r="AE54" s="522"/>
      <c r="AF54" s="522"/>
      <c r="AG54" s="522"/>
      <c r="AH54" s="522"/>
      <c r="AI54" s="522"/>
      <c r="AJ54" s="522"/>
      <c r="AK54" s="522"/>
      <c r="AL54" s="522"/>
      <c r="AM54" s="522"/>
      <c r="AN54" s="522"/>
      <c r="AO54" s="522"/>
      <c r="AP54" s="522"/>
      <c r="AQ54" s="522"/>
      <c r="AR54" s="522"/>
      <c r="AS54" s="522"/>
      <c r="AT54" s="522"/>
      <c r="AU54" s="522"/>
      <c r="AV54" s="522"/>
      <c r="AW54" s="522"/>
      <c r="AX54" s="522"/>
      <c r="AY54" s="522"/>
      <c r="AZ54" s="522"/>
      <c r="BA54" s="522"/>
      <c r="BB54" s="522"/>
      <c r="BC54" s="522"/>
      <c r="BD54" s="522"/>
      <c r="BE54" s="522"/>
      <c r="BF54" s="522"/>
      <c r="BG54" s="522"/>
      <c r="BH54" s="522"/>
      <c r="BI54" s="522"/>
      <c r="BJ54" s="522"/>
      <c r="BK54" s="522"/>
      <c r="BL54" s="522"/>
      <c r="BM54" s="522"/>
      <c r="BN54" s="522"/>
      <c r="BO54" s="522"/>
      <c r="BP54" s="522"/>
      <c r="BQ54" s="522"/>
      <c r="BR54" s="522"/>
      <c r="BS54" s="522"/>
      <c r="BT54" s="522"/>
      <c r="BU54" s="522"/>
      <c r="BV54" s="522"/>
      <c r="BW54" s="522"/>
      <c r="BX54" s="522"/>
      <c r="BY54" s="522"/>
      <c r="BZ54" s="522"/>
      <c r="CA54" s="522"/>
      <c r="CB54" s="522"/>
      <c r="CC54" s="522"/>
      <c r="CD54" s="522"/>
      <c r="CE54" s="522"/>
      <c r="CF54" s="522"/>
      <c r="CG54" s="522"/>
      <c r="CH54" s="522"/>
    </row>
    <row r="55" spans="1:87" x14ac:dyDescent="0.15">
      <c r="A55" s="521" t="s">
        <v>321</v>
      </c>
      <c r="B55" s="522"/>
      <c r="C55" s="522"/>
      <c r="D55" s="522"/>
      <c r="E55" s="522"/>
      <c r="F55" s="522"/>
      <c r="G55" s="522"/>
      <c r="H55" s="522"/>
      <c r="I55" s="522"/>
      <c r="J55" s="522"/>
      <c r="K55" s="522"/>
      <c r="L55" s="522"/>
      <c r="M55" s="522"/>
      <c r="N55" s="522"/>
      <c r="O55" s="522"/>
      <c r="P55" s="522"/>
      <c r="Q55" s="522"/>
      <c r="R55" s="522"/>
      <c r="S55" s="522"/>
      <c r="T55" s="522"/>
      <c r="U55" s="522"/>
      <c r="V55" s="522"/>
      <c r="W55" s="522"/>
      <c r="X55" s="522"/>
      <c r="Y55" s="522"/>
      <c r="Z55" s="522"/>
      <c r="AA55" s="522"/>
      <c r="AB55" s="522"/>
      <c r="AC55" s="522"/>
      <c r="AD55" s="522"/>
      <c r="AE55" s="522"/>
      <c r="AF55" s="522"/>
      <c r="AG55" s="522"/>
      <c r="AH55" s="522"/>
      <c r="AI55" s="522"/>
      <c r="AJ55" s="522"/>
      <c r="AK55" s="522"/>
      <c r="AL55" s="522"/>
      <c r="AM55" s="522"/>
      <c r="AN55" s="522"/>
      <c r="AO55" s="522"/>
      <c r="AP55" s="522"/>
      <c r="AQ55" s="522"/>
      <c r="AR55" s="522"/>
      <c r="AS55" s="522"/>
      <c r="AT55" s="522"/>
      <c r="AU55" s="522"/>
      <c r="AV55" s="522"/>
      <c r="AW55" s="522"/>
      <c r="AX55" s="522"/>
      <c r="AY55" s="522"/>
      <c r="AZ55" s="522"/>
      <c r="BA55" s="522"/>
      <c r="BB55" s="522"/>
      <c r="BC55" s="522"/>
      <c r="BD55" s="522"/>
      <c r="BE55" s="522"/>
      <c r="BF55" s="522"/>
      <c r="BG55" s="522"/>
      <c r="BH55" s="522"/>
      <c r="BI55" s="522"/>
      <c r="BJ55" s="522"/>
      <c r="BK55" s="522"/>
      <c r="BL55" s="522"/>
      <c r="BM55" s="522"/>
      <c r="BN55" s="522"/>
      <c r="BO55" s="522"/>
      <c r="BP55" s="522"/>
      <c r="BQ55" s="522"/>
      <c r="BR55" s="522"/>
      <c r="BS55" s="522"/>
      <c r="BT55" s="522"/>
      <c r="BU55" s="522"/>
      <c r="BV55" s="522"/>
      <c r="BW55" s="522"/>
      <c r="BX55" s="522"/>
      <c r="BY55" s="522"/>
      <c r="BZ55" s="522"/>
      <c r="CA55" s="522"/>
      <c r="CB55" s="522"/>
      <c r="CC55" s="522"/>
      <c r="CD55" s="522"/>
      <c r="CE55" s="522"/>
      <c r="CF55" s="522"/>
      <c r="CG55" s="522"/>
      <c r="CH55" s="522"/>
    </row>
    <row r="56" spans="1:87" x14ac:dyDescent="0.15">
      <c r="A56" s="521" t="s">
        <v>320</v>
      </c>
      <c r="B56" s="522"/>
      <c r="C56" s="522"/>
      <c r="D56" s="522"/>
      <c r="E56" s="522"/>
      <c r="F56" s="522"/>
      <c r="G56" s="522"/>
      <c r="H56" s="522"/>
      <c r="I56" s="522"/>
      <c r="J56" s="522"/>
      <c r="K56" s="522"/>
      <c r="L56" s="522"/>
      <c r="M56" s="522"/>
      <c r="N56" s="522"/>
      <c r="O56" s="522"/>
      <c r="P56" s="522"/>
      <c r="Q56" s="522"/>
      <c r="R56" s="522"/>
      <c r="S56" s="522"/>
      <c r="T56" s="522"/>
      <c r="U56" s="522"/>
      <c r="V56" s="522"/>
      <c r="W56" s="522"/>
      <c r="X56" s="522"/>
      <c r="Y56" s="522"/>
      <c r="Z56" s="522"/>
      <c r="AA56" s="522"/>
      <c r="AB56" s="522"/>
      <c r="AC56" s="522"/>
      <c r="AD56" s="522"/>
      <c r="AE56" s="522"/>
      <c r="AF56" s="522"/>
      <c r="AG56" s="522"/>
      <c r="AH56" s="522"/>
      <c r="AI56" s="522"/>
      <c r="AJ56" s="522"/>
      <c r="AK56" s="522"/>
      <c r="AL56" s="522"/>
      <c r="AM56" s="522"/>
      <c r="AN56" s="522"/>
      <c r="AO56" s="522"/>
      <c r="AP56" s="522"/>
      <c r="AQ56" s="522"/>
      <c r="AR56" s="522"/>
      <c r="AS56" s="522"/>
      <c r="AT56" s="522"/>
      <c r="AU56" s="522"/>
      <c r="AV56" s="522"/>
      <c r="AW56" s="522"/>
      <c r="AX56" s="522"/>
      <c r="AY56" s="522"/>
      <c r="AZ56" s="522"/>
      <c r="BA56" s="522"/>
      <c r="BB56" s="522"/>
      <c r="BC56" s="522"/>
      <c r="BD56" s="522"/>
      <c r="BE56" s="522"/>
      <c r="BF56" s="522"/>
      <c r="BG56" s="522"/>
      <c r="BH56" s="522"/>
      <c r="BI56" s="522"/>
      <c r="BJ56" s="522"/>
      <c r="BK56" s="522"/>
      <c r="BL56" s="522"/>
      <c r="BM56" s="522"/>
      <c r="BN56" s="522"/>
      <c r="BO56" s="522"/>
      <c r="BP56" s="522"/>
      <c r="BQ56" s="522"/>
      <c r="BR56" s="522"/>
      <c r="BS56" s="522"/>
      <c r="BT56" s="522"/>
      <c r="BU56" s="522"/>
      <c r="BV56" s="522"/>
      <c r="BW56" s="522"/>
      <c r="BX56" s="522"/>
      <c r="BY56" s="522"/>
      <c r="BZ56" s="522"/>
      <c r="CA56" s="522"/>
      <c r="CB56" s="522"/>
      <c r="CC56" s="522"/>
      <c r="CD56" s="522"/>
      <c r="CE56" s="522"/>
      <c r="CF56" s="522"/>
      <c r="CG56" s="522"/>
      <c r="CH56" s="522"/>
    </row>
    <row r="57" spans="1:87" x14ac:dyDescent="0.15">
      <c r="A57" s="521" t="s">
        <v>319</v>
      </c>
      <c r="B57" s="522"/>
      <c r="C57" s="522"/>
      <c r="D57" s="522"/>
      <c r="E57" s="522"/>
      <c r="F57" s="522"/>
      <c r="G57" s="522"/>
      <c r="H57" s="522"/>
      <c r="I57" s="522"/>
      <c r="J57" s="522"/>
      <c r="K57" s="522"/>
      <c r="L57" s="522"/>
      <c r="M57" s="522"/>
      <c r="N57" s="522"/>
      <c r="O57" s="522"/>
      <c r="P57" s="522"/>
      <c r="Q57" s="522"/>
      <c r="R57" s="522"/>
      <c r="S57" s="522"/>
      <c r="T57" s="522"/>
      <c r="U57" s="522"/>
      <c r="V57" s="522"/>
      <c r="W57" s="522"/>
      <c r="X57" s="522"/>
      <c r="Y57" s="522"/>
      <c r="Z57" s="522"/>
      <c r="AA57" s="522"/>
      <c r="AB57" s="522"/>
      <c r="AC57" s="522"/>
      <c r="AD57" s="522"/>
      <c r="AE57" s="522"/>
      <c r="AF57" s="522"/>
      <c r="AG57" s="522"/>
      <c r="AH57" s="522"/>
      <c r="AI57" s="522"/>
      <c r="AJ57" s="522"/>
      <c r="AK57" s="522"/>
      <c r="AL57" s="522"/>
      <c r="AM57" s="522"/>
      <c r="AN57" s="522"/>
      <c r="AO57" s="522"/>
      <c r="AP57" s="522"/>
      <c r="AQ57" s="522"/>
      <c r="AR57" s="522"/>
      <c r="AS57" s="522"/>
      <c r="AT57" s="522"/>
      <c r="AU57" s="522"/>
      <c r="AV57" s="522"/>
      <c r="AW57" s="522"/>
      <c r="AX57" s="522"/>
      <c r="AY57" s="522"/>
      <c r="AZ57" s="522"/>
      <c r="BA57" s="522"/>
      <c r="BB57" s="522"/>
      <c r="BC57" s="522"/>
      <c r="BD57" s="522"/>
      <c r="BE57" s="522"/>
      <c r="BF57" s="522"/>
      <c r="BG57" s="522"/>
      <c r="BH57" s="522"/>
      <c r="BI57" s="522"/>
      <c r="BJ57" s="522"/>
      <c r="BK57" s="522"/>
      <c r="BL57" s="522"/>
      <c r="BM57" s="522"/>
      <c r="BN57" s="522"/>
      <c r="BO57" s="522"/>
      <c r="BP57" s="522"/>
      <c r="BQ57" s="522"/>
      <c r="BR57" s="522"/>
      <c r="BS57" s="522"/>
      <c r="BT57" s="522"/>
      <c r="BU57" s="522"/>
      <c r="BV57" s="522"/>
      <c r="BW57" s="522"/>
      <c r="BX57" s="522"/>
      <c r="BY57" s="522"/>
      <c r="BZ57" s="522"/>
      <c r="CA57" s="522"/>
      <c r="CB57" s="522"/>
      <c r="CC57" s="522"/>
      <c r="CD57" s="522"/>
      <c r="CE57" s="522"/>
      <c r="CF57" s="522"/>
      <c r="CG57" s="522"/>
      <c r="CH57" s="522"/>
    </row>
    <row r="58" spans="1:87" x14ac:dyDescent="0.15">
      <c r="A58" s="521" t="s">
        <v>318</v>
      </c>
      <c r="B58" s="522"/>
      <c r="C58" s="522"/>
      <c r="D58" s="522"/>
      <c r="E58" s="522"/>
      <c r="F58" s="522"/>
      <c r="G58" s="522"/>
      <c r="H58" s="522"/>
      <c r="I58" s="522"/>
      <c r="J58" s="522"/>
      <c r="K58" s="522"/>
      <c r="L58" s="522"/>
      <c r="M58" s="522"/>
      <c r="N58" s="522"/>
      <c r="O58" s="522"/>
      <c r="P58" s="522"/>
      <c r="Q58" s="522"/>
      <c r="R58" s="522"/>
      <c r="S58" s="522"/>
      <c r="T58" s="522"/>
      <c r="U58" s="522"/>
      <c r="V58" s="522"/>
      <c r="W58" s="522"/>
      <c r="X58" s="522"/>
      <c r="Y58" s="522"/>
      <c r="Z58" s="522"/>
      <c r="AA58" s="522"/>
      <c r="AB58" s="522"/>
      <c r="AC58" s="522"/>
      <c r="AD58" s="522"/>
      <c r="AE58" s="522"/>
      <c r="AF58" s="522"/>
      <c r="AG58" s="522"/>
      <c r="AH58" s="522"/>
      <c r="AI58" s="522"/>
      <c r="AJ58" s="522"/>
      <c r="AK58" s="522"/>
      <c r="AL58" s="522"/>
      <c r="AM58" s="522"/>
      <c r="AN58" s="522"/>
      <c r="AO58" s="522"/>
      <c r="AP58" s="522"/>
      <c r="AQ58" s="522"/>
      <c r="AR58" s="522"/>
      <c r="AS58" s="522"/>
      <c r="AT58" s="522"/>
      <c r="AU58" s="522"/>
      <c r="AV58" s="522"/>
      <c r="AW58" s="522"/>
      <c r="AX58" s="522"/>
      <c r="AY58" s="522"/>
      <c r="AZ58" s="522"/>
      <c r="BA58" s="522"/>
      <c r="BB58" s="522"/>
      <c r="BC58" s="522"/>
      <c r="BD58" s="522"/>
      <c r="BE58" s="522"/>
      <c r="BF58" s="522"/>
      <c r="BG58" s="522"/>
      <c r="BH58" s="522"/>
      <c r="BI58" s="522"/>
      <c r="BJ58" s="522"/>
      <c r="BK58" s="522"/>
      <c r="BL58" s="522"/>
      <c r="BM58" s="522"/>
      <c r="BN58" s="522"/>
      <c r="BO58" s="522"/>
      <c r="BP58" s="522"/>
      <c r="BQ58" s="522"/>
      <c r="BR58" s="522"/>
      <c r="BS58" s="522"/>
      <c r="BT58" s="522"/>
      <c r="BU58" s="522"/>
      <c r="BV58" s="522"/>
      <c r="BW58" s="522"/>
      <c r="BX58" s="522"/>
      <c r="BY58" s="522"/>
      <c r="BZ58" s="522"/>
      <c r="CA58" s="522"/>
      <c r="CB58" s="522"/>
      <c r="CC58" s="522"/>
      <c r="CD58" s="522"/>
      <c r="CE58" s="522"/>
      <c r="CF58" s="522"/>
      <c r="CG58" s="522"/>
      <c r="CH58" s="522"/>
    </row>
    <row r="59" spans="1:87" x14ac:dyDescent="0.15">
      <c r="A59" s="521" t="s">
        <v>317</v>
      </c>
      <c r="B59" s="522"/>
      <c r="C59" s="522"/>
      <c r="D59" s="522"/>
      <c r="E59" s="522"/>
      <c r="F59" s="522"/>
      <c r="G59" s="522"/>
      <c r="H59" s="522"/>
      <c r="I59" s="522"/>
      <c r="J59" s="522"/>
      <c r="K59" s="522"/>
      <c r="L59" s="522"/>
      <c r="M59" s="522"/>
      <c r="N59" s="522"/>
      <c r="O59" s="522"/>
      <c r="P59" s="522"/>
      <c r="Q59" s="522"/>
      <c r="R59" s="522"/>
      <c r="S59" s="522"/>
      <c r="T59" s="522"/>
      <c r="U59" s="522"/>
      <c r="V59" s="522"/>
      <c r="W59" s="522"/>
      <c r="X59" s="522"/>
      <c r="Y59" s="522"/>
      <c r="Z59" s="522"/>
      <c r="AA59" s="522"/>
      <c r="AB59" s="522"/>
      <c r="AC59" s="522"/>
      <c r="AD59" s="522"/>
      <c r="AE59" s="522"/>
      <c r="AF59" s="522"/>
      <c r="AG59" s="522"/>
      <c r="AH59" s="522"/>
      <c r="AI59" s="522"/>
      <c r="AJ59" s="522"/>
      <c r="AK59" s="522"/>
      <c r="AL59" s="522"/>
      <c r="AM59" s="522"/>
      <c r="AN59" s="522"/>
      <c r="AO59" s="522"/>
      <c r="AP59" s="522"/>
      <c r="AQ59" s="522"/>
      <c r="AR59" s="522"/>
      <c r="AS59" s="522"/>
      <c r="AT59" s="522"/>
      <c r="AU59" s="522"/>
      <c r="AV59" s="522"/>
      <c r="AW59" s="522"/>
      <c r="AX59" s="522"/>
      <c r="AY59" s="522"/>
      <c r="AZ59" s="522"/>
      <c r="BA59" s="522"/>
      <c r="BB59" s="522"/>
      <c r="BC59" s="522"/>
      <c r="BD59" s="522"/>
      <c r="BE59" s="522"/>
      <c r="BF59" s="522"/>
      <c r="BG59" s="522"/>
      <c r="BH59" s="522"/>
      <c r="BI59" s="522"/>
      <c r="BJ59" s="522"/>
      <c r="BK59" s="522"/>
      <c r="BL59" s="522"/>
      <c r="BM59" s="522"/>
      <c r="BN59" s="522"/>
      <c r="BO59" s="522"/>
      <c r="BP59" s="522"/>
      <c r="BQ59" s="522"/>
      <c r="BR59" s="522"/>
      <c r="BS59" s="522"/>
      <c r="BT59" s="522"/>
      <c r="BU59" s="522"/>
      <c r="BV59" s="522"/>
      <c r="BW59" s="522"/>
      <c r="BX59" s="522"/>
      <c r="BY59" s="522"/>
      <c r="BZ59" s="522"/>
      <c r="CA59" s="522"/>
      <c r="CB59" s="522"/>
      <c r="CC59" s="522"/>
      <c r="CD59" s="522"/>
      <c r="CE59" s="522"/>
      <c r="CF59" s="522"/>
      <c r="CG59" s="522"/>
      <c r="CH59" s="522"/>
    </row>
    <row r="60" spans="1:87" x14ac:dyDescent="0.15">
      <c r="A60" s="521" t="s">
        <v>316</v>
      </c>
      <c r="B60" s="522"/>
      <c r="C60" s="522"/>
      <c r="D60" s="522"/>
      <c r="E60" s="522"/>
      <c r="F60" s="522"/>
      <c r="G60" s="522"/>
      <c r="H60" s="522"/>
      <c r="I60" s="522"/>
      <c r="J60" s="522"/>
      <c r="K60" s="522"/>
      <c r="L60" s="522"/>
      <c r="M60" s="522"/>
      <c r="N60" s="522"/>
      <c r="O60" s="522"/>
      <c r="P60" s="522"/>
      <c r="Q60" s="522"/>
      <c r="R60" s="522"/>
      <c r="S60" s="522"/>
      <c r="T60" s="522"/>
      <c r="U60" s="522"/>
      <c r="V60" s="522"/>
      <c r="W60" s="522"/>
      <c r="X60" s="522"/>
      <c r="Y60" s="522"/>
      <c r="Z60" s="522"/>
      <c r="AA60" s="522"/>
      <c r="AB60" s="522"/>
      <c r="AC60" s="522"/>
      <c r="AD60" s="522"/>
      <c r="AE60" s="522"/>
      <c r="AF60" s="522"/>
      <c r="AG60" s="522"/>
      <c r="AH60" s="522"/>
      <c r="AI60" s="522"/>
      <c r="AJ60" s="522"/>
      <c r="AK60" s="522"/>
      <c r="AL60" s="522"/>
      <c r="AM60" s="522"/>
      <c r="AN60" s="522"/>
      <c r="AO60" s="522"/>
      <c r="AP60" s="522"/>
      <c r="AQ60" s="522"/>
      <c r="AR60" s="522"/>
      <c r="AS60" s="522"/>
      <c r="AT60" s="522"/>
      <c r="AU60" s="522"/>
      <c r="AV60" s="522"/>
      <c r="AW60" s="522"/>
      <c r="AX60" s="522"/>
      <c r="AY60" s="522"/>
      <c r="AZ60" s="522"/>
      <c r="BA60" s="522"/>
      <c r="BB60" s="522"/>
      <c r="BC60" s="522"/>
      <c r="BD60" s="522"/>
      <c r="BE60" s="522"/>
      <c r="BF60" s="522"/>
      <c r="BG60" s="522"/>
      <c r="BH60" s="522"/>
      <c r="BI60" s="522"/>
      <c r="BJ60" s="522"/>
      <c r="BK60" s="522"/>
      <c r="BL60" s="522"/>
      <c r="BM60" s="522"/>
      <c r="BN60" s="522"/>
      <c r="BO60" s="522"/>
      <c r="BP60" s="522"/>
      <c r="BQ60" s="522"/>
      <c r="BR60" s="522"/>
      <c r="BS60" s="522"/>
      <c r="BT60" s="522"/>
      <c r="BU60" s="522"/>
      <c r="BV60" s="522"/>
      <c r="BW60" s="522"/>
      <c r="BX60" s="522"/>
      <c r="BY60" s="522"/>
      <c r="BZ60" s="522"/>
      <c r="CA60" s="522"/>
      <c r="CB60" s="522"/>
      <c r="CC60" s="522"/>
      <c r="CD60" s="522"/>
      <c r="CE60" s="522"/>
      <c r="CF60" s="522"/>
      <c r="CG60" s="522"/>
      <c r="CH60" s="522"/>
    </row>
    <row r="61" spans="1:87" x14ac:dyDescent="0.15">
      <c r="A61" s="521" t="s">
        <v>315</v>
      </c>
      <c r="B61" s="522"/>
      <c r="C61" s="522"/>
      <c r="D61" s="522"/>
      <c r="E61" s="522"/>
      <c r="F61" s="522"/>
      <c r="G61" s="522"/>
      <c r="H61" s="522"/>
      <c r="I61" s="522"/>
      <c r="J61" s="522"/>
      <c r="K61" s="522"/>
      <c r="L61" s="522"/>
      <c r="M61" s="522"/>
      <c r="N61" s="522"/>
      <c r="O61" s="522"/>
      <c r="P61" s="522"/>
      <c r="Q61" s="522"/>
      <c r="R61" s="522"/>
      <c r="S61" s="522"/>
      <c r="T61" s="522"/>
      <c r="U61" s="522"/>
      <c r="V61" s="522"/>
      <c r="W61" s="522"/>
      <c r="X61" s="522"/>
      <c r="Y61" s="522"/>
      <c r="Z61" s="522"/>
      <c r="AA61" s="522"/>
      <c r="AB61" s="522"/>
      <c r="AC61" s="522"/>
      <c r="AD61" s="522"/>
      <c r="AE61" s="522"/>
      <c r="AF61" s="522"/>
      <c r="AG61" s="522"/>
      <c r="AH61" s="522"/>
      <c r="AI61" s="522"/>
      <c r="AJ61" s="522"/>
      <c r="AK61" s="522"/>
      <c r="AL61" s="522"/>
      <c r="AM61" s="522"/>
      <c r="AN61" s="522"/>
      <c r="AO61" s="522"/>
      <c r="AP61" s="522"/>
      <c r="AQ61" s="522"/>
      <c r="AR61" s="522"/>
      <c r="AS61" s="522"/>
      <c r="AT61" s="522"/>
      <c r="AU61" s="522"/>
      <c r="AV61" s="522"/>
      <c r="AW61" s="522"/>
      <c r="AX61" s="522"/>
      <c r="AY61" s="522"/>
      <c r="AZ61" s="522"/>
      <c r="BA61" s="522"/>
      <c r="BB61" s="522"/>
      <c r="BC61" s="522"/>
      <c r="BD61" s="522"/>
      <c r="BE61" s="522"/>
      <c r="BF61" s="522"/>
      <c r="BG61" s="522"/>
      <c r="BH61" s="522"/>
      <c r="BI61" s="522"/>
      <c r="BJ61" s="522"/>
      <c r="BK61" s="522"/>
      <c r="BL61" s="522"/>
      <c r="BM61" s="522"/>
      <c r="BN61" s="522"/>
      <c r="BO61" s="522"/>
      <c r="BP61" s="522"/>
      <c r="BQ61" s="522"/>
      <c r="BR61" s="522"/>
      <c r="BS61" s="522"/>
      <c r="BT61" s="522"/>
      <c r="BU61" s="522"/>
      <c r="BV61" s="522"/>
      <c r="BW61" s="522"/>
      <c r="BX61" s="522"/>
      <c r="BY61" s="522"/>
      <c r="BZ61" s="522"/>
      <c r="CA61" s="522"/>
      <c r="CB61" s="522"/>
      <c r="CC61" s="522"/>
      <c r="CD61" s="522"/>
      <c r="CE61" s="522"/>
      <c r="CF61" s="522"/>
      <c r="CG61" s="522"/>
      <c r="CH61" s="522"/>
    </row>
    <row r="62" spans="1:87" x14ac:dyDescent="0.15">
      <c r="A62" s="521" t="s">
        <v>314</v>
      </c>
      <c r="B62" s="522"/>
      <c r="C62" s="522"/>
      <c r="D62" s="522"/>
      <c r="E62" s="522"/>
      <c r="F62" s="522"/>
      <c r="G62" s="522"/>
      <c r="H62" s="522"/>
      <c r="I62" s="522"/>
      <c r="J62" s="522"/>
      <c r="K62" s="522"/>
      <c r="L62" s="522"/>
      <c r="M62" s="522"/>
      <c r="N62" s="522"/>
      <c r="O62" s="522"/>
      <c r="P62" s="522"/>
      <c r="Q62" s="522"/>
      <c r="R62" s="522"/>
      <c r="S62" s="522"/>
      <c r="T62" s="522"/>
      <c r="U62" s="522"/>
      <c r="V62" s="522"/>
      <c r="W62" s="522"/>
      <c r="X62" s="522"/>
      <c r="Y62" s="522"/>
      <c r="Z62" s="522"/>
      <c r="AA62" s="522"/>
      <c r="AB62" s="522"/>
      <c r="AC62" s="522"/>
      <c r="AD62" s="522"/>
      <c r="AE62" s="522"/>
      <c r="AF62" s="522"/>
      <c r="AG62" s="522"/>
      <c r="AH62" s="522"/>
      <c r="AI62" s="522"/>
      <c r="AJ62" s="522"/>
      <c r="AK62" s="522"/>
      <c r="AL62" s="522"/>
      <c r="AM62" s="522"/>
      <c r="AN62" s="522"/>
      <c r="AO62" s="522"/>
      <c r="AP62" s="522"/>
      <c r="AQ62" s="522"/>
      <c r="AR62" s="522"/>
      <c r="AS62" s="522"/>
      <c r="AT62" s="522"/>
      <c r="AU62" s="522"/>
      <c r="AV62" s="522"/>
      <c r="AW62" s="522"/>
      <c r="AX62" s="522"/>
      <c r="AY62" s="522"/>
      <c r="AZ62" s="522"/>
      <c r="BA62" s="522"/>
      <c r="BB62" s="522"/>
      <c r="BC62" s="522"/>
      <c r="BD62" s="522"/>
      <c r="BE62" s="522"/>
      <c r="BF62" s="522"/>
      <c r="BG62" s="522"/>
      <c r="BH62" s="522"/>
      <c r="BI62" s="522"/>
      <c r="BJ62" s="522"/>
      <c r="BK62" s="522"/>
      <c r="BL62" s="522"/>
      <c r="BM62" s="522"/>
      <c r="BN62" s="522"/>
      <c r="BO62" s="522"/>
      <c r="BP62" s="522"/>
      <c r="BQ62" s="522"/>
      <c r="BR62" s="522"/>
      <c r="BS62" s="522"/>
      <c r="BT62" s="522"/>
      <c r="BU62" s="522"/>
      <c r="BV62" s="522"/>
      <c r="BW62" s="522"/>
      <c r="BX62" s="522"/>
      <c r="BY62" s="522"/>
      <c r="BZ62" s="522"/>
      <c r="CA62" s="522"/>
      <c r="CB62" s="522"/>
      <c r="CC62" s="522"/>
      <c r="CD62" s="522"/>
      <c r="CE62" s="522"/>
      <c r="CF62" s="522"/>
      <c r="CG62" s="522"/>
      <c r="CH62" s="522"/>
    </row>
    <row r="63" spans="1:87" x14ac:dyDescent="0.15">
      <c r="A63" s="521" t="s">
        <v>313</v>
      </c>
      <c r="B63" s="522"/>
      <c r="C63" s="522"/>
      <c r="D63" s="522"/>
      <c r="E63" s="522"/>
      <c r="F63" s="522"/>
      <c r="G63" s="522"/>
      <c r="H63" s="522"/>
      <c r="I63" s="522"/>
      <c r="J63" s="522"/>
      <c r="K63" s="522"/>
      <c r="L63" s="522"/>
      <c r="M63" s="522"/>
      <c r="N63" s="522"/>
      <c r="O63" s="522"/>
      <c r="P63" s="522"/>
      <c r="Q63" s="522"/>
      <c r="R63" s="522"/>
      <c r="S63" s="522"/>
      <c r="T63" s="522"/>
      <c r="U63" s="522"/>
      <c r="V63" s="522"/>
      <c r="W63" s="522"/>
      <c r="X63" s="522"/>
      <c r="Y63" s="522"/>
      <c r="Z63" s="522"/>
      <c r="AA63" s="522"/>
      <c r="AB63" s="522"/>
      <c r="AC63" s="522"/>
      <c r="AD63" s="522"/>
      <c r="AE63" s="522"/>
      <c r="AF63" s="522"/>
      <c r="AG63" s="522"/>
      <c r="AH63" s="522"/>
      <c r="AI63" s="522"/>
      <c r="AJ63" s="522"/>
      <c r="AK63" s="522"/>
      <c r="AL63" s="522"/>
      <c r="AM63" s="522"/>
      <c r="AN63" s="522"/>
      <c r="AO63" s="522"/>
      <c r="AP63" s="522"/>
      <c r="AQ63" s="522"/>
      <c r="AR63" s="522"/>
      <c r="AS63" s="522"/>
      <c r="AT63" s="522"/>
      <c r="AU63" s="522"/>
      <c r="AV63" s="522"/>
      <c r="AW63" s="522"/>
      <c r="AX63" s="522"/>
      <c r="AY63" s="522"/>
      <c r="AZ63" s="522"/>
      <c r="BA63" s="522"/>
      <c r="BB63" s="522"/>
      <c r="BC63" s="522"/>
      <c r="BD63" s="522"/>
      <c r="BE63" s="522"/>
      <c r="BF63" s="522"/>
      <c r="BG63" s="522"/>
      <c r="BH63" s="522"/>
      <c r="BI63" s="522"/>
      <c r="BJ63" s="522"/>
      <c r="BK63" s="522"/>
      <c r="BL63" s="522"/>
      <c r="BM63" s="522"/>
      <c r="BN63" s="522"/>
      <c r="BO63" s="522"/>
      <c r="BP63" s="522"/>
      <c r="BQ63" s="522"/>
      <c r="BR63" s="522"/>
      <c r="BS63" s="522"/>
      <c r="BT63" s="522"/>
      <c r="BU63" s="522"/>
      <c r="BV63" s="522"/>
      <c r="BW63" s="522"/>
      <c r="BX63" s="522"/>
      <c r="BY63" s="522"/>
      <c r="BZ63" s="522"/>
      <c r="CA63" s="522"/>
      <c r="CB63" s="522"/>
      <c r="CC63" s="522"/>
      <c r="CD63" s="522"/>
      <c r="CE63" s="522"/>
      <c r="CF63" s="522"/>
      <c r="CG63" s="522"/>
      <c r="CH63" s="522"/>
    </row>
    <row r="64" spans="1:87" x14ac:dyDescent="0.15">
      <c r="A64" s="521" t="s">
        <v>312</v>
      </c>
      <c r="B64" s="522"/>
      <c r="C64" s="522"/>
      <c r="D64" s="522"/>
      <c r="E64" s="522"/>
      <c r="F64" s="522"/>
      <c r="G64" s="522"/>
      <c r="H64" s="522"/>
      <c r="I64" s="522"/>
      <c r="J64" s="522"/>
      <c r="K64" s="522"/>
      <c r="L64" s="522"/>
      <c r="M64" s="522"/>
      <c r="N64" s="522"/>
      <c r="O64" s="522"/>
      <c r="P64" s="522"/>
      <c r="Q64" s="522"/>
      <c r="R64" s="522"/>
      <c r="S64" s="522"/>
      <c r="T64" s="522"/>
      <c r="U64" s="522"/>
      <c r="V64" s="522"/>
      <c r="W64" s="522"/>
      <c r="X64" s="522"/>
      <c r="Y64" s="522"/>
      <c r="Z64" s="522"/>
      <c r="AA64" s="522"/>
      <c r="AB64" s="522"/>
      <c r="AC64" s="522"/>
      <c r="AD64" s="522"/>
      <c r="AE64" s="522"/>
      <c r="AF64" s="522"/>
      <c r="AG64" s="522"/>
      <c r="AH64" s="522"/>
      <c r="AI64" s="522"/>
      <c r="AJ64" s="522"/>
      <c r="AK64" s="522"/>
      <c r="AL64" s="522"/>
      <c r="AM64" s="522"/>
      <c r="AN64" s="522"/>
      <c r="AO64" s="522"/>
      <c r="AP64" s="522"/>
      <c r="AQ64" s="522"/>
      <c r="AR64" s="522"/>
      <c r="AS64" s="522"/>
      <c r="AT64" s="522"/>
      <c r="AU64" s="522"/>
      <c r="AV64" s="522"/>
      <c r="AW64" s="522"/>
      <c r="AX64" s="522"/>
      <c r="AY64" s="522"/>
      <c r="AZ64" s="522"/>
      <c r="BA64" s="522"/>
      <c r="BB64" s="522"/>
      <c r="BC64" s="522"/>
      <c r="BD64" s="522"/>
      <c r="BE64" s="522"/>
      <c r="BF64" s="522"/>
      <c r="BG64" s="522"/>
      <c r="BH64" s="522"/>
      <c r="BI64" s="522"/>
      <c r="BJ64" s="522"/>
      <c r="BK64" s="522"/>
      <c r="BL64" s="522"/>
      <c r="BM64" s="522"/>
      <c r="BN64" s="522"/>
      <c r="BO64" s="522"/>
      <c r="BP64" s="522"/>
      <c r="BQ64" s="522"/>
      <c r="BR64" s="522"/>
      <c r="BS64" s="522"/>
      <c r="BT64" s="522"/>
      <c r="BU64" s="522"/>
      <c r="BV64" s="522"/>
      <c r="BW64" s="522"/>
      <c r="BX64" s="522"/>
      <c r="BY64" s="522"/>
      <c r="BZ64" s="522"/>
      <c r="CA64" s="522"/>
      <c r="CB64" s="522"/>
      <c r="CC64" s="522"/>
      <c r="CD64" s="522"/>
      <c r="CE64" s="522"/>
      <c r="CF64" s="522"/>
      <c r="CG64" s="522"/>
      <c r="CH64" s="522"/>
    </row>
    <row r="65" spans="1:86" x14ac:dyDescent="0.15">
      <c r="A65" s="521" t="s">
        <v>311</v>
      </c>
      <c r="B65" s="522"/>
      <c r="C65" s="522"/>
      <c r="D65" s="522"/>
      <c r="E65" s="522"/>
      <c r="F65" s="522"/>
      <c r="G65" s="522"/>
      <c r="H65" s="522"/>
      <c r="I65" s="522"/>
      <c r="J65" s="522"/>
      <c r="K65" s="522"/>
      <c r="L65" s="522"/>
      <c r="M65" s="522"/>
      <c r="N65" s="522"/>
      <c r="O65" s="522"/>
      <c r="P65" s="522"/>
      <c r="Q65" s="522"/>
      <c r="R65" s="522"/>
      <c r="S65" s="522"/>
      <c r="T65" s="522"/>
      <c r="U65" s="522"/>
      <c r="V65" s="522"/>
      <c r="W65" s="522"/>
      <c r="X65" s="522"/>
      <c r="Y65" s="522"/>
      <c r="Z65" s="522"/>
      <c r="AA65" s="522"/>
      <c r="AB65" s="522"/>
      <c r="AC65" s="522"/>
      <c r="AD65" s="522"/>
      <c r="AE65" s="522"/>
      <c r="AF65" s="522"/>
      <c r="AG65" s="522"/>
      <c r="AH65" s="522"/>
      <c r="AI65" s="522"/>
      <c r="AJ65" s="522"/>
      <c r="AK65" s="522"/>
      <c r="AL65" s="522"/>
      <c r="AM65" s="522"/>
      <c r="AN65" s="522"/>
      <c r="AO65" s="522"/>
      <c r="AP65" s="522"/>
      <c r="AQ65" s="522"/>
      <c r="AR65" s="522"/>
      <c r="AS65" s="522"/>
      <c r="AT65" s="522"/>
      <c r="AU65" s="522"/>
      <c r="AV65" s="522"/>
      <c r="AW65" s="522"/>
      <c r="AX65" s="522"/>
      <c r="AY65" s="522"/>
      <c r="AZ65" s="522"/>
      <c r="BA65" s="522"/>
      <c r="BB65" s="522"/>
      <c r="BC65" s="522"/>
      <c r="BD65" s="522"/>
      <c r="BE65" s="522"/>
      <c r="BF65" s="522"/>
      <c r="BG65" s="522"/>
      <c r="BH65" s="522"/>
      <c r="BI65" s="522"/>
      <c r="BJ65" s="522"/>
      <c r="BK65" s="522"/>
      <c r="BL65" s="522"/>
      <c r="BM65" s="522"/>
      <c r="BN65" s="522"/>
      <c r="BO65" s="522"/>
      <c r="BP65" s="522"/>
      <c r="BQ65" s="522"/>
      <c r="BR65" s="522"/>
      <c r="BS65" s="522"/>
      <c r="BT65" s="522"/>
      <c r="BU65" s="522"/>
      <c r="BV65" s="522"/>
      <c r="BW65" s="522"/>
      <c r="BX65" s="522"/>
      <c r="BY65" s="522"/>
      <c r="BZ65" s="522"/>
      <c r="CA65" s="522"/>
      <c r="CB65" s="522"/>
      <c r="CC65" s="522"/>
      <c r="CD65" s="522"/>
      <c r="CE65" s="522"/>
      <c r="CF65" s="522"/>
      <c r="CG65" s="522"/>
      <c r="CH65" s="522"/>
    </row>
    <row r="67" spans="1:86" x14ac:dyDescent="0.15">
      <c r="B67" s="1" t="s">
        <v>1418</v>
      </c>
      <c r="BM67" s="1">
        <f t="array" ref="BM67:CG67">TRANSPOSE(NIPA_Scorp!C4:C24)/1000</f>
        <v>36.686999999999998</v>
      </c>
      <c r="BN67" s="1">
        <v>42.594000000000001</v>
      </c>
      <c r="BO67" s="1">
        <v>50.241</v>
      </c>
      <c r="BP67" s="1">
        <v>67.444000000000003</v>
      </c>
      <c r="BQ67" s="1">
        <v>80.754999999999995</v>
      </c>
      <c r="BR67" s="1">
        <v>102.563</v>
      </c>
      <c r="BS67" s="1">
        <v>118.07299999999999</v>
      </c>
      <c r="BT67" s="1">
        <v>149.95400000000001</v>
      </c>
      <c r="BU67" s="1">
        <v>157.31899999999999</v>
      </c>
      <c r="BV67" s="1">
        <v>179.07300000000001</v>
      </c>
      <c r="BW67" s="1">
        <v>180.27500000000001</v>
      </c>
      <c r="BX67" s="1">
        <v>178.56399999999999</v>
      </c>
      <c r="BY67" s="1">
        <v>189.86199999999999</v>
      </c>
      <c r="BZ67" s="1">
        <v>226.816</v>
      </c>
      <c r="CA67" s="1">
        <v>268.01299999999998</v>
      </c>
      <c r="CB67" s="1">
        <v>315.673</v>
      </c>
      <c r="CC67" s="1">
        <v>345.60300000000001</v>
      </c>
      <c r="CD67" s="1">
        <v>333.69600000000003</v>
      </c>
      <c r="CE67" s="1">
        <v>274.17566800000003</v>
      </c>
      <c r="CF67" s="1">
        <v>293.50299999999999</v>
      </c>
      <c r="CG67" s="1">
        <v>325.274</v>
      </c>
    </row>
  </sheetData>
  <mergeCells count="102">
    <mergeCell ref="A1:CH1"/>
    <mergeCell ref="A2:CH2"/>
    <mergeCell ref="A3:CH3"/>
    <mergeCell ref="A4:CH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T6"/>
    <mergeCell ref="CE6"/>
    <mergeCell ref="CF6"/>
    <mergeCell ref="BU6"/>
    <mergeCell ref="BV6"/>
    <mergeCell ref="BW6"/>
    <mergeCell ref="BX6"/>
    <mergeCell ref="BY6"/>
    <mergeCell ref="BZ6"/>
    <mergeCell ref="A64:CH64"/>
    <mergeCell ref="A65:CH65"/>
    <mergeCell ref="A58:CH58"/>
    <mergeCell ref="A59:CH59"/>
    <mergeCell ref="A60:CH60"/>
    <mergeCell ref="A61:CH61"/>
    <mergeCell ref="A62:CH62"/>
    <mergeCell ref="A63:CH63"/>
    <mergeCell ref="CG6"/>
    <mergeCell ref="CH6"/>
    <mergeCell ref="A54:CH54"/>
    <mergeCell ref="A55:CH55"/>
    <mergeCell ref="A56:CH56"/>
    <mergeCell ref="A57:CH57"/>
    <mergeCell ref="CA6"/>
    <mergeCell ref="CB6"/>
    <mergeCell ref="CC6"/>
    <mergeCell ref="CD6"/>
    <mergeCell ref="BN6"/>
    <mergeCell ref="BO6"/>
    <mergeCell ref="BP6"/>
    <mergeCell ref="BQ6"/>
    <mergeCell ref="BR6"/>
    <mergeCell ref="BS6"/>
  </mergeCells>
  <pageMargins left="0.75" right="0.75" top="1" bottom="1" header="0.5" footer="0.5"/>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I42"/>
  <sheetViews>
    <sheetView zoomScale="200" zoomScaleNormal="200" zoomScalePageLayoutView="200" workbookViewId="0">
      <pane xSplit="2" ySplit="6" topLeftCell="CD7" activePane="bottomRight" state="frozen"/>
      <selection activeCell="A103" sqref="A103:XFD103"/>
      <selection pane="topRight" activeCell="A103" sqref="A103:XFD103"/>
      <selection pane="bottomLeft" activeCell="A103" sqref="A103:XFD103"/>
      <selection pane="bottomRight" activeCell="CI29" sqref="CI29:CI30"/>
    </sheetView>
  </sheetViews>
  <sheetFormatPr baseColWidth="10" defaultColWidth="7.5703125" defaultRowHeight="13" x14ac:dyDescent="0.15"/>
  <cols>
    <col min="1" max="1" width="7.5703125" style="47"/>
    <col min="2" max="2" width="46.85546875" style="47" bestFit="1" customWidth="1"/>
    <col min="3" max="16384" width="7.5703125" style="47"/>
  </cols>
  <sheetData>
    <row r="1" spans="1:87" ht="18" x14ac:dyDescent="0.2">
      <c r="A1" s="525" t="s">
        <v>392</v>
      </c>
      <c r="B1" s="522"/>
      <c r="C1" s="522"/>
      <c r="D1" s="522"/>
      <c r="E1" s="522"/>
      <c r="F1" s="522"/>
      <c r="G1" s="522"/>
      <c r="H1" s="522"/>
      <c r="I1" s="522"/>
      <c r="J1" s="522"/>
      <c r="K1" s="522"/>
      <c r="L1" s="522"/>
      <c r="M1" s="522"/>
      <c r="N1" s="522"/>
      <c r="O1" s="522"/>
      <c r="P1" s="522"/>
      <c r="Q1" s="522"/>
      <c r="R1" s="522"/>
      <c r="S1" s="522"/>
      <c r="T1" s="522"/>
      <c r="U1" s="522"/>
      <c r="V1" s="522"/>
      <c r="W1" s="522"/>
      <c r="X1" s="522"/>
      <c r="Y1" s="522"/>
      <c r="Z1" s="522"/>
      <c r="AA1" s="522"/>
      <c r="AB1" s="522"/>
      <c r="AC1" s="522"/>
      <c r="AD1" s="522"/>
      <c r="AE1" s="522"/>
      <c r="AF1" s="522"/>
      <c r="AG1" s="522"/>
      <c r="AH1" s="522"/>
      <c r="AI1" s="522"/>
      <c r="AJ1" s="522"/>
      <c r="AK1" s="522"/>
      <c r="AL1" s="522"/>
      <c r="AM1" s="522"/>
      <c r="AN1" s="522"/>
      <c r="AO1" s="522"/>
      <c r="AP1" s="522"/>
      <c r="AQ1" s="522"/>
      <c r="AR1" s="522"/>
      <c r="AS1" s="522"/>
      <c r="AT1" s="522"/>
      <c r="AU1" s="522"/>
      <c r="AV1" s="522"/>
      <c r="AW1" s="522"/>
      <c r="AX1" s="522"/>
      <c r="AY1" s="522"/>
      <c r="AZ1" s="522"/>
      <c r="BA1" s="522"/>
      <c r="BB1" s="522"/>
      <c r="BC1" s="522"/>
      <c r="BD1" s="522"/>
      <c r="BE1" s="522"/>
      <c r="BF1" s="522"/>
      <c r="BG1" s="522"/>
      <c r="BH1" s="522"/>
      <c r="BI1" s="522"/>
      <c r="BJ1" s="522"/>
      <c r="BK1" s="522"/>
      <c r="BL1" s="522"/>
      <c r="BM1" s="522"/>
      <c r="BN1" s="522"/>
      <c r="BO1" s="522"/>
      <c r="BP1" s="522"/>
      <c r="BQ1" s="522"/>
      <c r="BR1" s="522"/>
      <c r="BS1" s="522"/>
      <c r="BT1" s="522"/>
      <c r="BU1" s="522"/>
      <c r="BV1" s="522"/>
      <c r="BW1" s="522"/>
      <c r="BX1" s="522"/>
      <c r="BY1" s="522"/>
      <c r="BZ1" s="522"/>
      <c r="CA1" s="522"/>
      <c r="CB1" s="522"/>
      <c r="CC1" s="522"/>
      <c r="CD1" s="522"/>
      <c r="CE1" s="522"/>
      <c r="CF1" s="522"/>
      <c r="CG1" s="522"/>
      <c r="CH1" s="522"/>
      <c r="CI1" s="522"/>
    </row>
    <row r="2" spans="1:87" ht="17" x14ac:dyDescent="0.2">
      <c r="A2" s="526" t="s">
        <v>309</v>
      </c>
      <c r="B2" s="522"/>
      <c r="C2" s="522"/>
      <c r="D2" s="522"/>
      <c r="E2" s="522"/>
      <c r="F2" s="522"/>
      <c r="G2" s="522"/>
      <c r="H2" s="522"/>
      <c r="I2" s="522"/>
      <c r="J2" s="522"/>
      <c r="K2" s="522"/>
      <c r="L2" s="522"/>
      <c r="M2" s="522"/>
      <c r="N2" s="522"/>
      <c r="O2" s="522"/>
      <c r="P2" s="522"/>
      <c r="Q2" s="522"/>
      <c r="R2" s="522"/>
      <c r="S2" s="522"/>
      <c r="T2" s="522"/>
      <c r="U2" s="522"/>
      <c r="V2" s="522"/>
      <c r="W2" s="522"/>
      <c r="X2" s="522"/>
      <c r="Y2" s="522"/>
      <c r="Z2" s="522"/>
      <c r="AA2" s="522"/>
      <c r="AB2" s="522"/>
      <c r="AC2" s="522"/>
      <c r="AD2" s="522"/>
      <c r="AE2" s="522"/>
      <c r="AF2" s="522"/>
      <c r="AG2" s="522"/>
      <c r="AH2" s="522"/>
      <c r="AI2" s="522"/>
      <c r="AJ2" s="522"/>
      <c r="AK2" s="522"/>
      <c r="AL2" s="522"/>
      <c r="AM2" s="522"/>
      <c r="AN2" s="522"/>
      <c r="AO2" s="522"/>
      <c r="AP2" s="522"/>
      <c r="AQ2" s="522"/>
      <c r="AR2" s="522"/>
      <c r="AS2" s="522"/>
      <c r="AT2" s="522"/>
      <c r="AU2" s="522"/>
      <c r="AV2" s="522"/>
      <c r="AW2" s="522"/>
      <c r="AX2" s="522"/>
      <c r="AY2" s="522"/>
      <c r="AZ2" s="522"/>
      <c r="BA2" s="522"/>
      <c r="BB2" s="522"/>
      <c r="BC2" s="522"/>
      <c r="BD2" s="522"/>
      <c r="BE2" s="522"/>
      <c r="BF2" s="522"/>
      <c r="BG2" s="522"/>
      <c r="BH2" s="522"/>
      <c r="BI2" s="522"/>
      <c r="BJ2" s="522"/>
      <c r="BK2" s="522"/>
      <c r="BL2" s="522"/>
      <c r="BM2" s="522"/>
      <c r="BN2" s="522"/>
      <c r="BO2" s="522"/>
      <c r="BP2" s="522"/>
      <c r="BQ2" s="522"/>
      <c r="BR2" s="522"/>
      <c r="BS2" s="522"/>
      <c r="BT2" s="522"/>
      <c r="BU2" s="522"/>
      <c r="BV2" s="522"/>
      <c r="BW2" s="522"/>
      <c r="BX2" s="522"/>
      <c r="BY2" s="522"/>
      <c r="BZ2" s="522"/>
      <c r="CA2" s="522"/>
      <c r="CB2" s="522"/>
      <c r="CC2" s="522"/>
      <c r="CD2" s="522"/>
      <c r="CE2" s="522"/>
      <c r="CF2" s="522"/>
      <c r="CG2" s="522"/>
      <c r="CH2" s="522"/>
      <c r="CI2" s="522"/>
    </row>
    <row r="3" spans="1:87" x14ac:dyDescent="0.15">
      <c r="A3" s="522" t="s">
        <v>308</v>
      </c>
      <c r="B3" s="522"/>
      <c r="C3" s="522"/>
      <c r="D3" s="522"/>
      <c r="E3" s="522"/>
      <c r="F3" s="522"/>
      <c r="G3" s="522"/>
      <c r="H3" s="522"/>
      <c r="I3" s="522"/>
      <c r="J3" s="522"/>
      <c r="K3" s="522"/>
      <c r="L3" s="522"/>
      <c r="M3" s="522"/>
      <c r="N3" s="522"/>
      <c r="O3" s="522"/>
      <c r="P3" s="522"/>
      <c r="Q3" s="522"/>
      <c r="R3" s="522"/>
      <c r="S3" s="522"/>
      <c r="T3" s="522"/>
      <c r="U3" s="522"/>
      <c r="V3" s="522"/>
      <c r="W3" s="522"/>
      <c r="X3" s="522"/>
      <c r="Y3" s="522"/>
      <c r="Z3" s="522"/>
      <c r="AA3" s="522"/>
      <c r="AB3" s="522"/>
      <c r="AC3" s="522"/>
      <c r="AD3" s="522"/>
      <c r="AE3" s="522"/>
      <c r="AF3" s="522"/>
      <c r="AG3" s="522"/>
      <c r="AH3" s="522"/>
      <c r="AI3" s="522"/>
      <c r="AJ3" s="522"/>
      <c r="AK3" s="522"/>
      <c r="AL3" s="522"/>
      <c r="AM3" s="522"/>
      <c r="AN3" s="522"/>
      <c r="AO3" s="522"/>
      <c r="AP3" s="522"/>
      <c r="AQ3" s="522"/>
      <c r="AR3" s="522"/>
      <c r="AS3" s="522"/>
      <c r="AT3" s="522"/>
      <c r="AU3" s="522"/>
      <c r="AV3" s="522"/>
      <c r="AW3" s="522"/>
      <c r="AX3" s="522"/>
      <c r="AY3" s="522"/>
      <c r="AZ3" s="522"/>
      <c r="BA3" s="522"/>
      <c r="BB3" s="522"/>
      <c r="BC3" s="522"/>
      <c r="BD3" s="522"/>
      <c r="BE3" s="522"/>
      <c r="BF3" s="522"/>
      <c r="BG3" s="522"/>
      <c r="BH3" s="522"/>
      <c r="BI3" s="522"/>
      <c r="BJ3" s="522"/>
      <c r="BK3" s="522"/>
      <c r="BL3" s="522"/>
      <c r="BM3" s="522"/>
      <c r="BN3" s="522"/>
      <c r="BO3" s="522"/>
      <c r="BP3" s="522"/>
      <c r="BQ3" s="522"/>
      <c r="BR3" s="522"/>
      <c r="BS3" s="522"/>
      <c r="BT3" s="522"/>
      <c r="BU3" s="522"/>
      <c r="BV3" s="522"/>
      <c r="BW3" s="522"/>
      <c r="BX3" s="522"/>
      <c r="BY3" s="522"/>
      <c r="BZ3" s="522"/>
      <c r="CA3" s="522"/>
      <c r="CB3" s="522"/>
      <c r="CC3" s="522"/>
      <c r="CD3" s="522"/>
      <c r="CE3" s="522"/>
      <c r="CF3" s="522"/>
      <c r="CG3" s="522"/>
      <c r="CH3" s="522"/>
      <c r="CI3" s="522"/>
    </row>
    <row r="4" spans="1:87" ht="16" x14ac:dyDescent="0.2">
      <c r="A4" s="527" t="s">
        <v>1415</v>
      </c>
      <c r="B4" s="527"/>
      <c r="C4" s="527"/>
      <c r="D4" s="527"/>
      <c r="E4" s="527"/>
      <c r="F4" s="527"/>
      <c r="G4" s="527"/>
      <c r="H4" s="527"/>
      <c r="I4" s="527"/>
      <c r="J4" s="527"/>
      <c r="K4" s="527"/>
      <c r="L4" s="527"/>
      <c r="M4" s="527"/>
      <c r="N4" s="527"/>
      <c r="O4" s="527"/>
      <c r="P4" s="527"/>
      <c r="Q4" s="527"/>
      <c r="R4" s="527"/>
      <c r="S4" s="527"/>
      <c r="T4" s="527"/>
      <c r="U4" s="527"/>
      <c r="V4" s="527"/>
      <c r="W4" s="527"/>
      <c r="X4" s="527"/>
      <c r="Y4" s="527"/>
      <c r="Z4" s="527"/>
      <c r="AA4" s="527"/>
      <c r="AB4" s="527"/>
      <c r="AC4" s="527"/>
      <c r="AD4" s="527"/>
      <c r="AE4" s="527"/>
      <c r="AF4" s="527"/>
      <c r="AG4" s="527"/>
      <c r="AH4" s="527"/>
      <c r="AI4" s="527"/>
      <c r="AJ4" s="527"/>
      <c r="AK4" s="527"/>
      <c r="AL4" s="527"/>
      <c r="AM4" s="527"/>
      <c r="AN4" s="527"/>
      <c r="AO4" s="527"/>
      <c r="AP4" s="527"/>
      <c r="AQ4" s="527"/>
      <c r="AR4" s="527"/>
      <c r="AS4" s="527"/>
      <c r="AT4" s="527"/>
      <c r="AU4" s="527"/>
      <c r="AV4" s="527"/>
      <c r="AW4" s="527"/>
      <c r="AX4" s="527"/>
      <c r="AY4" s="527"/>
      <c r="AZ4" s="527"/>
      <c r="BA4" s="527"/>
      <c r="BB4" s="527"/>
      <c r="BC4" s="527"/>
      <c r="BD4" s="527"/>
      <c r="BE4" s="527"/>
      <c r="BF4" s="527"/>
      <c r="BG4" s="527"/>
      <c r="BH4" s="527"/>
      <c r="BI4" s="527"/>
      <c r="BJ4" s="527"/>
      <c r="BK4" s="527"/>
      <c r="BL4" s="527"/>
      <c r="BM4" s="527"/>
      <c r="BN4" s="527"/>
      <c r="BO4" s="527"/>
      <c r="BP4" s="527"/>
      <c r="BQ4" s="527"/>
      <c r="BR4" s="527"/>
      <c r="BS4" s="527"/>
      <c r="BT4" s="527"/>
      <c r="BU4" s="527"/>
      <c r="BV4" s="527"/>
      <c r="BW4" s="527"/>
      <c r="BX4" s="527"/>
      <c r="BY4" s="527"/>
      <c r="BZ4" s="527"/>
      <c r="CA4" s="527"/>
      <c r="CB4" s="527"/>
      <c r="CC4" s="527"/>
      <c r="CD4" s="527"/>
      <c r="CE4" s="527"/>
      <c r="CF4" s="527"/>
      <c r="CG4" s="527"/>
      <c r="CH4" s="527"/>
      <c r="CI4" s="527"/>
    </row>
    <row r="6" spans="1:87" x14ac:dyDescent="0.15">
      <c r="A6" s="523" t="s">
        <v>307</v>
      </c>
      <c r="B6" s="523" t="s">
        <v>162</v>
      </c>
      <c r="C6" s="523" t="s">
        <v>306</v>
      </c>
      <c r="D6" s="523" t="s">
        <v>305</v>
      </c>
      <c r="E6" s="523" t="s">
        <v>304</v>
      </c>
      <c r="F6" s="523" t="s">
        <v>303</v>
      </c>
      <c r="G6" s="523" t="s">
        <v>302</v>
      </c>
      <c r="H6" s="523" t="s">
        <v>301</v>
      </c>
      <c r="I6" s="523" t="s">
        <v>300</v>
      </c>
      <c r="J6" s="523" t="s">
        <v>299</v>
      </c>
      <c r="K6" s="523" t="s">
        <v>298</v>
      </c>
      <c r="L6" s="523" t="s">
        <v>297</v>
      </c>
      <c r="M6" s="523" t="s">
        <v>296</v>
      </c>
      <c r="N6" s="523" t="s">
        <v>295</v>
      </c>
      <c r="O6" s="523" t="s">
        <v>294</v>
      </c>
      <c r="P6" s="523" t="s">
        <v>293</v>
      </c>
      <c r="Q6" s="523" t="s">
        <v>292</v>
      </c>
      <c r="R6" s="523" t="s">
        <v>291</v>
      </c>
      <c r="S6" s="523" t="s">
        <v>290</v>
      </c>
      <c r="T6" s="523" t="s">
        <v>289</v>
      </c>
      <c r="U6" s="523" t="s">
        <v>288</v>
      </c>
      <c r="V6" s="523" t="s">
        <v>287</v>
      </c>
      <c r="W6" s="523" t="s">
        <v>286</v>
      </c>
      <c r="X6" s="523" t="s">
        <v>285</v>
      </c>
      <c r="Y6" s="523" t="s">
        <v>284</v>
      </c>
      <c r="Z6" s="523" t="s">
        <v>283</v>
      </c>
      <c r="AA6" s="523" t="s">
        <v>282</v>
      </c>
      <c r="AB6" s="523" t="s">
        <v>281</v>
      </c>
      <c r="AC6" s="523" t="s">
        <v>280</v>
      </c>
      <c r="AD6" s="523" t="s">
        <v>279</v>
      </c>
      <c r="AE6" s="523" t="s">
        <v>278</v>
      </c>
      <c r="AF6" s="523" t="s">
        <v>277</v>
      </c>
      <c r="AG6" s="523" t="s">
        <v>276</v>
      </c>
      <c r="AH6" s="523" t="s">
        <v>275</v>
      </c>
      <c r="AI6" s="523" t="s">
        <v>274</v>
      </c>
      <c r="AJ6" s="523" t="s">
        <v>273</v>
      </c>
      <c r="AK6" s="523" t="s">
        <v>272</v>
      </c>
      <c r="AL6" s="523" t="s">
        <v>271</v>
      </c>
      <c r="AM6" s="523" t="s">
        <v>270</v>
      </c>
      <c r="AN6" s="523" t="s">
        <v>269</v>
      </c>
      <c r="AO6" s="523" t="s">
        <v>268</v>
      </c>
      <c r="AP6" s="523" t="s">
        <v>267</v>
      </c>
      <c r="AQ6" s="523" t="s">
        <v>266</v>
      </c>
      <c r="AR6" s="523" t="s">
        <v>265</v>
      </c>
      <c r="AS6" s="523" t="s">
        <v>264</v>
      </c>
      <c r="AT6" s="523" t="s">
        <v>263</v>
      </c>
      <c r="AU6" s="523" t="s">
        <v>262</v>
      </c>
      <c r="AV6" s="523" t="s">
        <v>261</v>
      </c>
      <c r="AW6" s="523" t="s">
        <v>260</v>
      </c>
      <c r="AX6" s="523" t="s">
        <v>259</v>
      </c>
      <c r="AY6" s="523" t="s">
        <v>258</v>
      </c>
      <c r="AZ6" s="523" t="s">
        <v>257</v>
      </c>
      <c r="BA6" s="523" t="s">
        <v>256</v>
      </c>
      <c r="BB6" s="523" t="s">
        <v>255</v>
      </c>
      <c r="BC6" s="523" t="s">
        <v>254</v>
      </c>
      <c r="BD6" s="523" t="s">
        <v>253</v>
      </c>
      <c r="BE6" s="523" t="s">
        <v>252</v>
      </c>
      <c r="BF6" s="523" t="s">
        <v>251</v>
      </c>
      <c r="BG6" s="523" t="s">
        <v>250</v>
      </c>
      <c r="BH6" s="523" t="s">
        <v>249</v>
      </c>
      <c r="BI6" s="523" t="s">
        <v>248</v>
      </c>
      <c r="BJ6" s="523" t="s">
        <v>247</v>
      </c>
      <c r="BK6" s="523" t="s">
        <v>246</v>
      </c>
      <c r="BL6" s="523" t="s">
        <v>245</v>
      </c>
      <c r="BM6" s="523" t="s">
        <v>244</v>
      </c>
      <c r="BN6" s="523" t="s">
        <v>243</v>
      </c>
      <c r="BO6" s="523" t="s">
        <v>242</v>
      </c>
      <c r="BP6" s="523" t="s">
        <v>241</v>
      </c>
      <c r="BQ6" s="523" t="s">
        <v>240</v>
      </c>
      <c r="BR6" s="523" t="s">
        <v>239</v>
      </c>
      <c r="BS6" s="523" t="s">
        <v>238</v>
      </c>
      <c r="BT6" s="523" t="s">
        <v>237</v>
      </c>
      <c r="BU6" s="523" t="s">
        <v>236</v>
      </c>
      <c r="BV6" s="523" t="s">
        <v>235</v>
      </c>
      <c r="BW6" s="523" t="s">
        <v>234</v>
      </c>
      <c r="BX6" s="523" t="s">
        <v>233</v>
      </c>
      <c r="BY6" s="523" t="s">
        <v>232</v>
      </c>
      <c r="BZ6" s="523" t="s">
        <v>231</v>
      </c>
      <c r="CA6" s="523" t="s">
        <v>230</v>
      </c>
      <c r="CB6" s="523" t="s">
        <v>229</v>
      </c>
      <c r="CC6" s="523" t="s">
        <v>228</v>
      </c>
      <c r="CD6" s="523" t="s">
        <v>227</v>
      </c>
      <c r="CE6" s="523" t="s">
        <v>226</v>
      </c>
      <c r="CF6" s="523" t="s">
        <v>225</v>
      </c>
      <c r="CG6" s="523" t="s">
        <v>224</v>
      </c>
      <c r="CH6" s="523" t="s">
        <v>223</v>
      </c>
      <c r="CI6" s="523" t="s">
        <v>222</v>
      </c>
    </row>
    <row r="7" spans="1:87" x14ac:dyDescent="0.15">
      <c r="A7" s="47" t="s">
        <v>221</v>
      </c>
      <c r="B7" s="48" t="s">
        <v>391</v>
      </c>
      <c r="C7" s="47">
        <v>7.1</v>
      </c>
      <c r="D7" s="47">
        <v>5.5</v>
      </c>
      <c r="E7" s="47">
        <v>3.7</v>
      </c>
      <c r="F7" s="47">
        <v>2.5</v>
      </c>
      <c r="G7" s="47">
        <v>2.4</v>
      </c>
      <c r="H7" s="47">
        <v>3</v>
      </c>
      <c r="I7" s="47">
        <v>3.3</v>
      </c>
      <c r="J7" s="47">
        <v>3.6</v>
      </c>
      <c r="K7" s="47">
        <v>4.8</v>
      </c>
      <c r="L7" s="47">
        <v>4.5</v>
      </c>
      <c r="M7" s="47">
        <v>4.7</v>
      </c>
      <c r="N7" s="47">
        <v>5.5</v>
      </c>
      <c r="O7" s="47">
        <v>6.2</v>
      </c>
      <c r="P7" s="47">
        <v>5.0999999999999996</v>
      </c>
      <c r="Q7" s="47">
        <v>4.7</v>
      </c>
      <c r="R7" s="47">
        <v>5.6</v>
      </c>
      <c r="S7" s="47">
        <v>7.5</v>
      </c>
      <c r="T7" s="47">
        <v>15.2</v>
      </c>
      <c r="U7" s="47">
        <v>20.3</v>
      </c>
      <c r="V7" s="47">
        <v>17.600000000000001</v>
      </c>
      <c r="W7" s="47">
        <v>16.399999999999999</v>
      </c>
      <c r="X7" s="47">
        <v>14.5</v>
      </c>
      <c r="Y7" s="47">
        <v>19.899999999999999</v>
      </c>
      <c r="Z7" s="47">
        <v>19.3</v>
      </c>
      <c r="AA7" s="47">
        <v>18.2</v>
      </c>
      <c r="AB7" s="47">
        <v>18.899999999999999</v>
      </c>
      <c r="AC7" s="47">
        <v>21.2</v>
      </c>
      <c r="AD7" s="47">
        <v>25.2</v>
      </c>
      <c r="AE7" s="47">
        <v>28.3</v>
      </c>
      <c r="AF7" s="47">
        <v>24.4</v>
      </c>
      <c r="AG7" s="47">
        <v>27</v>
      </c>
      <c r="AH7" s="47">
        <v>31.9</v>
      </c>
      <c r="AI7" s="47">
        <v>32.9</v>
      </c>
      <c r="AJ7" s="47">
        <v>35</v>
      </c>
      <c r="AK7" s="47">
        <v>37.6</v>
      </c>
      <c r="AL7" s="47">
        <v>42.3</v>
      </c>
      <c r="AM7" s="47">
        <v>45</v>
      </c>
      <c r="AN7" s="47">
        <v>49</v>
      </c>
      <c r="AO7" s="47">
        <v>52.1</v>
      </c>
      <c r="AP7" s="47">
        <v>58</v>
      </c>
      <c r="AQ7" s="47">
        <v>63.7</v>
      </c>
      <c r="AR7" s="47">
        <v>72.5</v>
      </c>
      <c r="AS7" s="47">
        <v>77</v>
      </c>
      <c r="AT7" s="47">
        <v>87.1</v>
      </c>
      <c r="AU7" s="47">
        <v>118.8</v>
      </c>
      <c r="AV7" s="47">
        <v>156.5</v>
      </c>
      <c r="AW7" s="47">
        <v>166.7</v>
      </c>
      <c r="AX7" s="47">
        <v>181.9</v>
      </c>
      <c r="AY7" s="47">
        <v>196.6</v>
      </c>
      <c r="AZ7" s="47">
        <v>233.1</v>
      </c>
      <c r="BA7" s="47">
        <v>298.5</v>
      </c>
      <c r="BB7" s="47">
        <v>359.9</v>
      </c>
      <c r="BC7" s="47">
        <v>397.3</v>
      </c>
      <c r="BD7" s="47">
        <v>384.2</v>
      </c>
      <c r="BE7" s="47">
        <v>378.9</v>
      </c>
      <c r="BF7" s="47">
        <v>424.2</v>
      </c>
      <c r="BG7" s="47">
        <v>415.9</v>
      </c>
      <c r="BH7" s="47">
        <v>432.3</v>
      </c>
      <c r="BI7" s="47">
        <v>487.2</v>
      </c>
      <c r="BJ7" s="47">
        <v>596.70000000000005</v>
      </c>
      <c r="BK7" s="47">
        <v>682</v>
      </c>
      <c r="BL7" s="47">
        <v>740.7</v>
      </c>
      <c r="BM7" s="47">
        <v>763.3</v>
      </c>
      <c r="BN7" s="47">
        <v>785.1</v>
      </c>
      <c r="BO7" s="47">
        <v>810.4</v>
      </c>
      <c r="BP7" s="47">
        <v>905.5</v>
      </c>
      <c r="BQ7" s="47">
        <v>1042.5999999999999</v>
      </c>
      <c r="BR7" s="47">
        <v>1114</v>
      </c>
      <c r="BS7" s="47">
        <v>1233.9000000000001</v>
      </c>
      <c r="BT7" s="47">
        <v>1239.8</v>
      </c>
      <c r="BU7" s="47">
        <v>1313.4</v>
      </c>
      <c r="BV7" s="47">
        <v>1479.5</v>
      </c>
      <c r="BW7" s="47">
        <v>1352</v>
      </c>
      <c r="BX7" s="47">
        <v>1318.3</v>
      </c>
      <c r="BY7" s="47">
        <v>1396.4</v>
      </c>
      <c r="BZ7" s="47">
        <v>1633</v>
      </c>
      <c r="CA7" s="47">
        <v>1884.7</v>
      </c>
      <c r="CB7" s="47">
        <v>2200.6</v>
      </c>
      <c r="CC7" s="47">
        <v>2540.3000000000002</v>
      </c>
      <c r="CD7" s="47">
        <v>2698.9</v>
      </c>
      <c r="CE7" s="47">
        <v>2236.6</v>
      </c>
      <c r="CF7" s="47">
        <v>2572.4</v>
      </c>
      <c r="CG7" s="47">
        <v>2899</v>
      </c>
      <c r="CH7" s="47">
        <v>2988</v>
      </c>
      <c r="CI7" s="47">
        <v>3072.6</v>
      </c>
    </row>
    <row r="8" spans="1:87" x14ac:dyDescent="0.15">
      <c r="A8" s="47" t="s">
        <v>219</v>
      </c>
      <c r="B8" s="48" t="s">
        <v>390</v>
      </c>
      <c r="C8" s="47">
        <v>5.9</v>
      </c>
      <c r="D8" s="47">
        <v>4.4000000000000004</v>
      </c>
      <c r="E8" s="47">
        <v>2.9</v>
      </c>
      <c r="F8" s="47">
        <v>2</v>
      </c>
      <c r="G8" s="47">
        <v>2</v>
      </c>
      <c r="H8" s="47">
        <v>2.6</v>
      </c>
      <c r="I8" s="47">
        <v>2.8</v>
      </c>
      <c r="J8" s="47">
        <v>3</v>
      </c>
      <c r="K8" s="47">
        <v>4</v>
      </c>
      <c r="L8" s="47">
        <v>3.8</v>
      </c>
      <c r="M8" s="47">
        <v>4</v>
      </c>
      <c r="N8" s="47">
        <v>4.9000000000000004</v>
      </c>
      <c r="O8" s="47">
        <v>5.5</v>
      </c>
      <c r="P8" s="47">
        <v>4.4000000000000004</v>
      </c>
      <c r="Q8" s="47">
        <v>4</v>
      </c>
      <c r="R8" s="47">
        <v>4.9000000000000004</v>
      </c>
      <c r="S8" s="47">
        <v>6.8</v>
      </c>
      <c r="T8" s="47">
        <v>14.2</v>
      </c>
      <c r="U8" s="47">
        <v>18.7</v>
      </c>
      <c r="V8" s="47">
        <v>15.5</v>
      </c>
      <c r="W8" s="47">
        <v>14.5</v>
      </c>
      <c r="X8" s="47">
        <v>12.4</v>
      </c>
      <c r="Y8" s="47">
        <v>17.100000000000001</v>
      </c>
      <c r="Z8" s="47">
        <v>16.5</v>
      </c>
      <c r="AA8" s="47">
        <v>15.3</v>
      </c>
      <c r="AB8" s="47">
        <v>15.8</v>
      </c>
      <c r="AC8" s="47">
        <v>17.7</v>
      </c>
      <c r="AD8" s="47">
        <v>21.3</v>
      </c>
      <c r="AE8" s="47">
        <v>24</v>
      </c>
      <c r="AF8" s="47">
        <v>20.6</v>
      </c>
      <c r="AG8" s="47">
        <v>22.7</v>
      </c>
      <c r="AH8" s="47">
        <v>27</v>
      </c>
      <c r="AI8" s="47">
        <v>27.6</v>
      </c>
      <c r="AJ8" s="47">
        <v>29.1</v>
      </c>
      <c r="AK8" s="47">
        <v>31.1</v>
      </c>
      <c r="AL8" s="47">
        <v>35</v>
      </c>
      <c r="AM8" s="47">
        <v>37.1</v>
      </c>
      <c r="AN8" s="47">
        <v>40.9</v>
      </c>
      <c r="AO8" s="47">
        <v>43.5</v>
      </c>
      <c r="AP8" s="47">
        <v>47.9</v>
      </c>
      <c r="AQ8" s="47">
        <v>51.9</v>
      </c>
      <c r="AR8" s="47">
        <v>59.7</v>
      </c>
      <c r="AS8" s="47">
        <v>63</v>
      </c>
      <c r="AT8" s="47">
        <v>70.8</v>
      </c>
      <c r="AU8" s="47">
        <v>95.3</v>
      </c>
      <c r="AV8" s="47">
        <v>126.7</v>
      </c>
      <c r="AW8" s="47">
        <v>138.69999999999999</v>
      </c>
      <c r="AX8" s="47">
        <v>149.5</v>
      </c>
      <c r="AY8" s="47">
        <v>159.4</v>
      </c>
      <c r="AZ8" s="47">
        <v>186.9</v>
      </c>
      <c r="BA8" s="47">
        <v>230.1</v>
      </c>
      <c r="BB8" s="47">
        <v>280.8</v>
      </c>
      <c r="BC8" s="47">
        <v>305.2</v>
      </c>
      <c r="BD8" s="47">
        <v>283.2</v>
      </c>
      <c r="BE8" s="47">
        <v>277</v>
      </c>
      <c r="BF8" s="47">
        <v>302.39999999999998</v>
      </c>
      <c r="BG8" s="47">
        <v>303.2</v>
      </c>
      <c r="BH8" s="47">
        <v>321</v>
      </c>
      <c r="BI8" s="47">
        <v>363.9</v>
      </c>
      <c r="BJ8" s="47">
        <v>444.6</v>
      </c>
      <c r="BK8" s="47">
        <v>504.3</v>
      </c>
      <c r="BL8" s="47">
        <v>551.9</v>
      </c>
      <c r="BM8" s="47">
        <v>594.9</v>
      </c>
      <c r="BN8" s="47">
        <v>633.1</v>
      </c>
      <c r="BO8" s="47">
        <v>654.79999999999995</v>
      </c>
      <c r="BP8" s="47">
        <v>720.9</v>
      </c>
      <c r="BQ8" s="47">
        <v>812.8</v>
      </c>
      <c r="BR8" s="47">
        <v>867.6</v>
      </c>
      <c r="BS8" s="47">
        <v>953.8</v>
      </c>
      <c r="BT8" s="47">
        <v>953</v>
      </c>
      <c r="BU8" s="47">
        <v>992</v>
      </c>
      <c r="BV8" s="47">
        <v>1096.8</v>
      </c>
      <c r="BW8" s="47">
        <v>1026.7</v>
      </c>
      <c r="BX8" s="47">
        <v>1002.5</v>
      </c>
      <c r="BY8" s="47">
        <v>1040.3</v>
      </c>
      <c r="BZ8" s="47">
        <v>1181.5</v>
      </c>
      <c r="CA8" s="47">
        <v>1308.9000000000001</v>
      </c>
      <c r="CB8" s="47">
        <v>1476.3</v>
      </c>
      <c r="CC8" s="47">
        <v>1664.6</v>
      </c>
      <c r="CD8" s="47">
        <v>1841.9</v>
      </c>
      <c r="CE8" s="47">
        <v>1587.7</v>
      </c>
      <c r="CF8" s="47">
        <v>1852.3</v>
      </c>
      <c r="CG8" s="47">
        <v>2106.4</v>
      </c>
      <c r="CH8" s="47">
        <v>2194.1999999999998</v>
      </c>
      <c r="CI8" s="47">
        <v>2262.1999999999998</v>
      </c>
    </row>
    <row r="9" spans="1:87" x14ac:dyDescent="0.15">
      <c r="A9" s="47" t="s">
        <v>217</v>
      </c>
      <c r="B9" s="47" t="s">
        <v>383</v>
      </c>
      <c r="C9" s="47">
        <v>5.3</v>
      </c>
      <c r="D9" s="47">
        <v>3.9</v>
      </c>
      <c r="E9" s="47">
        <v>2.5</v>
      </c>
      <c r="F9" s="47">
        <v>1.7</v>
      </c>
      <c r="G9" s="47">
        <v>1.7</v>
      </c>
      <c r="H9" s="47">
        <v>2.2000000000000002</v>
      </c>
      <c r="I9" s="47">
        <v>2.4</v>
      </c>
      <c r="J9" s="47">
        <v>2.6</v>
      </c>
      <c r="K9" s="47">
        <v>3.5</v>
      </c>
      <c r="L9" s="47">
        <v>3.2</v>
      </c>
      <c r="M9" s="47">
        <v>3.3</v>
      </c>
      <c r="N9" s="47">
        <v>4.0999999999999996</v>
      </c>
      <c r="O9" s="47">
        <v>4.5</v>
      </c>
      <c r="P9" s="47">
        <v>3.4</v>
      </c>
      <c r="Q9" s="47">
        <v>2.9</v>
      </c>
      <c r="R9" s="47">
        <v>3.6</v>
      </c>
      <c r="S9" s="47">
        <v>5.4</v>
      </c>
      <c r="T9" s="47">
        <v>11.8</v>
      </c>
      <c r="U9" s="47">
        <v>16.100000000000001</v>
      </c>
      <c r="V9" s="47">
        <v>13.3</v>
      </c>
      <c r="W9" s="47">
        <v>12.2</v>
      </c>
      <c r="X9" s="47">
        <v>10.199999999999999</v>
      </c>
      <c r="Y9" s="47">
        <v>14.2</v>
      </c>
      <c r="Z9" s="47">
        <v>13.4</v>
      </c>
      <c r="AA9" s="47">
        <v>12.4</v>
      </c>
      <c r="AB9" s="47">
        <v>12.9</v>
      </c>
      <c r="AC9" s="47">
        <v>14.4</v>
      </c>
      <c r="AD9" s="47">
        <v>17.600000000000001</v>
      </c>
      <c r="AE9" s="47">
        <v>19.600000000000001</v>
      </c>
      <c r="AF9" s="47">
        <v>16.399999999999999</v>
      </c>
      <c r="AG9" s="47">
        <v>16.5</v>
      </c>
      <c r="AH9" s="47">
        <v>20.5</v>
      </c>
      <c r="AI9" s="47">
        <v>20.9</v>
      </c>
      <c r="AJ9" s="47">
        <v>21.7</v>
      </c>
      <c r="AK9" s="47">
        <v>23.3</v>
      </c>
      <c r="AL9" s="47">
        <v>26.8</v>
      </c>
      <c r="AM9" s="47">
        <v>28</v>
      </c>
      <c r="AN9" s="47">
        <v>31.1</v>
      </c>
      <c r="AO9" s="47">
        <v>32.5</v>
      </c>
      <c r="AP9" s="47">
        <v>35.700000000000003</v>
      </c>
      <c r="AQ9" s="47">
        <v>38.700000000000003</v>
      </c>
      <c r="AR9" s="47">
        <v>45</v>
      </c>
      <c r="AS9" s="47">
        <v>46.2</v>
      </c>
      <c r="AT9" s="47">
        <v>52.6</v>
      </c>
      <c r="AU9" s="47">
        <v>75.8</v>
      </c>
      <c r="AV9" s="47">
        <v>103.5</v>
      </c>
      <c r="AW9" s="47">
        <v>112.5</v>
      </c>
      <c r="AX9" s="47">
        <v>121.5</v>
      </c>
      <c r="AY9" s="47">
        <v>128.4</v>
      </c>
      <c r="AZ9" s="47">
        <v>149.9</v>
      </c>
      <c r="BA9" s="47">
        <v>187.3</v>
      </c>
      <c r="BB9" s="47">
        <v>230.4</v>
      </c>
      <c r="BC9" s="47">
        <v>245.2</v>
      </c>
      <c r="BD9" s="47">
        <v>222.6</v>
      </c>
      <c r="BE9" s="47">
        <v>214</v>
      </c>
      <c r="BF9" s="47">
        <v>231.3</v>
      </c>
      <c r="BG9" s="47">
        <v>227.5</v>
      </c>
      <c r="BH9" s="47">
        <v>231.4</v>
      </c>
      <c r="BI9" s="47">
        <v>265.60000000000002</v>
      </c>
      <c r="BJ9" s="47">
        <v>332.1</v>
      </c>
      <c r="BK9" s="47">
        <v>374.8</v>
      </c>
      <c r="BL9" s="47">
        <v>403.3</v>
      </c>
      <c r="BM9" s="47">
        <v>430.1</v>
      </c>
      <c r="BN9" s="47">
        <v>455.3</v>
      </c>
      <c r="BO9" s="47">
        <v>467.7</v>
      </c>
      <c r="BP9" s="47">
        <v>518.4</v>
      </c>
      <c r="BQ9" s="47">
        <v>592.4</v>
      </c>
      <c r="BR9" s="47">
        <v>628.79999999999995</v>
      </c>
      <c r="BS9" s="47">
        <v>699.9</v>
      </c>
      <c r="BT9" s="47">
        <v>692.6</v>
      </c>
      <c r="BU9" s="47">
        <v>711.7</v>
      </c>
      <c r="BV9" s="47">
        <v>797.3</v>
      </c>
      <c r="BW9" s="47">
        <v>743.8</v>
      </c>
      <c r="BX9" s="47">
        <v>713.2</v>
      </c>
      <c r="BY9" s="47">
        <v>741.4</v>
      </c>
      <c r="BZ9" s="47">
        <v>834.4</v>
      </c>
      <c r="CA9" s="47">
        <v>926.6</v>
      </c>
      <c r="CB9" s="47">
        <v>1049.5999999999999</v>
      </c>
      <c r="CC9" s="47">
        <v>1166.4000000000001</v>
      </c>
      <c r="CD9" s="47">
        <v>1298.8</v>
      </c>
      <c r="CE9" s="47">
        <v>1065.0999999999999</v>
      </c>
      <c r="CF9" s="47">
        <v>1279.5999999999999</v>
      </c>
      <c r="CG9" s="47">
        <v>1466.9</v>
      </c>
      <c r="CH9" s="47">
        <v>1527.2</v>
      </c>
      <c r="CI9" s="47">
        <v>1562.8</v>
      </c>
    </row>
    <row r="10" spans="1:87" x14ac:dyDescent="0.15">
      <c r="A10" s="47" t="s">
        <v>215</v>
      </c>
      <c r="B10" s="47" t="s">
        <v>382</v>
      </c>
      <c r="C10" s="47">
        <v>2.2000000000000002</v>
      </c>
      <c r="D10" s="47">
        <v>1.5</v>
      </c>
      <c r="E10" s="47">
        <v>0.9</v>
      </c>
      <c r="F10" s="47">
        <v>0.5</v>
      </c>
      <c r="G10" s="47">
        <v>0.5</v>
      </c>
      <c r="H10" s="47">
        <v>0.8</v>
      </c>
      <c r="I10" s="47">
        <v>1</v>
      </c>
      <c r="J10" s="47">
        <v>1.1000000000000001</v>
      </c>
      <c r="K10" s="47">
        <v>1.7</v>
      </c>
      <c r="L10" s="47">
        <v>1.5</v>
      </c>
      <c r="M10" s="47">
        <v>1.7</v>
      </c>
      <c r="N10" s="47">
        <v>2.6</v>
      </c>
      <c r="O10" s="47">
        <v>2.9</v>
      </c>
      <c r="P10" s="47">
        <v>2.2999999999999998</v>
      </c>
      <c r="Q10" s="47">
        <v>2</v>
      </c>
      <c r="R10" s="47">
        <v>2.4</v>
      </c>
      <c r="S10" s="47">
        <v>2.8</v>
      </c>
      <c r="T10" s="47">
        <v>5</v>
      </c>
      <c r="U10" s="47">
        <v>8.5</v>
      </c>
      <c r="V10" s="47">
        <v>6.6</v>
      </c>
      <c r="W10" s="47">
        <v>6.1</v>
      </c>
      <c r="X10" s="47">
        <v>5.0999999999999996</v>
      </c>
      <c r="Y10" s="47">
        <v>6.6</v>
      </c>
      <c r="Z10" s="47">
        <v>6.9</v>
      </c>
      <c r="AA10" s="47">
        <v>6.9</v>
      </c>
      <c r="AB10" s="47">
        <v>7.1</v>
      </c>
      <c r="AC10" s="47">
        <v>8.1999999999999993</v>
      </c>
      <c r="AD10" s="47">
        <v>9.8000000000000007</v>
      </c>
      <c r="AE10" s="47">
        <v>10.9</v>
      </c>
      <c r="AF10" s="47">
        <v>9</v>
      </c>
      <c r="AG10" s="47">
        <v>8.9</v>
      </c>
      <c r="AH10" s="47">
        <v>11.3</v>
      </c>
      <c r="AI10" s="47">
        <v>11.5</v>
      </c>
      <c r="AJ10" s="47">
        <v>12</v>
      </c>
      <c r="AK10" s="47">
        <v>12.7</v>
      </c>
      <c r="AL10" s="47">
        <v>14.7</v>
      </c>
      <c r="AM10" s="47">
        <v>15.8</v>
      </c>
      <c r="AN10" s="47">
        <v>17.7</v>
      </c>
      <c r="AO10" s="47">
        <v>18.600000000000001</v>
      </c>
      <c r="AP10" s="47">
        <v>21.2</v>
      </c>
      <c r="AQ10" s="47">
        <v>23.9</v>
      </c>
      <c r="AR10" s="47">
        <v>27.4</v>
      </c>
      <c r="AS10" s="47">
        <v>27.9</v>
      </c>
      <c r="AT10" s="47">
        <v>31.4</v>
      </c>
      <c r="AU10" s="47">
        <v>42.3</v>
      </c>
      <c r="AV10" s="47">
        <v>57.7</v>
      </c>
      <c r="AW10" s="47">
        <v>65.2</v>
      </c>
      <c r="AX10" s="47">
        <v>70.900000000000006</v>
      </c>
      <c r="AY10" s="47">
        <v>74.400000000000006</v>
      </c>
      <c r="AZ10" s="47">
        <v>87.5</v>
      </c>
      <c r="BA10" s="47">
        <v>109.6</v>
      </c>
      <c r="BB10" s="47">
        <v>135.69999999999999</v>
      </c>
      <c r="BC10" s="47">
        <v>143.19999999999999</v>
      </c>
      <c r="BD10" s="47">
        <v>128.5</v>
      </c>
      <c r="BE10" s="47">
        <v>123.8</v>
      </c>
      <c r="BF10" s="47">
        <v>135.19999999999999</v>
      </c>
      <c r="BG10" s="47">
        <v>139.9</v>
      </c>
      <c r="BH10" s="47">
        <v>145.30000000000001</v>
      </c>
      <c r="BI10" s="47">
        <v>166.9</v>
      </c>
      <c r="BJ10" s="47">
        <v>211.9</v>
      </c>
      <c r="BK10" s="47">
        <v>242.5</v>
      </c>
      <c r="BL10" s="47">
        <v>265.3</v>
      </c>
      <c r="BM10" s="47">
        <v>285.60000000000002</v>
      </c>
      <c r="BN10" s="47">
        <v>304.2</v>
      </c>
      <c r="BO10" s="47">
        <v>317.89999999999998</v>
      </c>
      <c r="BP10" s="47">
        <v>353.8</v>
      </c>
      <c r="BQ10" s="47">
        <v>398.6</v>
      </c>
      <c r="BR10" s="47">
        <v>426.4</v>
      </c>
      <c r="BS10" s="47">
        <v>488.4</v>
      </c>
      <c r="BT10" s="47">
        <v>492.4</v>
      </c>
      <c r="BU10" s="47">
        <v>508.7</v>
      </c>
      <c r="BV10" s="47">
        <v>573.4</v>
      </c>
      <c r="BW10" s="47">
        <v>525.29999999999995</v>
      </c>
      <c r="BX10" s="47">
        <v>492.8</v>
      </c>
      <c r="BY10" s="47">
        <v>501.8</v>
      </c>
      <c r="BZ10" s="47">
        <v>565.70000000000005</v>
      </c>
      <c r="CA10" s="47">
        <v>629.79999999999995</v>
      </c>
      <c r="CB10" s="47">
        <v>715</v>
      </c>
      <c r="CC10" s="47">
        <v>782.9</v>
      </c>
      <c r="CD10" s="47">
        <v>829.2</v>
      </c>
      <c r="CE10" s="47">
        <v>671.6</v>
      </c>
      <c r="CF10" s="47">
        <v>801.4</v>
      </c>
      <c r="CG10" s="47">
        <v>894</v>
      </c>
      <c r="CH10" s="47">
        <v>940.9</v>
      </c>
      <c r="CI10" s="47">
        <v>957.3</v>
      </c>
    </row>
    <row r="11" spans="1:87" x14ac:dyDescent="0.15">
      <c r="A11" s="47" t="s">
        <v>213</v>
      </c>
      <c r="B11" s="47" t="s">
        <v>381</v>
      </c>
      <c r="C11" s="47">
        <v>3.1</v>
      </c>
      <c r="D11" s="47">
        <v>2.4</v>
      </c>
      <c r="E11" s="47">
        <v>1.6</v>
      </c>
      <c r="F11" s="47">
        <v>1.2</v>
      </c>
      <c r="G11" s="47">
        <v>1.2</v>
      </c>
      <c r="H11" s="47">
        <v>1.4</v>
      </c>
      <c r="I11" s="47">
        <v>1.5</v>
      </c>
      <c r="J11" s="47">
        <v>1.5</v>
      </c>
      <c r="K11" s="47">
        <v>1.7</v>
      </c>
      <c r="L11" s="47">
        <v>1.7</v>
      </c>
      <c r="M11" s="47">
        <v>1.7</v>
      </c>
      <c r="N11" s="47">
        <v>1.6</v>
      </c>
      <c r="O11" s="47">
        <v>1.7</v>
      </c>
      <c r="P11" s="47">
        <v>1.1000000000000001</v>
      </c>
      <c r="Q11" s="47">
        <v>0.9</v>
      </c>
      <c r="R11" s="47">
        <v>1.2</v>
      </c>
      <c r="S11" s="47">
        <v>2.5</v>
      </c>
      <c r="T11" s="47">
        <v>6.7</v>
      </c>
      <c r="U11" s="47">
        <v>7.6</v>
      </c>
      <c r="V11" s="47">
        <v>6.6</v>
      </c>
      <c r="W11" s="47">
        <v>6.1</v>
      </c>
      <c r="X11" s="47">
        <v>5.0999999999999996</v>
      </c>
      <c r="Y11" s="47">
        <v>7.6</v>
      </c>
      <c r="Z11" s="47">
        <v>6.5</v>
      </c>
      <c r="AA11" s="47">
        <v>5.5</v>
      </c>
      <c r="AB11" s="47">
        <v>5.8</v>
      </c>
      <c r="AC11" s="47">
        <v>6.2</v>
      </c>
      <c r="AD11" s="47">
        <v>7.8</v>
      </c>
      <c r="AE11" s="47">
        <v>8.6</v>
      </c>
      <c r="AF11" s="47">
        <v>7.4</v>
      </c>
      <c r="AG11" s="47">
        <v>7.5</v>
      </c>
      <c r="AH11" s="47">
        <v>9.1999999999999993</v>
      </c>
      <c r="AI11" s="47">
        <v>9.4</v>
      </c>
      <c r="AJ11" s="47">
        <v>9.6999999999999993</v>
      </c>
      <c r="AK11" s="47">
        <v>10.7</v>
      </c>
      <c r="AL11" s="47">
        <v>12.1</v>
      </c>
      <c r="AM11" s="47">
        <v>12.1</v>
      </c>
      <c r="AN11" s="47">
        <v>13.4</v>
      </c>
      <c r="AO11" s="47">
        <v>13.9</v>
      </c>
      <c r="AP11" s="47">
        <v>14.5</v>
      </c>
      <c r="AQ11" s="47">
        <v>14.8</v>
      </c>
      <c r="AR11" s="47">
        <v>17.7</v>
      </c>
      <c r="AS11" s="47">
        <v>18.3</v>
      </c>
      <c r="AT11" s="47">
        <v>21.2</v>
      </c>
      <c r="AU11" s="47">
        <v>33.5</v>
      </c>
      <c r="AV11" s="47">
        <v>45.8</v>
      </c>
      <c r="AW11" s="47">
        <v>47.3</v>
      </c>
      <c r="AX11" s="47">
        <v>50.6</v>
      </c>
      <c r="AY11" s="47">
        <v>54</v>
      </c>
      <c r="AZ11" s="47">
        <v>62.4</v>
      </c>
      <c r="BA11" s="47">
        <v>77.599999999999994</v>
      </c>
      <c r="BB11" s="47">
        <v>94.8</v>
      </c>
      <c r="BC11" s="47">
        <v>102</v>
      </c>
      <c r="BD11" s="47">
        <v>94.1</v>
      </c>
      <c r="BE11" s="47">
        <v>90.3</v>
      </c>
      <c r="BF11" s="47">
        <v>96.1</v>
      </c>
      <c r="BG11" s="47">
        <v>87.6</v>
      </c>
      <c r="BH11" s="47">
        <v>86.1</v>
      </c>
      <c r="BI11" s="47">
        <v>98.6</v>
      </c>
      <c r="BJ11" s="47">
        <v>120.1</v>
      </c>
      <c r="BK11" s="47">
        <v>132.19999999999999</v>
      </c>
      <c r="BL11" s="47">
        <v>138</v>
      </c>
      <c r="BM11" s="47">
        <v>144.6</v>
      </c>
      <c r="BN11" s="47">
        <v>151.1</v>
      </c>
      <c r="BO11" s="47">
        <v>149.9</v>
      </c>
      <c r="BP11" s="47">
        <v>164.6</v>
      </c>
      <c r="BQ11" s="47">
        <v>193.8</v>
      </c>
      <c r="BR11" s="47">
        <v>202.4</v>
      </c>
      <c r="BS11" s="47">
        <v>211.5</v>
      </c>
      <c r="BT11" s="47">
        <v>200.2</v>
      </c>
      <c r="BU11" s="47">
        <v>203</v>
      </c>
      <c r="BV11" s="47">
        <v>223.9</v>
      </c>
      <c r="BW11" s="47">
        <v>218.6</v>
      </c>
      <c r="BX11" s="47">
        <v>220.4</v>
      </c>
      <c r="BY11" s="47">
        <v>239.6</v>
      </c>
      <c r="BZ11" s="47">
        <v>268.7</v>
      </c>
      <c r="CA11" s="47">
        <v>296.8</v>
      </c>
      <c r="CB11" s="47">
        <v>334.6</v>
      </c>
      <c r="CC11" s="47">
        <v>383.5</v>
      </c>
      <c r="CD11" s="47">
        <v>469.6</v>
      </c>
      <c r="CE11" s="47">
        <v>393.5</v>
      </c>
      <c r="CF11" s="47">
        <v>478.2</v>
      </c>
      <c r="CG11" s="47">
        <v>572.9</v>
      </c>
      <c r="CH11" s="47">
        <v>586.20000000000005</v>
      </c>
      <c r="CI11" s="47">
        <v>605.5</v>
      </c>
    </row>
    <row r="12" spans="1:87" x14ac:dyDescent="0.15">
      <c r="A12" s="47" t="s">
        <v>211</v>
      </c>
      <c r="B12" s="47" t="s">
        <v>380</v>
      </c>
      <c r="C12" s="47">
        <v>0.6</v>
      </c>
      <c r="D12" s="47">
        <v>0.5</v>
      </c>
      <c r="E12" s="47">
        <v>0.4</v>
      </c>
      <c r="F12" s="47">
        <v>0.3</v>
      </c>
      <c r="G12" s="47">
        <v>0.3</v>
      </c>
      <c r="H12" s="47">
        <v>0.3</v>
      </c>
      <c r="I12" s="47">
        <v>0.4</v>
      </c>
      <c r="J12" s="47">
        <v>0.4</v>
      </c>
      <c r="K12" s="47">
        <v>0.6</v>
      </c>
      <c r="L12" s="47">
        <v>0.6</v>
      </c>
      <c r="M12" s="47">
        <v>0.6</v>
      </c>
      <c r="N12" s="47">
        <v>0.8</v>
      </c>
      <c r="O12" s="47">
        <v>0.9</v>
      </c>
      <c r="P12" s="47">
        <v>1</v>
      </c>
      <c r="Q12" s="47">
        <v>1.1000000000000001</v>
      </c>
      <c r="R12" s="47">
        <v>1.3</v>
      </c>
      <c r="S12" s="47">
        <v>1.4</v>
      </c>
      <c r="T12" s="47">
        <v>2.4</v>
      </c>
      <c r="U12" s="47">
        <v>2.6</v>
      </c>
      <c r="V12" s="47">
        <v>2.2999999999999998</v>
      </c>
      <c r="W12" s="47">
        <v>2.2999999999999998</v>
      </c>
      <c r="X12" s="47">
        <v>2.1</v>
      </c>
      <c r="Y12" s="47">
        <v>2.9</v>
      </c>
      <c r="Z12" s="47">
        <v>3</v>
      </c>
      <c r="AA12" s="47">
        <v>2.9</v>
      </c>
      <c r="AB12" s="47">
        <v>2.9</v>
      </c>
      <c r="AC12" s="47">
        <v>3.3</v>
      </c>
      <c r="AD12" s="47">
        <v>3.7</v>
      </c>
      <c r="AE12" s="47">
        <v>4.5</v>
      </c>
      <c r="AF12" s="47">
        <v>4.0999999999999996</v>
      </c>
      <c r="AG12" s="47">
        <v>6.3</v>
      </c>
      <c r="AH12" s="47">
        <v>6.6</v>
      </c>
      <c r="AI12" s="47">
        <v>6.7</v>
      </c>
      <c r="AJ12" s="47">
        <v>7.4</v>
      </c>
      <c r="AK12" s="47">
        <v>7.7</v>
      </c>
      <c r="AL12" s="47">
        <v>8.3000000000000007</v>
      </c>
      <c r="AM12" s="47">
        <v>9.1999999999999993</v>
      </c>
      <c r="AN12" s="47">
        <v>9.8000000000000007</v>
      </c>
      <c r="AO12" s="47">
        <v>10.9</v>
      </c>
      <c r="AP12" s="47">
        <v>12.2</v>
      </c>
      <c r="AQ12" s="47">
        <v>13.2</v>
      </c>
      <c r="AR12" s="47">
        <v>14.7</v>
      </c>
      <c r="AS12" s="47">
        <v>16.8</v>
      </c>
      <c r="AT12" s="47">
        <v>18.3</v>
      </c>
      <c r="AU12" s="47">
        <v>19.5</v>
      </c>
      <c r="AV12" s="47">
        <v>23.2</v>
      </c>
      <c r="AW12" s="47">
        <v>26.2</v>
      </c>
      <c r="AX12" s="47">
        <v>28</v>
      </c>
      <c r="AY12" s="47">
        <v>30.9</v>
      </c>
      <c r="AZ12" s="47">
        <v>37</v>
      </c>
      <c r="BA12" s="47">
        <v>42.9</v>
      </c>
      <c r="BB12" s="47">
        <v>50.3</v>
      </c>
      <c r="BC12" s="47">
        <v>60</v>
      </c>
      <c r="BD12" s="47">
        <v>60.7</v>
      </c>
      <c r="BE12" s="47">
        <v>62.9</v>
      </c>
      <c r="BF12" s="47">
        <v>71.099999999999994</v>
      </c>
      <c r="BG12" s="47">
        <v>75.7</v>
      </c>
      <c r="BH12" s="47">
        <v>89.6</v>
      </c>
      <c r="BI12" s="47">
        <v>98.4</v>
      </c>
      <c r="BJ12" s="47">
        <v>112.5</v>
      </c>
      <c r="BK12" s="47">
        <v>129.5</v>
      </c>
      <c r="BL12" s="47">
        <v>148.6</v>
      </c>
      <c r="BM12" s="47">
        <v>164.8</v>
      </c>
      <c r="BN12" s="47">
        <v>177.7</v>
      </c>
      <c r="BO12" s="47">
        <v>187.1</v>
      </c>
      <c r="BP12" s="47">
        <v>202.6</v>
      </c>
      <c r="BQ12" s="47">
        <v>220.4</v>
      </c>
      <c r="BR12" s="47">
        <v>238.8</v>
      </c>
      <c r="BS12" s="47">
        <v>253.9</v>
      </c>
      <c r="BT12" s="47">
        <v>260.39999999999998</v>
      </c>
      <c r="BU12" s="47">
        <v>280.3</v>
      </c>
      <c r="BV12" s="47">
        <v>299.60000000000002</v>
      </c>
      <c r="BW12" s="47">
        <v>282.89999999999998</v>
      </c>
      <c r="BX12" s="47">
        <v>289.3</v>
      </c>
      <c r="BY12" s="47">
        <v>298.89999999999998</v>
      </c>
      <c r="BZ12" s="47">
        <v>347.1</v>
      </c>
      <c r="CA12" s="47">
        <v>382.3</v>
      </c>
      <c r="CB12" s="47">
        <v>426.7</v>
      </c>
      <c r="CC12" s="47">
        <v>498.2</v>
      </c>
      <c r="CD12" s="47">
        <v>543.1</v>
      </c>
      <c r="CE12" s="47">
        <v>522.6</v>
      </c>
      <c r="CF12" s="47">
        <v>572.70000000000005</v>
      </c>
      <c r="CG12" s="47">
        <v>639.5</v>
      </c>
      <c r="CH12" s="47">
        <v>667</v>
      </c>
      <c r="CI12" s="47">
        <v>699.4</v>
      </c>
    </row>
    <row r="13" spans="1:87" x14ac:dyDescent="0.15">
      <c r="A13" s="47" t="s">
        <v>209</v>
      </c>
      <c r="B13" s="48" t="s">
        <v>389</v>
      </c>
      <c r="C13" s="47">
        <v>1.1000000000000001</v>
      </c>
      <c r="D13" s="47">
        <v>1</v>
      </c>
      <c r="E13" s="47">
        <v>0.8</v>
      </c>
      <c r="F13" s="47">
        <v>0.5</v>
      </c>
      <c r="G13" s="47">
        <v>0.4</v>
      </c>
      <c r="H13" s="47">
        <v>0.4</v>
      </c>
      <c r="I13" s="47">
        <v>0.5</v>
      </c>
      <c r="J13" s="47">
        <v>0.6</v>
      </c>
      <c r="K13" s="47">
        <v>0.7</v>
      </c>
      <c r="L13" s="47">
        <v>0.6</v>
      </c>
      <c r="M13" s="47">
        <v>0.7</v>
      </c>
      <c r="N13" s="47">
        <v>0.6</v>
      </c>
      <c r="O13" s="47">
        <v>0.7</v>
      </c>
      <c r="P13" s="47">
        <v>0.7</v>
      </c>
      <c r="Q13" s="47">
        <v>0.7</v>
      </c>
      <c r="R13" s="47">
        <v>0.8</v>
      </c>
      <c r="S13" s="47">
        <v>0.8</v>
      </c>
      <c r="T13" s="47">
        <v>1.1000000000000001</v>
      </c>
      <c r="U13" s="47">
        <v>1.6</v>
      </c>
      <c r="V13" s="47">
        <v>2</v>
      </c>
      <c r="W13" s="47">
        <v>1.9</v>
      </c>
      <c r="X13" s="47">
        <v>2.2000000000000002</v>
      </c>
      <c r="Y13" s="47">
        <v>2.8</v>
      </c>
      <c r="Z13" s="47">
        <v>2.9</v>
      </c>
      <c r="AA13" s="47">
        <v>2.8</v>
      </c>
      <c r="AB13" s="47">
        <v>3</v>
      </c>
      <c r="AC13" s="47">
        <v>3.5</v>
      </c>
      <c r="AD13" s="47">
        <v>3.9</v>
      </c>
      <c r="AE13" s="47">
        <v>4.3</v>
      </c>
      <c r="AF13" s="47">
        <v>3.9</v>
      </c>
      <c r="AG13" s="47">
        <v>4.3</v>
      </c>
      <c r="AH13" s="47">
        <v>4.9000000000000004</v>
      </c>
      <c r="AI13" s="47">
        <v>5.3</v>
      </c>
      <c r="AJ13" s="47">
        <v>5.9</v>
      </c>
      <c r="AK13" s="47">
        <v>6.5</v>
      </c>
      <c r="AL13" s="47">
        <v>7.2</v>
      </c>
      <c r="AM13" s="47">
        <v>7.9</v>
      </c>
      <c r="AN13" s="47">
        <v>8.1</v>
      </c>
      <c r="AO13" s="47">
        <v>8.6999999999999993</v>
      </c>
      <c r="AP13" s="47">
        <v>10.1</v>
      </c>
      <c r="AQ13" s="47">
        <v>11.8</v>
      </c>
      <c r="AR13" s="47">
        <v>12.8</v>
      </c>
      <c r="AS13" s="47">
        <v>14</v>
      </c>
      <c r="AT13" s="47">
        <v>16.3</v>
      </c>
      <c r="AU13" s="47">
        <v>23.5</v>
      </c>
      <c r="AV13" s="47">
        <v>29.8</v>
      </c>
      <c r="AW13" s="47">
        <v>28</v>
      </c>
      <c r="AX13" s="47">
        <v>32.4</v>
      </c>
      <c r="AY13" s="47">
        <v>37.200000000000003</v>
      </c>
      <c r="AZ13" s="47">
        <v>46.3</v>
      </c>
      <c r="BA13" s="47">
        <v>68.3</v>
      </c>
      <c r="BB13" s="47">
        <v>79.099999999999994</v>
      </c>
      <c r="BC13" s="47">
        <v>92</v>
      </c>
      <c r="BD13" s="47">
        <v>101</v>
      </c>
      <c r="BE13" s="47">
        <v>101.9</v>
      </c>
      <c r="BF13" s="47">
        <v>121.9</v>
      </c>
      <c r="BG13" s="47">
        <v>112.7</v>
      </c>
      <c r="BH13" s="47">
        <v>111.3</v>
      </c>
      <c r="BI13" s="47">
        <v>123.3</v>
      </c>
      <c r="BJ13" s="47">
        <v>152.1</v>
      </c>
      <c r="BK13" s="47">
        <v>177.7</v>
      </c>
      <c r="BL13" s="47">
        <v>188.8</v>
      </c>
      <c r="BM13" s="47">
        <v>168.4</v>
      </c>
      <c r="BN13" s="47">
        <v>152.1</v>
      </c>
      <c r="BO13" s="47">
        <v>155.6</v>
      </c>
      <c r="BP13" s="47">
        <v>184.5</v>
      </c>
      <c r="BQ13" s="47">
        <v>229.8</v>
      </c>
      <c r="BR13" s="47">
        <v>246.4</v>
      </c>
      <c r="BS13" s="47">
        <v>280.10000000000002</v>
      </c>
      <c r="BT13" s="47">
        <v>286.8</v>
      </c>
      <c r="BU13" s="47">
        <v>321.39999999999998</v>
      </c>
      <c r="BV13" s="47">
        <v>382.7</v>
      </c>
      <c r="BW13" s="47">
        <v>325.3</v>
      </c>
      <c r="BX13" s="47">
        <v>315.8</v>
      </c>
      <c r="BY13" s="47">
        <v>356.1</v>
      </c>
      <c r="BZ13" s="47">
        <v>451.4</v>
      </c>
      <c r="CA13" s="47">
        <v>575.79999999999995</v>
      </c>
      <c r="CB13" s="47">
        <v>724.2</v>
      </c>
      <c r="CC13" s="47">
        <v>875.7</v>
      </c>
      <c r="CD13" s="47">
        <v>856.9</v>
      </c>
      <c r="CE13" s="47">
        <v>648.9</v>
      </c>
      <c r="CF13" s="47">
        <v>720</v>
      </c>
      <c r="CG13" s="47">
        <v>792.6</v>
      </c>
      <c r="CH13" s="47">
        <v>793.8</v>
      </c>
      <c r="CI13" s="47">
        <v>810.4</v>
      </c>
    </row>
    <row r="14" spans="1:87" x14ac:dyDescent="0.15">
      <c r="A14" s="47" t="s">
        <v>207</v>
      </c>
      <c r="B14" s="47" t="s">
        <v>388</v>
      </c>
      <c r="C14" s="47" t="s">
        <v>163</v>
      </c>
      <c r="D14" s="47" t="s">
        <v>163</v>
      </c>
      <c r="E14" s="47" t="s">
        <v>163</v>
      </c>
      <c r="F14" s="47" t="s">
        <v>163</v>
      </c>
      <c r="G14" s="47" t="s">
        <v>163</v>
      </c>
      <c r="H14" s="47" t="s">
        <v>163</v>
      </c>
      <c r="I14" s="47" t="s">
        <v>163</v>
      </c>
      <c r="J14" s="47" t="s">
        <v>163</v>
      </c>
      <c r="K14" s="47" t="s">
        <v>163</v>
      </c>
      <c r="L14" s="47" t="s">
        <v>163</v>
      </c>
      <c r="M14" s="47" t="s">
        <v>163</v>
      </c>
      <c r="N14" s="47" t="s">
        <v>163</v>
      </c>
      <c r="O14" s="47" t="s">
        <v>163</v>
      </c>
      <c r="P14" s="47" t="s">
        <v>163</v>
      </c>
      <c r="Q14" s="47" t="s">
        <v>163</v>
      </c>
      <c r="R14" s="47" t="s">
        <v>163</v>
      </c>
      <c r="S14" s="47" t="s">
        <v>163</v>
      </c>
      <c r="T14" s="47" t="s">
        <v>163</v>
      </c>
      <c r="U14" s="47" t="s">
        <v>163</v>
      </c>
      <c r="V14" s="47">
        <v>0.1</v>
      </c>
      <c r="W14" s="47">
        <v>0.1</v>
      </c>
      <c r="X14" s="47">
        <v>0.1</v>
      </c>
      <c r="Y14" s="47">
        <v>0.1</v>
      </c>
      <c r="Z14" s="47">
        <v>0.1</v>
      </c>
      <c r="AA14" s="47">
        <v>0.1</v>
      </c>
      <c r="AB14" s="47">
        <v>0.1</v>
      </c>
      <c r="AC14" s="47">
        <v>0.1</v>
      </c>
      <c r="AD14" s="47">
        <v>0.1</v>
      </c>
      <c r="AE14" s="47">
        <v>0.1</v>
      </c>
      <c r="AF14" s="47">
        <v>0.1</v>
      </c>
      <c r="AG14" s="47">
        <v>0.2</v>
      </c>
      <c r="AH14" s="47">
        <v>0.2</v>
      </c>
      <c r="AI14" s="47">
        <v>0.2</v>
      </c>
      <c r="AJ14" s="47">
        <v>0.2</v>
      </c>
      <c r="AK14" s="47">
        <v>0.2</v>
      </c>
      <c r="AL14" s="47">
        <v>0.2</v>
      </c>
      <c r="AM14" s="47">
        <v>0.2</v>
      </c>
      <c r="AN14" s="47">
        <v>0.2</v>
      </c>
      <c r="AO14" s="47">
        <v>0.2</v>
      </c>
      <c r="AP14" s="47">
        <v>0.2</v>
      </c>
      <c r="AQ14" s="47">
        <v>0.2</v>
      </c>
      <c r="AR14" s="47">
        <v>0.3</v>
      </c>
      <c r="AS14" s="47">
        <v>0.3</v>
      </c>
      <c r="AT14" s="47">
        <v>0.3</v>
      </c>
      <c r="AU14" s="47">
        <v>0.3</v>
      </c>
      <c r="AV14" s="47">
        <v>0.3</v>
      </c>
      <c r="AW14" s="47">
        <v>0.4</v>
      </c>
      <c r="AX14" s="47">
        <v>0.4</v>
      </c>
      <c r="AY14" s="47">
        <v>0.4</v>
      </c>
      <c r="AZ14" s="47">
        <v>0.4</v>
      </c>
      <c r="BA14" s="47">
        <v>0.4</v>
      </c>
      <c r="BB14" s="47">
        <v>0.5</v>
      </c>
      <c r="BC14" s="47">
        <v>0.5</v>
      </c>
      <c r="BD14" s="47">
        <v>0.5</v>
      </c>
      <c r="BE14" s="47">
        <v>0.6</v>
      </c>
      <c r="BF14" s="47">
        <v>0.6</v>
      </c>
      <c r="BG14" s="47">
        <v>0.6</v>
      </c>
      <c r="BH14" s="47">
        <v>0.9</v>
      </c>
      <c r="BI14" s="47">
        <v>1</v>
      </c>
      <c r="BJ14" s="47">
        <v>1</v>
      </c>
      <c r="BK14" s="47">
        <v>1</v>
      </c>
      <c r="BL14" s="47">
        <v>1.2</v>
      </c>
      <c r="BM14" s="47">
        <v>1.3</v>
      </c>
      <c r="BN14" s="47">
        <v>1.8</v>
      </c>
      <c r="BO14" s="47">
        <v>1.8</v>
      </c>
      <c r="BP14" s="47">
        <v>1.9</v>
      </c>
      <c r="BQ14" s="47">
        <v>2.2000000000000002</v>
      </c>
      <c r="BR14" s="47">
        <v>2.2000000000000002</v>
      </c>
      <c r="BS14" s="47">
        <v>2.2999999999999998</v>
      </c>
      <c r="BT14" s="47">
        <v>2.4</v>
      </c>
      <c r="BU14" s="47">
        <v>4.2</v>
      </c>
      <c r="BV14" s="47">
        <v>4.4000000000000004</v>
      </c>
      <c r="BW14" s="47">
        <v>4.5</v>
      </c>
      <c r="BX14" s="47">
        <v>4.5999999999999996</v>
      </c>
      <c r="BY14" s="47">
        <v>4.7</v>
      </c>
      <c r="BZ14" s="47">
        <v>4.7</v>
      </c>
      <c r="CA14" s="47">
        <v>4.8</v>
      </c>
      <c r="CB14" s="47">
        <v>5.0999999999999996</v>
      </c>
      <c r="CC14" s="47">
        <v>5.2</v>
      </c>
      <c r="CD14" s="47">
        <v>5.4</v>
      </c>
      <c r="CE14" s="47">
        <v>5.7</v>
      </c>
      <c r="CF14" s="47">
        <v>5.9</v>
      </c>
      <c r="CG14" s="47">
        <v>6.1</v>
      </c>
      <c r="CH14" s="47">
        <v>6.4</v>
      </c>
      <c r="CI14" s="47">
        <v>6.7</v>
      </c>
    </row>
    <row r="15" spans="1:87" x14ac:dyDescent="0.15">
      <c r="A15" s="47" t="s">
        <v>205</v>
      </c>
      <c r="B15" s="47" t="s">
        <v>387</v>
      </c>
      <c r="C15" s="47" t="s">
        <v>163</v>
      </c>
      <c r="D15" s="47" t="s">
        <v>163</v>
      </c>
      <c r="E15" s="47" t="s">
        <v>163</v>
      </c>
      <c r="F15" s="47" t="s">
        <v>163</v>
      </c>
      <c r="G15" s="47" t="s">
        <v>163</v>
      </c>
      <c r="H15" s="47" t="s">
        <v>163</v>
      </c>
      <c r="I15" s="47" t="s">
        <v>163</v>
      </c>
      <c r="J15" s="47" t="s">
        <v>163</v>
      </c>
      <c r="K15" s="47" t="s">
        <v>163</v>
      </c>
      <c r="L15" s="47" t="s">
        <v>163</v>
      </c>
      <c r="M15" s="47" t="s">
        <v>163</v>
      </c>
      <c r="N15" s="47" t="s">
        <v>163</v>
      </c>
      <c r="O15" s="47" t="s">
        <v>163</v>
      </c>
      <c r="P15" s="47" t="s">
        <v>163</v>
      </c>
      <c r="Q15" s="47" t="s">
        <v>163</v>
      </c>
      <c r="R15" s="47" t="s">
        <v>163</v>
      </c>
      <c r="S15" s="47" t="s">
        <v>163</v>
      </c>
      <c r="T15" s="47" t="s">
        <v>163</v>
      </c>
      <c r="U15" s="47" t="s">
        <v>163</v>
      </c>
      <c r="V15" s="47">
        <v>1.9</v>
      </c>
      <c r="W15" s="47">
        <v>1.8</v>
      </c>
      <c r="X15" s="47">
        <v>2.1</v>
      </c>
      <c r="Y15" s="47">
        <v>2.6</v>
      </c>
      <c r="Z15" s="47">
        <v>2.7</v>
      </c>
      <c r="AA15" s="47">
        <v>2.7</v>
      </c>
      <c r="AB15" s="47">
        <v>2.9</v>
      </c>
      <c r="AC15" s="47">
        <v>3.4</v>
      </c>
      <c r="AD15" s="47">
        <v>3.8</v>
      </c>
      <c r="AE15" s="47">
        <v>4.0999999999999996</v>
      </c>
      <c r="AF15" s="47">
        <v>3.7</v>
      </c>
      <c r="AG15" s="47">
        <v>4.0999999999999996</v>
      </c>
      <c r="AH15" s="47">
        <v>4.7</v>
      </c>
      <c r="AI15" s="47">
        <v>5.0999999999999996</v>
      </c>
      <c r="AJ15" s="47">
        <v>5.8</v>
      </c>
      <c r="AK15" s="47">
        <v>6.4</v>
      </c>
      <c r="AL15" s="47">
        <v>7.1</v>
      </c>
      <c r="AM15" s="47">
        <v>7.7</v>
      </c>
      <c r="AN15" s="47">
        <v>7.9</v>
      </c>
      <c r="AO15" s="47">
        <v>8.5</v>
      </c>
      <c r="AP15" s="47">
        <v>9.9</v>
      </c>
      <c r="AQ15" s="47">
        <v>11.5</v>
      </c>
      <c r="AR15" s="47">
        <v>12.6</v>
      </c>
      <c r="AS15" s="47">
        <v>13.7</v>
      </c>
      <c r="AT15" s="47">
        <v>16</v>
      </c>
      <c r="AU15" s="47">
        <v>23.2</v>
      </c>
      <c r="AV15" s="47">
        <v>29.5</v>
      </c>
      <c r="AW15" s="47">
        <v>27.7</v>
      </c>
      <c r="AX15" s="47">
        <v>32</v>
      </c>
      <c r="AY15" s="47">
        <v>36.799999999999997</v>
      </c>
      <c r="AZ15" s="47">
        <v>45.8</v>
      </c>
      <c r="BA15" s="47">
        <v>67.900000000000006</v>
      </c>
      <c r="BB15" s="47">
        <v>78.599999999999994</v>
      </c>
      <c r="BC15" s="47">
        <v>91.5</v>
      </c>
      <c r="BD15" s="47">
        <v>100.5</v>
      </c>
      <c r="BE15" s="47">
        <v>101.3</v>
      </c>
      <c r="BF15" s="47">
        <v>121.2</v>
      </c>
      <c r="BG15" s="47">
        <v>112</v>
      </c>
      <c r="BH15" s="47">
        <v>110.4</v>
      </c>
      <c r="BI15" s="47">
        <v>122.3</v>
      </c>
      <c r="BJ15" s="47">
        <v>151.1</v>
      </c>
      <c r="BK15" s="47">
        <v>176.7</v>
      </c>
      <c r="BL15" s="47">
        <v>187.7</v>
      </c>
      <c r="BM15" s="47">
        <v>167.1</v>
      </c>
      <c r="BN15" s="47">
        <v>150.30000000000001</v>
      </c>
      <c r="BO15" s="47">
        <v>153.80000000000001</v>
      </c>
      <c r="BP15" s="47">
        <v>182.6</v>
      </c>
      <c r="BQ15" s="47">
        <v>227.7</v>
      </c>
      <c r="BR15" s="47">
        <v>244.2</v>
      </c>
      <c r="BS15" s="47">
        <v>277.8</v>
      </c>
      <c r="BT15" s="47">
        <v>284.3</v>
      </c>
      <c r="BU15" s="47">
        <v>317.2</v>
      </c>
      <c r="BV15" s="47">
        <v>378.3</v>
      </c>
      <c r="BW15" s="47">
        <v>320.8</v>
      </c>
      <c r="BX15" s="47">
        <v>311.2</v>
      </c>
      <c r="BY15" s="47">
        <v>351.4</v>
      </c>
      <c r="BZ15" s="47">
        <v>446.7</v>
      </c>
      <c r="CA15" s="47">
        <v>571</v>
      </c>
      <c r="CB15" s="47">
        <v>719.2</v>
      </c>
      <c r="CC15" s="47">
        <v>870.4</v>
      </c>
      <c r="CD15" s="47">
        <v>851.6</v>
      </c>
      <c r="CE15" s="47">
        <v>643.20000000000005</v>
      </c>
      <c r="CF15" s="47">
        <v>714.1</v>
      </c>
      <c r="CG15" s="47">
        <v>786.5</v>
      </c>
      <c r="CH15" s="47">
        <v>787.5</v>
      </c>
      <c r="CI15" s="47">
        <v>803.7</v>
      </c>
    </row>
    <row r="16" spans="1:87" x14ac:dyDescent="0.15">
      <c r="A16" s="47" t="s">
        <v>203</v>
      </c>
      <c r="B16" s="47" t="s">
        <v>376</v>
      </c>
      <c r="C16" s="47" t="s">
        <v>163</v>
      </c>
      <c r="D16" s="47" t="s">
        <v>163</v>
      </c>
      <c r="E16" s="47" t="s">
        <v>163</v>
      </c>
      <c r="F16" s="47" t="s">
        <v>163</v>
      </c>
      <c r="G16" s="47" t="s">
        <v>163</v>
      </c>
      <c r="H16" s="47" t="s">
        <v>163</v>
      </c>
      <c r="I16" s="47" t="s">
        <v>163</v>
      </c>
      <c r="J16" s="47" t="s">
        <v>163</v>
      </c>
      <c r="K16" s="47" t="s">
        <v>163</v>
      </c>
      <c r="L16" s="47" t="s">
        <v>163</v>
      </c>
      <c r="M16" s="47" t="s">
        <v>163</v>
      </c>
      <c r="N16" s="47" t="s">
        <v>163</v>
      </c>
      <c r="O16" s="47" t="s">
        <v>163</v>
      </c>
      <c r="P16" s="47" t="s">
        <v>163</v>
      </c>
      <c r="Q16" s="47" t="s">
        <v>163</v>
      </c>
      <c r="R16" s="47" t="s">
        <v>163</v>
      </c>
      <c r="S16" s="47" t="s">
        <v>163</v>
      </c>
      <c r="T16" s="47" t="s">
        <v>163</v>
      </c>
      <c r="U16" s="47" t="s">
        <v>163</v>
      </c>
      <c r="V16" s="47">
        <v>0.3</v>
      </c>
      <c r="W16" s="47">
        <v>0.3</v>
      </c>
      <c r="X16" s="47">
        <v>0.3</v>
      </c>
      <c r="Y16" s="47">
        <v>0.4</v>
      </c>
      <c r="Z16" s="47">
        <v>0.4</v>
      </c>
      <c r="AA16" s="47">
        <v>0.4</v>
      </c>
      <c r="AB16" s="47">
        <v>0.5</v>
      </c>
      <c r="AC16" s="47">
        <v>0.5</v>
      </c>
      <c r="AD16" s="47">
        <v>0.4</v>
      </c>
      <c r="AE16" s="47">
        <v>0.5</v>
      </c>
      <c r="AF16" s="47">
        <v>0.6</v>
      </c>
      <c r="AG16" s="47">
        <v>0.7</v>
      </c>
      <c r="AH16" s="47">
        <v>0.9</v>
      </c>
      <c r="AI16" s="47">
        <v>1.1000000000000001</v>
      </c>
      <c r="AJ16" s="47">
        <v>1.3</v>
      </c>
      <c r="AK16" s="47">
        <v>1.5</v>
      </c>
      <c r="AL16" s="47">
        <v>1.7</v>
      </c>
      <c r="AM16" s="47">
        <v>1.9</v>
      </c>
      <c r="AN16" s="47">
        <v>2.2000000000000002</v>
      </c>
      <c r="AO16" s="47">
        <v>2.5</v>
      </c>
      <c r="AP16" s="47">
        <v>2.9</v>
      </c>
      <c r="AQ16" s="47">
        <v>3.5</v>
      </c>
      <c r="AR16" s="47">
        <v>3.9</v>
      </c>
      <c r="AS16" s="47">
        <v>4</v>
      </c>
      <c r="AT16" s="47">
        <v>4.2</v>
      </c>
      <c r="AU16" s="47">
        <v>5.7</v>
      </c>
      <c r="AV16" s="47">
        <v>9.1</v>
      </c>
      <c r="AW16" s="47">
        <v>9.8000000000000007</v>
      </c>
      <c r="AX16" s="47">
        <v>11</v>
      </c>
      <c r="AY16" s="47">
        <v>13</v>
      </c>
      <c r="AZ16" s="47">
        <v>16.8</v>
      </c>
      <c r="BA16" s="47">
        <v>25.3</v>
      </c>
      <c r="BB16" s="47">
        <v>34.799999999999997</v>
      </c>
      <c r="BC16" s="47">
        <v>53.4</v>
      </c>
      <c r="BD16" s="47">
        <v>63.8</v>
      </c>
      <c r="BE16" s="47">
        <v>60.2</v>
      </c>
      <c r="BF16" s="47">
        <v>75.099999999999994</v>
      </c>
      <c r="BG16" s="47">
        <v>65.2</v>
      </c>
      <c r="BH16" s="47">
        <v>61.7</v>
      </c>
      <c r="BI16" s="47">
        <v>63.4</v>
      </c>
      <c r="BJ16" s="47">
        <v>79.5</v>
      </c>
      <c r="BK16" s="47">
        <v>101.2</v>
      </c>
      <c r="BL16" s="47">
        <v>106.8</v>
      </c>
      <c r="BM16" s="47">
        <v>91.6</v>
      </c>
      <c r="BN16" s="47">
        <v>71.900000000000006</v>
      </c>
      <c r="BO16" s="47">
        <v>64.8</v>
      </c>
      <c r="BP16" s="47">
        <v>78.099999999999994</v>
      </c>
      <c r="BQ16" s="47">
        <v>100.3</v>
      </c>
      <c r="BR16" s="47">
        <v>104.9</v>
      </c>
      <c r="BS16" s="47">
        <v>122.3</v>
      </c>
      <c r="BT16" s="47">
        <v>137.6</v>
      </c>
      <c r="BU16" s="47">
        <v>139.9</v>
      </c>
      <c r="BV16" s="47">
        <v>175.3</v>
      </c>
      <c r="BW16" s="47">
        <v>137.5</v>
      </c>
      <c r="BX16" s="47">
        <v>106</v>
      </c>
      <c r="BY16" s="47">
        <v>101.4</v>
      </c>
      <c r="BZ16" s="47">
        <v>118.5</v>
      </c>
      <c r="CA16" s="47">
        <v>187.3</v>
      </c>
      <c r="CB16" s="47">
        <v>285.39999999999998</v>
      </c>
      <c r="CC16" s="47">
        <v>360</v>
      </c>
      <c r="CD16" s="47">
        <v>269.60000000000002</v>
      </c>
      <c r="CE16" s="47">
        <v>145.1</v>
      </c>
      <c r="CF16" s="47">
        <v>129.5</v>
      </c>
      <c r="CG16" s="47">
        <v>142.19999999999999</v>
      </c>
      <c r="CH16" s="47">
        <v>143.1</v>
      </c>
      <c r="CI16" s="47">
        <v>146.6</v>
      </c>
    </row>
    <row r="17" spans="1:87" x14ac:dyDescent="0.15">
      <c r="A17" s="47" t="s">
        <v>201</v>
      </c>
      <c r="B17" s="47" t="s">
        <v>375</v>
      </c>
      <c r="C17" s="47" t="s">
        <v>163</v>
      </c>
      <c r="D17" s="47" t="s">
        <v>163</v>
      </c>
      <c r="E17" s="47" t="s">
        <v>163</v>
      </c>
      <c r="F17" s="47" t="s">
        <v>163</v>
      </c>
      <c r="G17" s="47" t="s">
        <v>163</v>
      </c>
      <c r="H17" s="47" t="s">
        <v>163</v>
      </c>
      <c r="I17" s="47" t="s">
        <v>163</v>
      </c>
      <c r="J17" s="47" t="s">
        <v>163</v>
      </c>
      <c r="K17" s="47" t="s">
        <v>163</v>
      </c>
      <c r="L17" s="47" t="s">
        <v>163</v>
      </c>
      <c r="M17" s="47" t="s">
        <v>163</v>
      </c>
      <c r="N17" s="47" t="s">
        <v>163</v>
      </c>
      <c r="O17" s="47" t="s">
        <v>163</v>
      </c>
      <c r="P17" s="47" t="s">
        <v>163</v>
      </c>
      <c r="Q17" s="47" t="s">
        <v>163</v>
      </c>
      <c r="R17" s="47" t="s">
        <v>163</v>
      </c>
      <c r="S17" s="47" t="s">
        <v>163</v>
      </c>
      <c r="T17" s="47" t="s">
        <v>163</v>
      </c>
      <c r="U17" s="47" t="s">
        <v>163</v>
      </c>
      <c r="V17" s="47">
        <v>1.1000000000000001</v>
      </c>
      <c r="W17" s="47">
        <v>1.1000000000000001</v>
      </c>
      <c r="X17" s="47">
        <v>1.3</v>
      </c>
      <c r="Y17" s="47">
        <v>1.5</v>
      </c>
      <c r="Z17" s="47">
        <v>1.4</v>
      </c>
      <c r="AA17" s="47">
        <v>1.5</v>
      </c>
      <c r="AB17" s="47">
        <v>1.7</v>
      </c>
      <c r="AC17" s="47">
        <v>1.9</v>
      </c>
      <c r="AD17" s="47">
        <v>2.2000000000000002</v>
      </c>
      <c r="AE17" s="47">
        <v>2.2999999999999998</v>
      </c>
      <c r="AF17" s="47">
        <v>2.1</v>
      </c>
      <c r="AG17" s="47">
        <v>2.2999999999999998</v>
      </c>
      <c r="AH17" s="47">
        <v>2.4</v>
      </c>
      <c r="AI17" s="47">
        <v>2.9</v>
      </c>
      <c r="AJ17" s="47">
        <v>3.2</v>
      </c>
      <c r="AK17" s="47">
        <v>3.2</v>
      </c>
      <c r="AL17" s="47">
        <v>3.8</v>
      </c>
      <c r="AM17" s="47">
        <v>4</v>
      </c>
      <c r="AN17" s="47">
        <v>3.6</v>
      </c>
      <c r="AO17" s="47">
        <v>3.9</v>
      </c>
      <c r="AP17" s="47">
        <v>4.2</v>
      </c>
      <c r="AQ17" s="47">
        <v>4.8</v>
      </c>
      <c r="AR17" s="47">
        <v>5</v>
      </c>
      <c r="AS17" s="47">
        <v>6.1</v>
      </c>
      <c r="AT17" s="47">
        <v>6.5</v>
      </c>
      <c r="AU17" s="47">
        <v>8.6</v>
      </c>
      <c r="AV17" s="47">
        <v>11.6</v>
      </c>
      <c r="AW17" s="47">
        <v>8.6</v>
      </c>
      <c r="AX17" s="47">
        <v>11.7</v>
      </c>
      <c r="AY17" s="47">
        <v>14.1</v>
      </c>
      <c r="AZ17" s="47">
        <v>14.7</v>
      </c>
      <c r="BA17" s="47">
        <v>19.899999999999999</v>
      </c>
      <c r="BB17" s="47">
        <v>21.5</v>
      </c>
      <c r="BC17" s="47">
        <v>20.7</v>
      </c>
      <c r="BD17" s="47">
        <v>23.9</v>
      </c>
      <c r="BE17" s="47">
        <v>19.5</v>
      </c>
      <c r="BF17" s="47">
        <v>19.7</v>
      </c>
      <c r="BG17" s="47">
        <v>21</v>
      </c>
      <c r="BH17" s="47">
        <v>27.9</v>
      </c>
      <c r="BI17" s="47">
        <v>27.9</v>
      </c>
      <c r="BJ17" s="47">
        <v>45.1</v>
      </c>
      <c r="BK17" s="47">
        <v>47.9</v>
      </c>
      <c r="BL17" s="47">
        <v>43.7</v>
      </c>
      <c r="BM17" s="47">
        <v>41.4</v>
      </c>
      <c r="BN17" s="47">
        <v>44.7</v>
      </c>
      <c r="BO17" s="47">
        <v>39.5</v>
      </c>
      <c r="BP17" s="47">
        <v>59.7</v>
      </c>
      <c r="BQ17" s="47">
        <v>58.6</v>
      </c>
      <c r="BR17" s="47">
        <v>69.099999999999994</v>
      </c>
      <c r="BS17" s="47">
        <v>80</v>
      </c>
      <c r="BT17" s="47">
        <v>83.2</v>
      </c>
      <c r="BU17" s="47">
        <v>92.5</v>
      </c>
      <c r="BV17" s="47">
        <v>86.2</v>
      </c>
      <c r="BW17" s="47">
        <v>87.2</v>
      </c>
      <c r="BX17" s="47">
        <v>92.7</v>
      </c>
      <c r="BY17" s="47">
        <v>101</v>
      </c>
      <c r="BZ17" s="47">
        <v>135.6</v>
      </c>
      <c r="CA17" s="47">
        <v>363.3</v>
      </c>
      <c r="CB17" s="47">
        <v>186</v>
      </c>
      <c r="CC17" s="47">
        <v>249</v>
      </c>
      <c r="CD17" s="47">
        <v>316.39999999999998</v>
      </c>
      <c r="CE17" s="47">
        <v>237.2</v>
      </c>
      <c r="CF17" s="47">
        <v>248</v>
      </c>
      <c r="CG17" s="47">
        <v>298.60000000000002</v>
      </c>
      <c r="CH17" s="47">
        <v>321.7</v>
      </c>
      <c r="CI17" s="47">
        <v>286.8</v>
      </c>
    </row>
    <row r="18" spans="1:87" x14ac:dyDescent="0.15">
      <c r="A18" s="47" t="s">
        <v>199</v>
      </c>
      <c r="B18" s="47" t="s">
        <v>386</v>
      </c>
      <c r="C18" s="47" t="s">
        <v>163</v>
      </c>
      <c r="D18" s="47" t="s">
        <v>163</v>
      </c>
      <c r="E18" s="47" t="s">
        <v>163</v>
      </c>
      <c r="F18" s="47" t="s">
        <v>163</v>
      </c>
      <c r="G18" s="47" t="s">
        <v>163</v>
      </c>
      <c r="H18" s="47" t="s">
        <v>163</v>
      </c>
      <c r="I18" s="47" t="s">
        <v>163</v>
      </c>
      <c r="J18" s="47" t="s">
        <v>163</v>
      </c>
      <c r="K18" s="47" t="s">
        <v>163</v>
      </c>
      <c r="L18" s="47" t="s">
        <v>163</v>
      </c>
      <c r="M18" s="47" t="s">
        <v>163</v>
      </c>
      <c r="N18" s="47" t="s">
        <v>163</v>
      </c>
      <c r="O18" s="47" t="s">
        <v>163</v>
      </c>
      <c r="P18" s="47" t="s">
        <v>163</v>
      </c>
      <c r="Q18" s="47" t="s">
        <v>163</v>
      </c>
      <c r="R18" s="47" t="s">
        <v>163</v>
      </c>
      <c r="S18" s="47" t="s">
        <v>163</v>
      </c>
      <c r="T18" s="47" t="s">
        <v>163</v>
      </c>
      <c r="U18" s="47" t="s">
        <v>163</v>
      </c>
      <c r="V18" s="47">
        <v>0.6</v>
      </c>
      <c r="W18" s="47">
        <v>0.4</v>
      </c>
      <c r="X18" s="47">
        <v>0.5</v>
      </c>
      <c r="Y18" s="47">
        <v>0.8</v>
      </c>
      <c r="Z18" s="47">
        <v>0.9</v>
      </c>
      <c r="AA18" s="47">
        <v>0.8</v>
      </c>
      <c r="AB18" s="47">
        <v>0.7</v>
      </c>
      <c r="AC18" s="47">
        <v>1</v>
      </c>
      <c r="AD18" s="47">
        <v>1.2</v>
      </c>
      <c r="AE18" s="47">
        <v>1.4</v>
      </c>
      <c r="AF18" s="47">
        <v>0.9</v>
      </c>
      <c r="AG18" s="47">
        <v>1.1000000000000001</v>
      </c>
      <c r="AH18" s="47">
        <v>1.4</v>
      </c>
      <c r="AI18" s="47">
        <v>1.2</v>
      </c>
      <c r="AJ18" s="47">
        <v>1.3</v>
      </c>
      <c r="AK18" s="47">
        <v>1.6</v>
      </c>
      <c r="AL18" s="47">
        <v>1.6</v>
      </c>
      <c r="AM18" s="47">
        <v>1.7</v>
      </c>
      <c r="AN18" s="47">
        <v>2</v>
      </c>
      <c r="AO18" s="47">
        <v>2</v>
      </c>
      <c r="AP18" s="47">
        <v>2.8</v>
      </c>
      <c r="AQ18" s="47">
        <v>3.2</v>
      </c>
      <c r="AR18" s="47">
        <v>3.6</v>
      </c>
      <c r="AS18" s="47">
        <v>3.7</v>
      </c>
      <c r="AT18" s="47">
        <v>5.2</v>
      </c>
      <c r="AU18" s="47">
        <v>9</v>
      </c>
      <c r="AV18" s="47">
        <v>8.8000000000000007</v>
      </c>
      <c r="AW18" s="47">
        <v>9.3000000000000007</v>
      </c>
      <c r="AX18" s="47">
        <v>9.3000000000000007</v>
      </c>
      <c r="AY18" s="47">
        <v>9.6</v>
      </c>
      <c r="AZ18" s="47">
        <v>14.3</v>
      </c>
      <c r="BA18" s="47">
        <v>22.7</v>
      </c>
      <c r="BB18" s="47">
        <v>22.4</v>
      </c>
      <c r="BC18" s="47">
        <v>17.3</v>
      </c>
      <c r="BD18" s="47">
        <v>12.8</v>
      </c>
      <c r="BE18" s="47">
        <v>21.6</v>
      </c>
      <c r="BF18" s="47">
        <v>26.5</v>
      </c>
      <c r="BG18" s="47">
        <v>25.8</v>
      </c>
      <c r="BH18" s="47">
        <v>20.8</v>
      </c>
      <c r="BI18" s="47">
        <v>31</v>
      </c>
      <c r="BJ18" s="47">
        <v>26.5</v>
      </c>
      <c r="BK18" s="47">
        <v>27.6</v>
      </c>
      <c r="BL18" s="47">
        <v>37.299999999999997</v>
      </c>
      <c r="BM18" s="47">
        <v>34</v>
      </c>
      <c r="BN18" s="47">
        <v>33.6</v>
      </c>
      <c r="BO18" s="47">
        <v>49.5</v>
      </c>
      <c r="BP18" s="47">
        <v>44.9</v>
      </c>
      <c r="BQ18" s="47">
        <v>68.8</v>
      </c>
      <c r="BR18" s="47">
        <v>70.3</v>
      </c>
      <c r="BS18" s="47">
        <v>75.5</v>
      </c>
      <c r="BT18" s="47">
        <v>63.5</v>
      </c>
      <c r="BU18" s="47">
        <v>84.8</v>
      </c>
      <c r="BV18" s="47">
        <v>116.9</v>
      </c>
      <c r="BW18" s="47">
        <v>96.1</v>
      </c>
      <c r="BX18" s="47">
        <v>112.6</v>
      </c>
      <c r="BY18" s="47">
        <v>149</v>
      </c>
      <c r="BZ18" s="47">
        <v>192.5</v>
      </c>
      <c r="CA18" s="47">
        <v>20.399999999999999</v>
      </c>
      <c r="CB18" s="47">
        <v>247.8</v>
      </c>
      <c r="CC18" s="47">
        <v>261.39999999999998</v>
      </c>
      <c r="CD18" s="47">
        <v>265.60000000000002</v>
      </c>
      <c r="CE18" s="47">
        <v>260.89999999999998</v>
      </c>
      <c r="CF18" s="47">
        <v>336.6</v>
      </c>
      <c r="CG18" s="47">
        <v>345.7</v>
      </c>
      <c r="CH18" s="47">
        <v>322.7</v>
      </c>
      <c r="CI18" s="47">
        <v>370.2</v>
      </c>
    </row>
    <row r="19" spans="1:87" x14ac:dyDescent="0.15">
      <c r="A19" s="47" t="s">
        <v>197</v>
      </c>
      <c r="B19" s="48" t="s">
        <v>385</v>
      </c>
      <c r="C19" s="47">
        <v>6.3</v>
      </c>
      <c r="D19" s="47">
        <v>4.8</v>
      </c>
      <c r="E19" s="47">
        <v>3.5</v>
      </c>
      <c r="F19" s="47">
        <v>2.2999999999999998</v>
      </c>
      <c r="G19" s="47">
        <v>2.2999999999999998</v>
      </c>
      <c r="H19" s="47">
        <v>2.6</v>
      </c>
      <c r="I19" s="47">
        <v>3.3</v>
      </c>
      <c r="J19" s="47">
        <v>3.7</v>
      </c>
      <c r="K19" s="47">
        <v>4.5999999999999996</v>
      </c>
      <c r="L19" s="47">
        <v>3.3</v>
      </c>
      <c r="M19" s="47">
        <v>3.6</v>
      </c>
      <c r="N19" s="47">
        <v>4</v>
      </c>
      <c r="O19" s="47">
        <v>4.9000000000000004</v>
      </c>
      <c r="P19" s="47">
        <v>5.0999999999999996</v>
      </c>
      <c r="Q19" s="47">
        <v>6.8</v>
      </c>
      <c r="R19" s="47">
        <v>7.6</v>
      </c>
      <c r="S19" s="47">
        <v>8.9</v>
      </c>
      <c r="T19" s="47">
        <v>10.3</v>
      </c>
      <c r="U19" s="47">
        <v>11</v>
      </c>
      <c r="V19" s="47">
        <v>15.2</v>
      </c>
      <c r="W19" s="47">
        <v>15.5</v>
      </c>
      <c r="X19" s="47">
        <v>16.399999999999999</v>
      </c>
      <c r="Y19" s="47">
        <v>19</v>
      </c>
      <c r="Z19" s="47">
        <v>18.7</v>
      </c>
      <c r="AA19" s="47">
        <v>19.5</v>
      </c>
      <c r="AB19" s="47">
        <v>18.7</v>
      </c>
      <c r="AC19" s="47">
        <v>20.8</v>
      </c>
      <c r="AD19" s="47">
        <v>22.5</v>
      </c>
      <c r="AE19" s="47">
        <v>23.6</v>
      </c>
      <c r="AF19" s="47">
        <v>23.6</v>
      </c>
      <c r="AG19" s="47">
        <v>28.3</v>
      </c>
      <c r="AH19" s="47">
        <v>28.8</v>
      </c>
      <c r="AI19" s="47">
        <v>28.7</v>
      </c>
      <c r="AJ19" s="47">
        <v>31.2</v>
      </c>
      <c r="AK19" s="47">
        <v>32.700000000000003</v>
      </c>
      <c r="AL19" s="47">
        <v>34.799999999999997</v>
      </c>
      <c r="AM19" s="47">
        <v>38.9</v>
      </c>
      <c r="AN19" s="47">
        <v>45.2</v>
      </c>
      <c r="AO19" s="47">
        <v>48.7</v>
      </c>
      <c r="AP19" s="47">
        <v>56.5</v>
      </c>
      <c r="AQ19" s="47">
        <v>62.1</v>
      </c>
      <c r="AR19" s="47">
        <v>68.8</v>
      </c>
      <c r="AS19" s="47">
        <v>76.7</v>
      </c>
      <c r="AT19" s="47">
        <v>91.2</v>
      </c>
      <c r="AU19" s="47">
        <v>109.9</v>
      </c>
      <c r="AV19" s="47">
        <v>150.5</v>
      </c>
      <c r="AW19" s="47">
        <v>146.9</v>
      </c>
      <c r="AX19" s="47">
        <v>174.8</v>
      </c>
      <c r="AY19" s="47">
        <v>207.5</v>
      </c>
      <c r="AZ19" s="47">
        <v>245.8</v>
      </c>
      <c r="BA19" s="47">
        <v>299.60000000000002</v>
      </c>
      <c r="BB19" s="47">
        <v>351.4</v>
      </c>
      <c r="BC19" s="47">
        <v>393.9</v>
      </c>
      <c r="BD19" s="47">
        <v>387.5</v>
      </c>
      <c r="BE19" s="47">
        <v>413.9</v>
      </c>
      <c r="BF19" s="47">
        <v>514.29999999999995</v>
      </c>
      <c r="BG19" s="47">
        <v>530.20000000000005</v>
      </c>
      <c r="BH19" s="47">
        <v>575</v>
      </c>
      <c r="BI19" s="47">
        <v>641.29999999999995</v>
      </c>
      <c r="BJ19" s="47">
        <v>712.4</v>
      </c>
      <c r="BK19" s="47">
        <v>774.3</v>
      </c>
      <c r="BL19" s="47">
        <v>815.6</v>
      </c>
      <c r="BM19" s="47">
        <v>755.4</v>
      </c>
      <c r="BN19" s="47">
        <v>830.7</v>
      </c>
      <c r="BO19" s="47">
        <v>888.9</v>
      </c>
      <c r="BP19" s="47">
        <v>1020.2</v>
      </c>
      <c r="BQ19" s="47">
        <v>1147.7</v>
      </c>
      <c r="BR19" s="47">
        <v>1228.0999999999999</v>
      </c>
      <c r="BS19" s="47">
        <v>1363.2</v>
      </c>
      <c r="BT19" s="47">
        <v>1444.3</v>
      </c>
      <c r="BU19" s="47">
        <v>1600.4</v>
      </c>
      <c r="BV19" s="47">
        <v>1883.8</v>
      </c>
      <c r="BW19" s="47">
        <v>1741</v>
      </c>
      <c r="BX19" s="47">
        <v>1769.2</v>
      </c>
      <c r="BY19" s="47">
        <v>1912.9</v>
      </c>
      <c r="BZ19" s="47">
        <v>2259.4</v>
      </c>
      <c r="CA19" s="47">
        <v>2627.5</v>
      </c>
      <c r="CB19" s="47">
        <v>3004.6</v>
      </c>
      <c r="CC19" s="47">
        <v>3257.9</v>
      </c>
      <c r="CD19" s="47">
        <v>3385</v>
      </c>
      <c r="CE19" s="47">
        <v>2613.9</v>
      </c>
      <c r="CF19" s="47">
        <v>3020.3</v>
      </c>
      <c r="CG19" s="47">
        <v>3379.5</v>
      </c>
      <c r="CH19" s="47">
        <v>3470.2</v>
      </c>
      <c r="CI19" s="47">
        <v>3494.8</v>
      </c>
    </row>
    <row r="20" spans="1:87" x14ac:dyDescent="0.15">
      <c r="A20" s="47" t="s">
        <v>195</v>
      </c>
      <c r="B20" s="48" t="s">
        <v>384</v>
      </c>
      <c r="C20" s="47">
        <v>5.6</v>
      </c>
      <c r="D20" s="47">
        <v>4.0999999999999996</v>
      </c>
      <c r="E20" s="47">
        <v>2.9</v>
      </c>
      <c r="F20" s="47">
        <v>1.9</v>
      </c>
      <c r="G20" s="47">
        <v>1.9</v>
      </c>
      <c r="H20" s="47">
        <v>2.2000000000000002</v>
      </c>
      <c r="I20" s="47">
        <v>3</v>
      </c>
      <c r="J20" s="47">
        <v>3.2</v>
      </c>
      <c r="K20" s="47">
        <v>4</v>
      </c>
      <c r="L20" s="47">
        <v>2.8</v>
      </c>
      <c r="M20" s="47">
        <v>3.1</v>
      </c>
      <c r="N20" s="47">
        <v>3.4</v>
      </c>
      <c r="O20" s="47">
        <v>4.4000000000000004</v>
      </c>
      <c r="P20" s="47">
        <v>4.5999999999999996</v>
      </c>
      <c r="Q20" s="47">
        <v>6.3</v>
      </c>
      <c r="R20" s="47">
        <v>6.9</v>
      </c>
      <c r="S20" s="47">
        <v>7.5</v>
      </c>
      <c r="T20" s="47">
        <v>7</v>
      </c>
      <c r="U20" s="47">
        <v>7.9</v>
      </c>
      <c r="V20" s="47">
        <v>10.1</v>
      </c>
      <c r="W20" s="47">
        <v>9.1999999999999993</v>
      </c>
      <c r="X20" s="47">
        <v>11.6</v>
      </c>
      <c r="Y20" s="47">
        <v>14.6</v>
      </c>
      <c r="Z20" s="47">
        <v>15.3</v>
      </c>
      <c r="AA20" s="47">
        <v>16</v>
      </c>
      <c r="AB20" s="47">
        <v>15.4</v>
      </c>
      <c r="AC20" s="47">
        <v>17.2</v>
      </c>
      <c r="AD20" s="47">
        <v>18.899999999999999</v>
      </c>
      <c r="AE20" s="47">
        <v>19.899999999999999</v>
      </c>
      <c r="AF20" s="47">
        <v>20</v>
      </c>
      <c r="AG20" s="47">
        <v>22.3</v>
      </c>
      <c r="AH20" s="47">
        <v>22.8</v>
      </c>
      <c r="AI20" s="47">
        <v>22.7</v>
      </c>
      <c r="AJ20" s="47">
        <v>25</v>
      </c>
      <c r="AK20" s="47">
        <v>26.1</v>
      </c>
      <c r="AL20" s="47">
        <v>28.1</v>
      </c>
      <c r="AM20" s="47">
        <v>31.5</v>
      </c>
      <c r="AN20" s="47">
        <v>37.1</v>
      </c>
      <c r="AO20" s="47">
        <v>39.9</v>
      </c>
      <c r="AP20" s="47">
        <v>46.6</v>
      </c>
      <c r="AQ20" s="47">
        <v>50.5</v>
      </c>
      <c r="AR20" s="47">
        <v>55.8</v>
      </c>
      <c r="AS20" s="47">
        <v>62.3</v>
      </c>
      <c r="AT20" s="47">
        <v>74.2</v>
      </c>
      <c r="AU20" s="47">
        <v>91.2</v>
      </c>
      <c r="AV20" s="47">
        <v>127.5</v>
      </c>
      <c r="AW20" s="47">
        <v>122.7</v>
      </c>
      <c r="AX20" s="47">
        <v>151.1</v>
      </c>
      <c r="AY20" s="47">
        <v>182.4</v>
      </c>
      <c r="AZ20" s="47">
        <v>212.3</v>
      </c>
      <c r="BA20" s="47">
        <v>252.7</v>
      </c>
      <c r="BB20" s="47">
        <v>293.8</v>
      </c>
      <c r="BC20" s="47">
        <v>317.8</v>
      </c>
      <c r="BD20" s="47">
        <v>303.2</v>
      </c>
      <c r="BE20" s="47">
        <v>328.6</v>
      </c>
      <c r="BF20" s="47">
        <v>405.1</v>
      </c>
      <c r="BG20" s="47">
        <v>417.2</v>
      </c>
      <c r="BH20" s="47">
        <v>452.9</v>
      </c>
      <c r="BI20" s="47">
        <v>508.7</v>
      </c>
      <c r="BJ20" s="47">
        <v>554</v>
      </c>
      <c r="BK20" s="47">
        <v>591</v>
      </c>
      <c r="BL20" s="47">
        <v>629.70000000000005</v>
      </c>
      <c r="BM20" s="47">
        <v>623.5</v>
      </c>
      <c r="BN20" s="47">
        <v>667.8</v>
      </c>
      <c r="BO20" s="47">
        <v>720</v>
      </c>
      <c r="BP20" s="47">
        <v>813.4</v>
      </c>
      <c r="BQ20" s="47">
        <v>902.6</v>
      </c>
      <c r="BR20" s="47">
        <v>964</v>
      </c>
      <c r="BS20" s="47">
        <v>1055.8</v>
      </c>
      <c r="BT20" s="47">
        <v>1115.7</v>
      </c>
      <c r="BU20" s="47">
        <v>1248.5999999999999</v>
      </c>
      <c r="BV20" s="47">
        <v>1472.6</v>
      </c>
      <c r="BW20" s="47">
        <v>1395.4</v>
      </c>
      <c r="BX20" s="47">
        <v>1429</v>
      </c>
      <c r="BY20" s="47">
        <v>1543.9</v>
      </c>
      <c r="BZ20" s="47">
        <v>1800.7</v>
      </c>
      <c r="CA20" s="47">
        <v>2030.1</v>
      </c>
      <c r="CB20" s="47">
        <v>2247.3000000000002</v>
      </c>
      <c r="CC20" s="47">
        <v>2383.1999999999998</v>
      </c>
      <c r="CD20" s="47">
        <v>2565</v>
      </c>
      <c r="CE20" s="47">
        <v>1983.2</v>
      </c>
      <c r="CF20" s="47">
        <v>2365</v>
      </c>
      <c r="CG20" s="47">
        <v>2686.4</v>
      </c>
      <c r="CH20" s="47">
        <v>2762.5</v>
      </c>
      <c r="CI20" s="47">
        <v>2770.4</v>
      </c>
    </row>
    <row r="21" spans="1:87" x14ac:dyDescent="0.15">
      <c r="A21" s="47" t="s">
        <v>193</v>
      </c>
      <c r="B21" s="47" t="s">
        <v>383</v>
      </c>
      <c r="C21" s="47">
        <v>4.5</v>
      </c>
      <c r="D21" s="47">
        <v>3.1</v>
      </c>
      <c r="E21" s="47">
        <v>2.1</v>
      </c>
      <c r="F21" s="47">
        <v>1.3</v>
      </c>
      <c r="G21" s="47">
        <v>1.5</v>
      </c>
      <c r="H21" s="47">
        <v>1.8</v>
      </c>
      <c r="I21" s="47">
        <v>2.5</v>
      </c>
      <c r="J21" s="47">
        <v>2.5</v>
      </c>
      <c r="K21" s="47">
        <v>3.2</v>
      </c>
      <c r="L21" s="47">
        <v>2.2000000000000002</v>
      </c>
      <c r="M21" s="47">
        <v>2.4</v>
      </c>
      <c r="N21" s="47">
        <v>2.7</v>
      </c>
      <c r="O21" s="47">
        <v>3.4</v>
      </c>
      <c r="P21" s="47">
        <v>2.7</v>
      </c>
      <c r="Q21" s="47">
        <v>3.4</v>
      </c>
      <c r="R21" s="47">
        <v>3.8</v>
      </c>
      <c r="S21" s="47">
        <v>3.9</v>
      </c>
      <c r="T21" s="47">
        <v>5.0999999999999996</v>
      </c>
      <c r="U21" s="47">
        <v>6</v>
      </c>
      <c r="V21" s="47">
        <v>7.6</v>
      </c>
      <c r="W21" s="47">
        <v>6.9</v>
      </c>
      <c r="X21" s="47">
        <v>9.1</v>
      </c>
      <c r="Y21" s="47">
        <v>11.2</v>
      </c>
      <c r="Z21" s="47">
        <v>10.8</v>
      </c>
      <c r="AA21" s="47">
        <v>11</v>
      </c>
      <c r="AB21" s="47">
        <v>10.4</v>
      </c>
      <c r="AC21" s="47">
        <v>11.5</v>
      </c>
      <c r="AD21" s="47">
        <v>12.8</v>
      </c>
      <c r="AE21" s="47">
        <v>13.3</v>
      </c>
      <c r="AF21" s="47">
        <v>13</v>
      </c>
      <c r="AG21" s="47">
        <v>15.3</v>
      </c>
      <c r="AH21" s="47">
        <v>15.2</v>
      </c>
      <c r="AI21" s="47">
        <v>15.1</v>
      </c>
      <c r="AJ21" s="47">
        <v>16.899999999999999</v>
      </c>
      <c r="AK21" s="47">
        <v>17.7</v>
      </c>
      <c r="AL21" s="47">
        <v>19.399999999999999</v>
      </c>
      <c r="AM21" s="47">
        <v>22.2</v>
      </c>
      <c r="AN21" s="47">
        <v>26.3</v>
      </c>
      <c r="AO21" s="47">
        <v>27.8</v>
      </c>
      <c r="AP21" s="47">
        <v>33.9</v>
      </c>
      <c r="AQ21" s="47">
        <v>36.799999999999997</v>
      </c>
      <c r="AR21" s="47">
        <v>40.9</v>
      </c>
      <c r="AS21" s="47">
        <v>46.6</v>
      </c>
      <c r="AT21" s="47">
        <v>56.9</v>
      </c>
      <c r="AU21" s="47">
        <v>71.8</v>
      </c>
      <c r="AV21" s="47">
        <v>104.5</v>
      </c>
      <c r="AW21" s="47">
        <v>99</v>
      </c>
      <c r="AX21" s="47">
        <v>124.6</v>
      </c>
      <c r="AY21" s="47">
        <v>152.6</v>
      </c>
      <c r="AZ21" s="47">
        <v>177.4</v>
      </c>
      <c r="BA21" s="47">
        <v>212.8</v>
      </c>
      <c r="BB21" s="47">
        <v>248.6</v>
      </c>
      <c r="BC21" s="47">
        <v>267.8</v>
      </c>
      <c r="BD21" s="47">
        <v>250.5</v>
      </c>
      <c r="BE21" s="47">
        <v>272.7</v>
      </c>
      <c r="BF21" s="47">
        <v>336.3</v>
      </c>
      <c r="BG21" s="47">
        <v>343.3</v>
      </c>
      <c r="BH21" s="47">
        <v>370</v>
      </c>
      <c r="BI21" s="47">
        <v>414.8</v>
      </c>
      <c r="BJ21" s="47">
        <v>452.1</v>
      </c>
      <c r="BK21" s="47">
        <v>484.8</v>
      </c>
      <c r="BL21" s="47">
        <v>508.1</v>
      </c>
      <c r="BM21" s="47">
        <v>500.7</v>
      </c>
      <c r="BN21" s="47">
        <v>544.9</v>
      </c>
      <c r="BO21" s="47">
        <v>592.79999999999995</v>
      </c>
      <c r="BP21" s="47">
        <v>676.8</v>
      </c>
      <c r="BQ21" s="47">
        <v>757.4</v>
      </c>
      <c r="BR21" s="47">
        <v>807.4</v>
      </c>
      <c r="BS21" s="47">
        <v>885.7</v>
      </c>
      <c r="BT21" s="47">
        <v>930.8</v>
      </c>
      <c r="BU21" s="47">
        <v>1051.2</v>
      </c>
      <c r="BV21" s="47">
        <v>1251.5</v>
      </c>
      <c r="BW21" s="47">
        <v>1176.7</v>
      </c>
      <c r="BX21" s="47">
        <v>1199.3</v>
      </c>
      <c r="BY21" s="47">
        <v>1296.2</v>
      </c>
      <c r="BZ21" s="47">
        <v>1511.6</v>
      </c>
      <c r="CA21" s="47">
        <v>1719.4</v>
      </c>
      <c r="CB21" s="47">
        <v>1899.7</v>
      </c>
      <c r="CC21" s="47">
        <v>2003.8</v>
      </c>
      <c r="CD21" s="47">
        <v>2149.4</v>
      </c>
      <c r="CE21" s="47">
        <v>1590.3</v>
      </c>
      <c r="CF21" s="47">
        <v>1949.8</v>
      </c>
      <c r="CG21" s="47">
        <v>2244.6999999999998</v>
      </c>
      <c r="CH21" s="47">
        <v>2306</v>
      </c>
      <c r="CI21" s="47">
        <v>2302.3000000000002</v>
      </c>
    </row>
    <row r="22" spans="1:87" x14ac:dyDescent="0.15">
      <c r="A22" s="47" t="s">
        <v>191</v>
      </c>
      <c r="B22" s="47" t="s">
        <v>382</v>
      </c>
      <c r="C22" s="47">
        <v>1.3</v>
      </c>
      <c r="D22" s="47">
        <v>0.8</v>
      </c>
      <c r="E22" s="47">
        <v>0.5</v>
      </c>
      <c r="F22" s="47">
        <v>0.2</v>
      </c>
      <c r="G22" s="47">
        <v>0.3</v>
      </c>
      <c r="H22" s="47">
        <v>0.4</v>
      </c>
      <c r="I22" s="47">
        <v>0.7</v>
      </c>
      <c r="J22" s="47">
        <v>0.7</v>
      </c>
      <c r="K22" s="47">
        <v>1</v>
      </c>
      <c r="L22" s="47">
        <v>0.6</v>
      </c>
      <c r="M22" s="47">
        <v>0.7</v>
      </c>
      <c r="N22" s="47">
        <v>1</v>
      </c>
      <c r="O22" s="47">
        <v>1.4</v>
      </c>
      <c r="P22" s="47">
        <v>1</v>
      </c>
      <c r="Q22" s="47">
        <v>1</v>
      </c>
      <c r="R22" s="47">
        <v>1.1000000000000001</v>
      </c>
      <c r="S22" s="47">
        <v>1.2</v>
      </c>
      <c r="T22" s="47">
        <v>1.5</v>
      </c>
      <c r="U22" s="47">
        <v>1.8</v>
      </c>
      <c r="V22" s="47">
        <v>2.4</v>
      </c>
      <c r="W22" s="47">
        <v>2.1</v>
      </c>
      <c r="X22" s="47">
        <v>3</v>
      </c>
      <c r="Y22" s="47">
        <v>3.8</v>
      </c>
      <c r="Z22" s="47">
        <v>4.0999999999999996</v>
      </c>
      <c r="AA22" s="47">
        <v>4.0999999999999996</v>
      </c>
      <c r="AB22" s="47">
        <v>3.6</v>
      </c>
      <c r="AC22" s="47">
        <v>4.5</v>
      </c>
      <c r="AD22" s="47">
        <v>5.2</v>
      </c>
      <c r="AE22" s="47">
        <v>5.3</v>
      </c>
      <c r="AF22" s="47">
        <v>5</v>
      </c>
      <c r="AG22" s="47">
        <v>6.6</v>
      </c>
      <c r="AH22" s="47">
        <v>6.4</v>
      </c>
      <c r="AI22" s="47">
        <v>6</v>
      </c>
      <c r="AJ22" s="47">
        <v>6.9</v>
      </c>
      <c r="AK22" s="47">
        <v>7.4</v>
      </c>
      <c r="AL22" s="47">
        <v>8.4</v>
      </c>
      <c r="AM22" s="47">
        <v>10.4</v>
      </c>
      <c r="AN22" s="47">
        <v>13.3</v>
      </c>
      <c r="AO22" s="47">
        <v>14.5</v>
      </c>
      <c r="AP22" s="47">
        <v>18.8</v>
      </c>
      <c r="AQ22" s="47">
        <v>20.8</v>
      </c>
      <c r="AR22" s="47">
        <v>22.8</v>
      </c>
      <c r="AS22" s="47">
        <v>26.6</v>
      </c>
      <c r="AT22" s="47">
        <v>33.299999999999997</v>
      </c>
      <c r="AU22" s="47">
        <v>40.799999999999997</v>
      </c>
      <c r="AV22" s="47">
        <v>50.3</v>
      </c>
      <c r="AW22" s="47">
        <v>45.6</v>
      </c>
      <c r="AX22" s="47">
        <v>56.8</v>
      </c>
      <c r="AY22" s="47">
        <v>69.2</v>
      </c>
      <c r="AZ22" s="47">
        <v>89</v>
      </c>
      <c r="BA22" s="47">
        <v>100.4</v>
      </c>
      <c r="BB22" s="47">
        <v>111.9</v>
      </c>
      <c r="BC22" s="47">
        <v>126</v>
      </c>
      <c r="BD22" s="47">
        <v>125.1</v>
      </c>
      <c r="BE22" s="47">
        <v>147.30000000000001</v>
      </c>
      <c r="BF22" s="47">
        <v>192.4</v>
      </c>
      <c r="BG22" s="47">
        <v>204.2</v>
      </c>
      <c r="BH22" s="47">
        <v>238.8</v>
      </c>
      <c r="BI22" s="47">
        <v>264.2</v>
      </c>
      <c r="BJ22" s="47">
        <v>294.8</v>
      </c>
      <c r="BK22" s="47">
        <v>310.3</v>
      </c>
      <c r="BL22" s="47">
        <v>314.5</v>
      </c>
      <c r="BM22" s="47">
        <v>315.5</v>
      </c>
      <c r="BN22" s="47">
        <v>346.7</v>
      </c>
      <c r="BO22" s="47">
        <v>386.4</v>
      </c>
      <c r="BP22" s="47">
        <v>454</v>
      </c>
      <c r="BQ22" s="47">
        <v>510.8</v>
      </c>
      <c r="BR22" s="47">
        <v>533.4</v>
      </c>
      <c r="BS22" s="47">
        <v>588.5</v>
      </c>
      <c r="BT22" s="47">
        <v>637.70000000000005</v>
      </c>
      <c r="BU22" s="47">
        <v>715.8</v>
      </c>
      <c r="BV22" s="47">
        <v>822.9</v>
      </c>
      <c r="BW22" s="47">
        <v>757.7</v>
      </c>
      <c r="BX22" s="47">
        <v>774.2</v>
      </c>
      <c r="BY22" s="47">
        <v>806.3</v>
      </c>
      <c r="BZ22" s="47">
        <v>936.5</v>
      </c>
      <c r="CA22" s="47">
        <v>1025.7</v>
      </c>
      <c r="CB22" s="47">
        <v>1131.2</v>
      </c>
      <c r="CC22" s="47">
        <v>1176.2</v>
      </c>
      <c r="CD22" s="47">
        <v>1163</v>
      </c>
      <c r="CE22" s="47">
        <v>893.8</v>
      </c>
      <c r="CF22" s="47">
        <v>1106.9000000000001</v>
      </c>
      <c r="CG22" s="47">
        <v>1238.7</v>
      </c>
      <c r="CH22" s="47">
        <v>1328.7</v>
      </c>
      <c r="CI22" s="47">
        <v>1360.5</v>
      </c>
    </row>
    <row r="23" spans="1:87" x14ac:dyDescent="0.15">
      <c r="A23" s="47" t="s">
        <v>189</v>
      </c>
      <c r="B23" s="47" t="s">
        <v>381</v>
      </c>
      <c r="C23" s="47">
        <v>3.2</v>
      </c>
      <c r="D23" s="47">
        <v>2.2999999999999998</v>
      </c>
      <c r="E23" s="47">
        <v>1.7</v>
      </c>
      <c r="F23" s="47">
        <v>1.1000000000000001</v>
      </c>
      <c r="G23" s="47">
        <v>1.2</v>
      </c>
      <c r="H23" s="47">
        <v>1.3</v>
      </c>
      <c r="I23" s="47">
        <v>1.8</v>
      </c>
      <c r="J23" s="47">
        <v>1.8</v>
      </c>
      <c r="K23" s="47">
        <v>2.2000000000000002</v>
      </c>
      <c r="L23" s="47">
        <v>1.6</v>
      </c>
      <c r="M23" s="47">
        <v>1.7</v>
      </c>
      <c r="N23" s="47">
        <v>1.7</v>
      </c>
      <c r="O23" s="47">
        <v>2.1</v>
      </c>
      <c r="P23" s="47">
        <v>1.8</v>
      </c>
      <c r="Q23" s="47">
        <v>2.5</v>
      </c>
      <c r="R23" s="47">
        <v>2.7</v>
      </c>
      <c r="S23" s="47">
        <v>2.7</v>
      </c>
      <c r="T23" s="47">
        <v>3.6</v>
      </c>
      <c r="U23" s="47">
        <v>4.2</v>
      </c>
      <c r="V23" s="47">
        <v>5.2</v>
      </c>
      <c r="W23" s="47">
        <v>4.8</v>
      </c>
      <c r="X23" s="47">
        <v>6.1</v>
      </c>
      <c r="Y23" s="47">
        <v>7.4</v>
      </c>
      <c r="Z23" s="47">
        <v>6.7</v>
      </c>
      <c r="AA23" s="47">
        <v>6.9</v>
      </c>
      <c r="AB23" s="47">
        <v>6.7</v>
      </c>
      <c r="AC23" s="47">
        <v>7.1</v>
      </c>
      <c r="AD23" s="47">
        <v>7.6</v>
      </c>
      <c r="AE23" s="47">
        <v>8</v>
      </c>
      <c r="AF23" s="47">
        <v>8</v>
      </c>
      <c r="AG23" s="47">
        <v>8.6999999999999993</v>
      </c>
      <c r="AH23" s="47">
        <v>8.9</v>
      </c>
      <c r="AI23" s="47">
        <v>9</v>
      </c>
      <c r="AJ23" s="47">
        <v>9.9</v>
      </c>
      <c r="AK23" s="47">
        <v>10.3</v>
      </c>
      <c r="AL23" s="47">
        <v>11</v>
      </c>
      <c r="AM23" s="47">
        <v>11.8</v>
      </c>
      <c r="AN23" s="47">
        <v>13.1</v>
      </c>
      <c r="AO23" s="47">
        <v>13.2</v>
      </c>
      <c r="AP23" s="47">
        <v>15.1</v>
      </c>
      <c r="AQ23" s="47">
        <v>16.100000000000001</v>
      </c>
      <c r="AR23" s="47">
        <v>18.100000000000001</v>
      </c>
      <c r="AS23" s="47">
        <v>19.899999999999999</v>
      </c>
      <c r="AT23" s="47">
        <v>23.6</v>
      </c>
      <c r="AU23" s="47">
        <v>31</v>
      </c>
      <c r="AV23" s="47">
        <v>54.2</v>
      </c>
      <c r="AW23" s="47">
        <v>53.4</v>
      </c>
      <c r="AX23" s="47">
        <v>67.8</v>
      </c>
      <c r="AY23" s="47">
        <v>83.4</v>
      </c>
      <c r="AZ23" s="47">
        <v>88.4</v>
      </c>
      <c r="BA23" s="47">
        <v>112.3</v>
      </c>
      <c r="BB23" s="47">
        <v>136.6</v>
      </c>
      <c r="BC23" s="47">
        <v>141.80000000000001</v>
      </c>
      <c r="BD23" s="47">
        <v>125.4</v>
      </c>
      <c r="BE23" s="47">
        <v>125.4</v>
      </c>
      <c r="BF23" s="47">
        <v>143.9</v>
      </c>
      <c r="BG23" s="47">
        <v>139.1</v>
      </c>
      <c r="BH23" s="47">
        <v>131.19999999999999</v>
      </c>
      <c r="BI23" s="47">
        <v>150.6</v>
      </c>
      <c r="BJ23" s="47">
        <v>157.30000000000001</v>
      </c>
      <c r="BK23" s="47">
        <v>174.5</v>
      </c>
      <c r="BL23" s="47">
        <v>193.5</v>
      </c>
      <c r="BM23" s="47">
        <v>185.2</v>
      </c>
      <c r="BN23" s="47">
        <v>198.2</v>
      </c>
      <c r="BO23" s="47">
        <v>206.4</v>
      </c>
      <c r="BP23" s="47">
        <v>222.8</v>
      </c>
      <c r="BQ23" s="47">
        <v>246.7</v>
      </c>
      <c r="BR23" s="47">
        <v>274.10000000000002</v>
      </c>
      <c r="BS23" s="47">
        <v>297.10000000000002</v>
      </c>
      <c r="BT23" s="47">
        <v>293</v>
      </c>
      <c r="BU23" s="47">
        <v>335.4</v>
      </c>
      <c r="BV23" s="47">
        <v>428.6</v>
      </c>
      <c r="BW23" s="47">
        <v>419</v>
      </c>
      <c r="BX23" s="47">
        <v>425.1</v>
      </c>
      <c r="BY23" s="47">
        <v>489.9</v>
      </c>
      <c r="BZ23" s="47">
        <v>575</v>
      </c>
      <c r="CA23" s="47">
        <v>693.7</v>
      </c>
      <c r="CB23" s="47">
        <v>768.5</v>
      </c>
      <c r="CC23" s="47">
        <v>827.5</v>
      </c>
      <c r="CD23" s="47">
        <v>986.4</v>
      </c>
      <c r="CE23" s="47">
        <v>696.5</v>
      </c>
      <c r="CF23" s="47">
        <v>842.9</v>
      </c>
      <c r="CG23" s="47">
        <v>1006</v>
      </c>
      <c r="CH23" s="47">
        <v>977.4</v>
      </c>
      <c r="CI23" s="47">
        <v>941.7</v>
      </c>
    </row>
    <row r="24" spans="1:87" x14ac:dyDescent="0.15">
      <c r="A24" s="47" t="s">
        <v>188</v>
      </c>
      <c r="B24" s="47" t="s">
        <v>380</v>
      </c>
      <c r="C24" s="47">
        <v>1.1000000000000001</v>
      </c>
      <c r="D24" s="47">
        <v>1</v>
      </c>
      <c r="E24" s="47">
        <v>0.8</v>
      </c>
      <c r="F24" s="47">
        <v>0.6</v>
      </c>
      <c r="G24" s="47">
        <v>0.4</v>
      </c>
      <c r="H24" s="47">
        <v>0.5</v>
      </c>
      <c r="I24" s="47">
        <v>0.5</v>
      </c>
      <c r="J24" s="47">
        <v>0.6</v>
      </c>
      <c r="K24" s="47">
        <v>0.8</v>
      </c>
      <c r="L24" s="47">
        <v>0.7</v>
      </c>
      <c r="M24" s="47">
        <v>0.7</v>
      </c>
      <c r="N24" s="47">
        <v>0.7</v>
      </c>
      <c r="O24" s="47">
        <v>1</v>
      </c>
      <c r="P24" s="47">
        <v>1.9</v>
      </c>
      <c r="Q24" s="47">
        <v>2.8</v>
      </c>
      <c r="R24" s="47">
        <v>3.1</v>
      </c>
      <c r="S24" s="47">
        <v>3.7</v>
      </c>
      <c r="T24" s="47">
        <v>1.9</v>
      </c>
      <c r="U24" s="47">
        <v>2</v>
      </c>
      <c r="V24" s="47">
        <v>2.5</v>
      </c>
      <c r="W24" s="47">
        <v>2.4</v>
      </c>
      <c r="X24" s="47">
        <v>2.5</v>
      </c>
      <c r="Y24" s="47">
        <v>3.4</v>
      </c>
      <c r="Z24" s="47">
        <v>4.5</v>
      </c>
      <c r="AA24" s="47">
        <v>5</v>
      </c>
      <c r="AB24" s="47">
        <v>5.0999999999999996</v>
      </c>
      <c r="AC24" s="47">
        <v>5.7</v>
      </c>
      <c r="AD24" s="47">
        <v>6.1</v>
      </c>
      <c r="AE24" s="47">
        <v>6.7</v>
      </c>
      <c r="AF24" s="47">
        <v>7.1</v>
      </c>
      <c r="AG24" s="47">
        <v>7</v>
      </c>
      <c r="AH24" s="47">
        <v>7.6</v>
      </c>
      <c r="AI24" s="47">
        <v>7.6</v>
      </c>
      <c r="AJ24" s="47">
        <v>8.1</v>
      </c>
      <c r="AK24" s="47">
        <v>8.4</v>
      </c>
      <c r="AL24" s="47">
        <v>8.6999999999999993</v>
      </c>
      <c r="AM24" s="47">
        <v>9.3000000000000007</v>
      </c>
      <c r="AN24" s="47">
        <v>10.7</v>
      </c>
      <c r="AO24" s="47">
        <v>12.2</v>
      </c>
      <c r="AP24" s="47">
        <v>12.6</v>
      </c>
      <c r="AQ24" s="47">
        <v>13.7</v>
      </c>
      <c r="AR24" s="47">
        <v>14.9</v>
      </c>
      <c r="AS24" s="47">
        <v>15.8</v>
      </c>
      <c r="AT24" s="47">
        <v>17.3</v>
      </c>
      <c r="AU24" s="47">
        <v>19.3</v>
      </c>
      <c r="AV24" s="47">
        <v>22.9</v>
      </c>
      <c r="AW24" s="47">
        <v>23.7</v>
      </c>
      <c r="AX24" s="47">
        <v>26.5</v>
      </c>
      <c r="AY24" s="47">
        <v>29.8</v>
      </c>
      <c r="AZ24" s="47">
        <v>34.799999999999997</v>
      </c>
      <c r="BA24" s="47">
        <v>39.9</v>
      </c>
      <c r="BB24" s="47">
        <v>45.3</v>
      </c>
      <c r="BC24" s="47">
        <v>49.9</v>
      </c>
      <c r="BD24" s="47">
        <v>52.6</v>
      </c>
      <c r="BE24" s="47">
        <v>56</v>
      </c>
      <c r="BF24" s="47">
        <v>68.8</v>
      </c>
      <c r="BG24" s="47">
        <v>73.900000000000006</v>
      </c>
      <c r="BH24" s="47">
        <v>82.9</v>
      </c>
      <c r="BI24" s="47">
        <v>93.9</v>
      </c>
      <c r="BJ24" s="47">
        <v>101.9</v>
      </c>
      <c r="BK24" s="47">
        <v>106.2</v>
      </c>
      <c r="BL24" s="47">
        <v>121.7</v>
      </c>
      <c r="BM24" s="47">
        <v>122.8</v>
      </c>
      <c r="BN24" s="47">
        <v>122.9</v>
      </c>
      <c r="BO24" s="47">
        <v>127.2</v>
      </c>
      <c r="BP24" s="47">
        <v>136.6</v>
      </c>
      <c r="BQ24" s="47">
        <v>145.1</v>
      </c>
      <c r="BR24" s="47">
        <v>156.5</v>
      </c>
      <c r="BS24" s="47">
        <v>170.1</v>
      </c>
      <c r="BT24" s="47">
        <v>184.9</v>
      </c>
      <c r="BU24" s="47">
        <v>197.4</v>
      </c>
      <c r="BV24" s="47">
        <v>221.2</v>
      </c>
      <c r="BW24" s="47">
        <v>218.7</v>
      </c>
      <c r="BX24" s="47">
        <v>229.6</v>
      </c>
      <c r="BY24" s="47">
        <v>247.7</v>
      </c>
      <c r="BZ24" s="47">
        <v>289.10000000000002</v>
      </c>
      <c r="CA24" s="47">
        <v>310.7</v>
      </c>
      <c r="CB24" s="47">
        <v>347.6</v>
      </c>
      <c r="CC24" s="47">
        <v>379.4</v>
      </c>
      <c r="CD24" s="47">
        <v>415.6</v>
      </c>
      <c r="CE24" s="47">
        <v>392.9</v>
      </c>
      <c r="CF24" s="47">
        <v>415.2</v>
      </c>
      <c r="CG24" s="47">
        <v>441.6</v>
      </c>
      <c r="CH24" s="47">
        <v>456.4</v>
      </c>
      <c r="CI24" s="47">
        <v>468.1</v>
      </c>
    </row>
    <row r="25" spans="1:87" x14ac:dyDescent="0.15">
      <c r="A25" s="47" t="s">
        <v>186</v>
      </c>
      <c r="B25" s="48" t="s">
        <v>379</v>
      </c>
      <c r="C25" s="47">
        <v>0.4</v>
      </c>
      <c r="D25" s="47">
        <v>0.3</v>
      </c>
      <c r="E25" s="47">
        <v>0.3</v>
      </c>
      <c r="F25" s="47">
        <v>0.2</v>
      </c>
      <c r="G25" s="47">
        <v>0.1</v>
      </c>
      <c r="H25" s="47">
        <v>0.2</v>
      </c>
      <c r="I25" s="47">
        <v>0.2</v>
      </c>
      <c r="J25" s="47">
        <v>0.3</v>
      </c>
      <c r="K25" s="47">
        <v>0.4</v>
      </c>
      <c r="L25" s="47">
        <v>0.3</v>
      </c>
      <c r="M25" s="47">
        <v>0.3</v>
      </c>
      <c r="N25" s="47">
        <v>0.3</v>
      </c>
      <c r="O25" s="47">
        <v>0.3</v>
      </c>
      <c r="P25" s="47">
        <v>0.3</v>
      </c>
      <c r="Q25" s="47">
        <v>0.4</v>
      </c>
      <c r="R25" s="47">
        <v>0.4</v>
      </c>
      <c r="S25" s="47">
        <v>0.5</v>
      </c>
      <c r="T25" s="47">
        <v>0.4</v>
      </c>
      <c r="U25" s="47">
        <v>0.5</v>
      </c>
      <c r="V25" s="47">
        <v>0.6</v>
      </c>
      <c r="W25" s="47">
        <v>0.7</v>
      </c>
      <c r="X25" s="47">
        <v>0.7</v>
      </c>
      <c r="Y25" s="47">
        <v>0.9</v>
      </c>
      <c r="Z25" s="47">
        <v>0.9</v>
      </c>
      <c r="AA25" s="47">
        <v>0.9</v>
      </c>
      <c r="AB25" s="47">
        <v>0.9</v>
      </c>
      <c r="AC25" s="47">
        <v>1.1000000000000001</v>
      </c>
      <c r="AD25" s="47">
        <v>1.1000000000000001</v>
      </c>
      <c r="AE25" s="47">
        <v>1.2</v>
      </c>
      <c r="AF25" s="47">
        <v>1.2</v>
      </c>
      <c r="AG25" s="47">
        <v>1.5</v>
      </c>
      <c r="AH25" s="47">
        <v>1.8</v>
      </c>
      <c r="AI25" s="47">
        <v>1.8</v>
      </c>
      <c r="AJ25" s="47">
        <v>1.8</v>
      </c>
      <c r="AK25" s="47">
        <v>2.1</v>
      </c>
      <c r="AL25" s="47">
        <v>2.2999999999999998</v>
      </c>
      <c r="AM25" s="47">
        <v>2.6</v>
      </c>
      <c r="AN25" s="47">
        <v>3</v>
      </c>
      <c r="AO25" s="47">
        <v>3.3</v>
      </c>
      <c r="AP25" s="47">
        <v>4</v>
      </c>
      <c r="AQ25" s="47">
        <v>5.7</v>
      </c>
      <c r="AR25" s="47">
        <v>6.4</v>
      </c>
      <c r="AS25" s="47">
        <v>6.4</v>
      </c>
      <c r="AT25" s="47">
        <v>7.7</v>
      </c>
      <c r="AU25" s="47">
        <v>10.9</v>
      </c>
      <c r="AV25" s="47">
        <v>14.3</v>
      </c>
      <c r="AW25" s="47">
        <v>15</v>
      </c>
      <c r="AX25" s="47">
        <v>15.5</v>
      </c>
      <c r="AY25" s="47">
        <v>16.899999999999999</v>
      </c>
      <c r="AZ25" s="47">
        <v>24.7</v>
      </c>
      <c r="BA25" s="47">
        <v>36.4</v>
      </c>
      <c r="BB25" s="47">
        <v>44.9</v>
      </c>
      <c r="BC25" s="47">
        <v>59.1</v>
      </c>
      <c r="BD25" s="47">
        <v>64.5</v>
      </c>
      <c r="BE25" s="47">
        <v>64.8</v>
      </c>
      <c r="BF25" s="47">
        <v>85.6</v>
      </c>
      <c r="BG25" s="47">
        <v>87.3</v>
      </c>
      <c r="BH25" s="47">
        <v>94.4</v>
      </c>
      <c r="BI25" s="47">
        <v>105.8</v>
      </c>
      <c r="BJ25" s="47">
        <v>129.5</v>
      </c>
      <c r="BK25" s="47">
        <v>152.9</v>
      </c>
      <c r="BL25" s="47">
        <v>154.19999999999999</v>
      </c>
      <c r="BM25" s="47">
        <v>136.80000000000001</v>
      </c>
      <c r="BN25" s="47">
        <v>121</v>
      </c>
      <c r="BO25" s="47">
        <v>123.6</v>
      </c>
      <c r="BP25" s="47">
        <v>160.69999999999999</v>
      </c>
      <c r="BQ25" s="47">
        <v>201.1</v>
      </c>
      <c r="BR25" s="47">
        <v>214.6</v>
      </c>
      <c r="BS25" s="47">
        <v>256</v>
      </c>
      <c r="BT25" s="47">
        <v>268.5</v>
      </c>
      <c r="BU25" s="47">
        <v>294.3</v>
      </c>
      <c r="BV25" s="47">
        <v>345.7</v>
      </c>
      <c r="BW25" s="47">
        <v>273.5</v>
      </c>
      <c r="BX25" s="47">
        <v>267.2</v>
      </c>
      <c r="BY25" s="47">
        <v>289</v>
      </c>
      <c r="BZ25" s="47">
        <v>362.3</v>
      </c>
      <c r="CA25" s="47">
        <v>483.2</v>
      </c>
      <c r="CB25" s="47">
        <v>656.6</v>
      </c>
      <c r="CC25" s="47">
        <v>750.1</v>
      </c>
      <c r="CD25" s="47">
        <v>684.9</v>
      </c>
      <c r="CE25" s="47">
        <v>497.8</v>
      </c>
      <c r="CF25" s="47">
        <v>514.1</v>
      </c>
      <c r="CG25" s="47">
        <v>546</v>
      </c>
      <c r="CH25" s="47">
        <v>566.5</v>
      </c>
      <c r="CI25" s="47">
        <v>586.1</v>
      </c>
    </row>
    <row r="26" spans="1:87" x14ac:dyDescent="0.15">
      <c r="A26" s="47" t="s">
        <v>184</v>
      </c>
      <c r="B26" s="47" t="s">
        <v>378</v>
      </c>
      <c r="C26" s="47" t="s">
        <v>163</v>
      </c>
      <c r="D26" s="47" t="s">
        <v>163</v>
      </c>
      <c r="E26" s="47" t="s">
        <v>163</v>
      </c>
      <c r="F26" s="47" t="s">
        <v>163</v>
      </c>
      <c r="G26" s="47" t="s">
        <v>163</v>
      </c>
      <c r="H26" s="47" t="s">
        <v>163</v>
      </c>
      <c r="I26" s="47" t="s">
        <v>163</v>
      </c>
      <c r="J26" s="47" t="s">
        <v>163</v>
      </c>
      <c r="K26" s="47" t="s">
        <v>163</v>
      </c>
      <c r="L26" s="47" t="s">
        <v>163</v>
      </c>
      <c r="M26" s="47" t="s">
        <v>163</v>
      </c>
      <c r="N26" s="47" t="s">
        <v>163</v>
      </c>
      <c r="O26" s="47" t="s">
        <v>163</v>
      </c>
      <c r="P26" s="47" t="s">
        <v>163</v>
      </c>
      <c r="Q26" s="47" t="s">
        <v>163</v>
      </c>
      <c r="R26" s="47" t="s">
        <v>163</v>
      </c>
      <c r="S26" s="47" t="s">
        <v>163</v>
      </c>
      <c r="T26" s="47" t="s">
        <v>163</v>
      </c>
      <c r="U26" s="47" t="s">
        <v>163</v>
      </c>
      <c r="V26" s="47">
        <v>0</v>
      </c>
      <c r="W26" s="47">
        <v>0.1</v>
      </c>
      <c r="X26" s="47">
        <v>0</v>
      </c>
      <c r="Y26" s="47">
        <v>0.1</v>
      </c>
      <c r="Z26" s="47">
        <v>0.1</v>
      </c>
      <c r="AA26" s="47">
        <v>0.1</v>
      </c>
      <c r="AB26" s="47">
        <v>0.2</v>
      </c>
      <c r="AC26" s="47">
        <v>0.2</v>
      </c>
      <c r="AD26" s="47">
        <v>0.2</v>
      </c>
      <c r="AE26" s="47">
        <v>0.2</v>
      </c>
      <c r="AF26" s="47">
        <v>0.2</v>
      </c>
      <c r="AG26" s="47">
        <v>0.2</v>
      </c>
      <c r="AH26" s="47">
        <v>0.3</v>
      </c>
      <c r="AI26" s="47">
        <v>0.3</v>
      </c>
      <c r="AJ26" s="47">
        <v>0.3</v>
      </c>
      <c r="AK26" s="47">
        <v>0.2</v>
      </c>
      <c r="AL26" s="47">
        <v>0.2</v>
      </c>
      <c r="AM26" s="47">
        <v>0.2</v>
      </c>
      <c r="AN26" s="47">
        <v>0.2</v>
      </c>
      <c r="AO26" s="47">
        <v>0.2</v>
      </c>
      <c r="AP26" s="47">
        <v>0.2</v>
      </c>
      <c r="AQ26" s="47">
        <v>0.2</v>
      </c>
      <c r="AR26" s="47">
        <v>0.2</v>
      </c>
      <c r="AS26" s="47">
        <v>0.2</v>
      </c>
      <c r="AT26" s="47">
        <v>0.3</v>
      </c>
      <c r="AU26" s="47">
        <v>0.3</v>
      </c>
      <c r="AV26" s="47">
        <v>0.4</v>
      </c>
      <c r="AW26" s="47">
        <v>0.4</v>
      </c>
      <c r="AX26" s="47">
        <v>0.4</v>
      </c>
      <c r="AY26" s="47">
        <v>0.5</v>
      </c>
      <c r="AZ26" s="47">
        <v>0.5</v>
      </c>
      <c r="BA26" s="47">
        <v>0.5</v>
      </c>
      <c r="BB26" s="47">
        <v>0.6</v>
      </c>
      <c r="BC26" s="47">
        <v>0.7</v>
      </c>
      <c r="BD26" s="47">
        <v>0.7</v>
      </c>
      <c r="BE26" s="47">
        <v>0.7</v>
      </c>
      <c r="BF26" s="47">
        <v>0.8</v>
      </c>
      <c r="BG26" s="47">
        <v>0.9</v>
      </c>
      <c r="BH26" s="47">
        <v>2.7</v>
      </c>
      <c r="BI26" s="47">
        <v>2.4</v>
      </c>
      <c r="BJ26" s="47">
        <v>1.9</v>
      </c>
      <c r="BK26" s="47">
        <v>2.2999999999999998</v>
      </c>
      <c r="BL26" s="47">
        <v>3.5</v>
      </c>
      <c r="BM26" s="47">
        <v>4</v>
      </c>
      <c r="BN26" s="47">
        <v>4.8</v>
      </c>
      <c r="BO26" s="47">
        <v>5.0999999999999996</v>
      </c>
      <c r="BP26" s="47">
        <v>6</v>
      </c>
      <c r="BQ26" s="47">
        <v>6.3</v>
      </c>
      <c r="BR26" s="47">
        <v>6.3</v>
      </c>
      <c r="BS26" s="47">
        <v>6.7</v>
      </c>
      <c r="BT26" s="47">
        <v>7</v>
      </c>
      <c r="BU26" s="47">
        <v>11.4</v>
      </c>
      <c r="BV26" s="47">
        <v>11</v>
      </c>
      <c r="BW26" s="47">
        <v>11.7</v>
      </c>
      <c r="BX26" s="47">
        <v>12.4</v>
      </c>
      <c r="BY26" s="47">
        <v>12.9</v>
      </c>
      <c r="BZ26" s="47">
        <v>14</v>
      </c>
      <c r="CA26" s="47">
        <v>15.9</v>
      </c>
      <c r="CB26" s="47">
        <v>16.399999999999999</v>
      </c>
      <c r="CC26" s="47">
        <v>15.7</v>
      </c>
      <c r="CD26" s="47">
        <v>17.100000000000001</v>
      </c>
      <c r="CE26" s="47">
        <v>14.4</v>
      </c>
      <c r="CF26" s="47">
        <v>14</v>
      </c>
      <c r="CG26" s="47">
        <v>14.2</v>
      </c>
      <c r="CH26" s="47">
        <v>14.8</v>
      </c>
      <c r="CI26" s="47">
        <v>15.6</v>
      </c>
    </row>
    <row r="27" spans="1:87" x14ac:dyDescent="0.15">
      <c r="A27" s="47" t="s">
        <v>182</v>
      </c>
      <c r="B27" s="47" t="s">
        <v>377</v>
      </c>
      <c r="C27" s="47" t="s">
        <v>163</v>
      </c>
      <c r="D27" s="47" t="s">
        <v>163</v>
      </c>
      <c r="E27" s="47" t="s">
        <v>163</v>
      </c>
      <c r="F27" s="47" t="s">
        <v>163</v>
      </c>
      <c r="G27" s="47" t="s">
        <v>163</v>
      </c>
      <c r="H27" s="47" t="s">
        <v>163</v>
      </c>
      <c r="I27" s="47" t="s">
        <v>163</v>
      </c>
      <c r="J27" s="47" t="s">
        <v>163</v>
      </c>
      <c r="K27" s="47" t="s">
        <v>163</v>
      </c>
      <c r="L27" s="47" t="s">
        <v>163</v>
      </c>
      <c r="M27" s="47" t="s">
        <v>163</v>
      </c>
      <c r="N27" s="47" t="s">
        <v>163</v>
      </c>
      <c r="O27" s="47" t="s">
        <v>163</v>
      </c>
      <c r="P27" s="47" t="s">
        <v>163</v>
      </c>
      <c r="Q27" s="47" t="s">
        <v>163</v>
      </c>
      <c r="R27" s="47" t="s">
        <v>163</v>
      </c>
      <c r="S27" s="47" t="s">
        <v>163</v>
      </c>
      <c r="T27" s="47" t="s">
        <v>163</v>
      </c>
      <c r="U27" s="47" t="s">
        <v>163</v>
      </c>
      <c r="V27" s="47">
        <v>0.6</v>
      </c>
      <c r="W27" s="47">
        <v>0.6</v>
      </c>
      <c r="X27" s="47">
        <v>0.7</v>
      </c>
      <c r="Y27" s="47">
        <v>0.8</v>
      </c>
      <c r="Z27" s="47">
        <v>0.7</v>
      </c>
      <c r="AA27" s="47">
        <v>0.8</v>
      </c>
      <c r="AB27" s="47">
        <v>0.8</v>
      </c>
      <c r="AC27" s="47">
        <v>0.9</v>
      </c>
      <c r="AD27" s="47">
        <v>0.9</v>
      </c>
      <c r="AE27" s="47">
        <v>1</v>
      </c>
      <c r="AF27" s="47">
        <v>1</v>
      </c>
      <c r="AG27" s="47">
        <v>1.3</v>
      </c>
      <c r="AH27" s="47">
        <v>1.5</v>
      </c>
      <c r="AI27" s="47">
        <v>1.5</v>
      </c>
      <c r="AJ27" s="47">
        <v>1.6</v>
      </c>
      <c r="AK27" s="47">
        <v>1.8</v>
      </c>
      <c r="AL27" s="47">
        <v>2.1</v>
      </c>
      <c r="AM27" s="47">
        <v>2.4</v>
      </c>
      <c r="AN27" s="47">
        <v>2.8</v>
      </c>
      <c r="AO27" s="47">
        <v>3.1</v>
      </c>
      <c r="AP27" s="47">
        <v>3.8</v>
      </c>
      <c r="AQ27" s="47">
        <v>5.5</v>
      </c>
      <c r="AR27" s="47">
        <v>6.2</v>
      </c>
      <c r="AS27" s="47">
        <v>6.2</v>
      </c>
      <c r="AT27" s="47">
        <v>7.4</v>
      </c>
      <c r="AU27" s="47">
        <v>10.6</v>
      </c>
      <c r="AV27" s="47">
        <v>13.9</v>
      </c>
      <c r="AW27" s="47">
        <v>14.6</v>
      </c>
      <c r="AX27" s="47">
        <v>15.1</v>
      </c>
      <c r="AY27" s="47">
        <v>16.399999999999999</v>
      </c>
      <c r="AZ27" s="47">
        <v>24.2</v>
      </c>
      <c r="BA27" s="47">
        <v>35.9</v>
      </c>
      <c r="BB27" s="47">
        <v>44.3</v>
      </c>
      <c r="BC27" s="47">
        <v>58.4</v>
      </c>
      <c r="BD27" s="47">
        <v>63.8</v>
      </c>
      <c r="BE27" s="47">
        <v>64</v>
      </c>
      <c r="BF27" s="47">
        <v>84.7</v>
      </c>
      <c r="BG27" s="47">
        <v>86.4</v>
      </c>
      <c r="BH27" s="47">
        <v>91.7</v>
      </c>
      <c r="BI27" s="47">
        <v>103.5</v>
      </c>
      <c r="BJ27" s="47">
        <v>127.6</v>
      </c>
      <c r="BK27" s="47">
        <v>150.6</v>
      </c>
      <c r="BL27" s="47">
        <v>150.69999999999999</v>
      </c>
      <c r="BM27" s="47">
        <v>132.69999999999999</v>
      </c>
      <c r="BN27" s="47">
        <v>116.2</v>
      </c>
      <c r="BO27" s="47">
        <v>118.5</v>
      </c>
      <c r="BP27" s="47">
        <v>154.69999999999999</v>
      </c>
      <c r="BQ27" s="47">
        <v>194.8</v>
      </c>
      <c r="BR27" s="47">
        <v>208.3</v>
      </c>
      <c r="BS27" s="47">
        <v>249.3</v>
      </c>
      <c r="BT27" s="47">
        <v>261.5</v>
      </c>
      <c r="BU27" s="47">
        <v>282.89999999999998</v>
      </c>
      <c r="BV27" s="47">
        <v>334.7</v>
      </c>
      <c r="BW27" s="47">
        <v>261.8</v>
      </c>
      <c r="BX27" s="47">
        <v>254.8</v>
      </c>
      <c r="BY27" s="47">
        <v>276.10000000000002</v>
      </c>
      <c r="BZ27" s="47">
        <v>348.3</v>
      </c>
      <c r="CA27" s="47">
        <v>467.3</v>
      </c>
      <c r="CB27" s="47">
        <v>640.20000000000005</v>
      </c>
      <c r="CC27" s="47">
        <v>734.4</v>
      </c>
      <c r="CD27" s="47">
        <v>667.9</v>
      </c>
      <c r="CE27" s="47">
        <v>483.4</v>
      </c>
      <c r="CF27" s="47">
        <v>500.1</v>
      </c>
      <c r="CG27" s="47">
        <v>531.79999999999995</v>
      </c>
      <c r="CH27" s="47">
        <v>551.70000000000005</v>
      </c>
      <c r="CI27" s="47">
        <v>570.5</v>
      </c>
    </row>
    <row r="28" spans="1:87" x14ac:dyDescent="0.15">
      <c r="A28" s="47" t="s">
        <v>180</v>
      </c>
      <c r="B28" s="47" t="s">
        <v>376</v>
      </c>
      <c r="C28" s="47" t="s">
        <v>163</v>
      </c>
      <c r="D28" s="47" t="s">
        <v>163</v>
      </c>
      <c r="E28" s="47" t="s">
        <v>163</v>
      </c>
      <c r="F28" s="47" t="s">
        <v>163</v>
      </c>
      <c r="G28" s="47" t="s">
        <v>163</v>
      </c>
      <c r="H28" s="47" t="s">
        <v>163</v>
      </c>
      <c r="I28" s="47" t="s">
        <v>163</v>
      </c>
      <c r="J28" s="47" t="s">
        <v>163</v>
      </c>
      <c r="K28" s="47" t="s">
        <v>163</v>
      </c>
      <c r="L28" s="47" t="s">
        <v>163</v>
      </c>
      <c r="M28" s="47" t="s">
        <v>163</v>
      </c>
      <c r="N28" s="47" t="s">
        <v>163</v>
      </c>
      <c r="O28" s="47" t="s">
        <v>163</v>
      </c>
      <c r="P28" s="47" t="s">
        <v>163</v>
      </c>
      <c r="Q28" s="47" t="s">
        <v>163</v>
      </c>
      <c r="R28" s="47" t="s">
        <v>163</v>
      </c>
      <c r="S28" s="47" t="s">
        <v>163</v>
      </c>
      <c r="T28" s="47" t="s">
        <v>163</v>
      </c>
      <c r="U28" s="47" t="s">
        <v>163</v>
      </c>
      <c r="V28" s="47">
        <v>0.2</v>
      </c>
      <c r="W28" s="47">
        <v>0.2</v>
      </c>
      <c r="X28" s="47">
        <v>0.2</v>
      </c>
      <c r="Y28" s="47">
        <v>0.3</v>
      </c>
      <c r="Z28" s="47">
        <v>0.3</v>
      </c>
      <c r="AA28" s="47">
        <v>0.3</v>
      </c>
      <c r="AB28" s="47">
        <v>0.3</v>
      </c>
      <c r="AC28" s="47">
        <v>0.3</v>
      </c>
      <c r="AD28" s="47">
        <v>0.4</v>
      </c>
      <c r="AE28" s="47">
        <v>0.5</v>
      </c>
      <c r="AF28" s="47">
        <v>0.5</v>
      </c>
      <c r="AG28" s="47">
        <v>0.6</v>
      </c>
      <c r="AH28" s="47">
        <v>0.8</v>
      </c>
      <c r="AI28" s="47">
        <v>0.7</v>
      </c>
      <c r="AJ28" s="47">
        <v>0.9</v>
      </c>
      <c r="AK28" s="47">
        <v>1</v>
      </c>
      <c r="AL28" s="47">
        <v>1.2</v>
      </c>
      <c r="AM28" s="47">
        <v>1.3</v>
      </c>
      <c r="AN28" s="47">
        <v>1.7</v>
      </c>
      <c r="AO28" s="47">
        <v>1.9</v>
      </c>
      <c r="AP28" s="47">
        <v>2.4</v>
      </c>
      <c r="AQ28" s="47">
        <v>4</v>
      </c>
      <c r="AR28" s="47">
        <v>4.7</v>
      </c>
      <c r="AS28" s="47">
        <v>4.2</v>
      </c>
      <c r="AT28" s="47">
        <v>5.2</v>
      </c>
      <c r="AU28" s="47">
        <v>7.9</v>
      </c>
      <c r="AV28" s="47">
        <v>11</v>
      </c>
      <c r="AW28" s="47">
        <v>11.3</v>
      </c>
      <c r="AX28" s="47">
        <v>10.7</v>
      </c>
      <c r="AY28" s="47">
        <v>11.8</v>
      </c>
      <c r="AZ28" s="47">
        <v>18</v>
      </c>
      <c r="BA28" s="47">
        <v>27.9</v>
      </c>
      <c r="BB28" s="47">
        <v>36</v>
      </c>
      <c r="BC28" s="47">
        <v>50</v>
      </c>
      <c r="BD28" s="47">
        <v>59.7</v>
      </c>
      <c r="BE28" s="47">
        <v>58</v>
      </c>
      <c r="BF28" s="47">
        <v>75.2</v>
      </c>
      <c r="BG28" s="47">
        <v>77.7</v>
      </c>
      <c r="BH28" s="47">
        <v>82.4</v>
      </c>
      <c r="BI28" s="47">
        <v>92.5</v>
      </c>
      <c r="BJ28" s="47">
        <v>113</v>
      </c>
      <c r="BK28" s="47">
        <v>142.19999999999999</v>
      </c>
      <c r="BL28" s="47">
        <v>145.80000000000001</v>
      </c>
      <c r="BM28" s="47">
        <v>133.69999999999999</v>
      </c>
      <c r="BN28" s="47">
        <v>111</v>
      </c>
      <c r="BO28" s="47">
        <v>106.4</v>
      </c>
      <c r="BP28" s="47">
        <v>128.19999999999999</v>
      </c>
      <c r="BQ28" s="47">
        <v>160.4</v>
      </c>
      <c r="BR28" s="47">
        <v>170.9</v>
      </c>
      <c r="BS28" s="47">
        <v>201.4</v>
      </c>
      <c r="BT28" s="47">
        <v>217.5</v>
      </c>
      <c r="BU28" s="47">
        <v>227.6</v>
      </c>
      <c r="BV28" s="47">
        <v>277.89999999999998</v>
      </c>
      <c r="BW28" s="47">
        <v>248.9</v>
      </c>
      <c r="BX28" s="47">
        <v>208.3</v>
      </c>
      <c r="BY28" s="47">
        <v>192.7</v>
      </c>
      <c r="BZ28" s="47">
        <v>225.2</v>
      </c>
      <c r="CA28" s="47">
        <v>322.7</v>
      </c>
      <c r="CB28" s="47">
        <v>462.6</v>
      </c>
      <c r="CC28" s="47">
        <v>577.29999999999995</v>
      </c>
      <c r="CD28" s="47">
        <v>492.6</v>
      </c>
      <c r="CE28" s="47">
        <v>342.5</v>
      </c>
      <c r="CF28" s="47">
        <v>310.7</v>
      </c>
      <c r="CG28" s="47">
        <v>309.39999999999998</v>
      </c>
      <c r="CH28" s="47">
        <v>309.2</v>
      </c>
      <c r="CI28" s="47">
        <v>316.5</v>
      </c>
    </row>
    <row r="29" spans="1:87" x14ac:dyDescent="0.15">
      <c r="A29" s="47" t="s">
        <v>178</v>
      </c>
      <c r="B29" s="47" t="s">
        <v>375</v>
      </c>
      <c r="C29" s="47" t="s">
        <v>163</v>
      </c>
      <c r="D29" s="47" t="s">
        <v>163</v>
      </c>
      <c r="E29" s="47" t="s">
        <v>163</v>
      </c>
      <c r="F29" s="47" t="s">
        <v>163</v>
      </c>
      <c r="G29" s="47" t="s">
        <v>163</v>
      </c>
      <c r="H29" s="47" t="s">
        <v>163</v>
      </c>
      <c r="I29" s="47" t="s">
        <v>163</v>
      </c>
      <c r="J29" s="47" t="s">
        <v>163</v>
      </c>
      <c r="K29" s="47" t="s">
        <v>163</v>
      </c>
      <c r="L29" s="47" t="s">
        <v>163</v>
      </c>
      <c r="M29" s="47" t="s">
        <v>163</v>
      </c>
      <c r="N29" s="47" t="s">
        <v>163</v>
      </c>
      <c r="O29" s="47" t="s">
        <v>163</v>
      </c>
      <c r="P29" s="47" t="s">
        <v>163</v>
      </c>
      <c r="Q29" s="47" t="s">
        <v>163</v>
      </c>
      <c r="R29" s="47" t="s">
        <v>163</v>
      </c>
      <c r="S29" s="47" t="s">
        <v>163</v>
      </c>
      <c r="T29" s="47" t="s">
        <v>163</v>
      </c>
      <c r="U29" s="47" t="s">
        <v>163</v>
      </c>
      <c r="V29" s="47">
        <v>0.2</v>
      </c>
      <c r="W29" s="47">
        <v>0.3</v>
      </c>
      <c r="X29" s="47">
        <v>0.3</v>
      </c>
      <c r="Y29" s="47">
        <v>0.3</v>
      </c>
      <c r="Z29" s="47">
        <v>0.3</v>
      </c>
      <c r="AA29" s="47">
        <v>0.3</v>
      </c>
      <c r="AB29" s="47">
        <v>0.3</v>
      </c>
      <c r="AC29" s="47">
        <v>0.3</v>
      </c>
      <c r="AD29" s="47">
        <v>0.4</v>
      </c>
      <c r="AE29" s="47">
        <v>0.4</v>
      </c>
      <c r="AF29" s="47">
        <v>0.4</v>
      </c>
      <c r="AG29" s="47">
        <v>0.4</v>
      </c>
      <c r="AH29" s="47">
        <v>0.5</v>
      </c>
      <c r="AI29" s="47">
        <v>0.5</v>
      </c>
      <c r="AJ29" s="47">
        <v>0.5</v>
      </c>
      <c r="AK29" s="47">
        <v>0.6</v>
      </c>
      <c r="AL29" s="47">
        <v>0.6</v>
      </c>
      <c r="AM29" s="47">
        <v>0.7</v>
      </c>
      <c r="AN29" s="47">
        <v>0.8</v>
      </c>
      <c r="AO29" s="47">
        <v>0.8</v>
      </c>
      <c r="AP29" s="47">
        <v>0.9</v>
      </c>
      <c r="AQ29" s="47">
        <v>1</v>
      </c>
      <c r="AR29" s="47">
        <v>1.1000000000000001</v>
      </c>
      <c r="AS29" s="47">
        <v>1.4</v>
      </c>
      <c r="AT29" s="47">
        <v>1.6</v>
      </c>
      <c r="AU29" s="47">
        <v>1.8</v>
      </c>
      <c r="AV29" s="47">
        <v>1.9</v>
      </c>
      <c r="AW29" s="47">
        <v>2.1</v>
      </c>
      <c r="AX29" s="47">
        <v>2.7</v>
      </c>
      <c r="AY29" s="47">
        <v>3.1</v>
      </c>
      <c r="AZ29" s="47">
        <v>3.5</v>
      </c>
      <c r="BA29" s="47">
        <v>3.9</v>
      </c>
      <c r="BB29" s="47">
        <v>4.7</v>
      </c>
      <c r="BC29" s="47">
        <v>5.3</v>
      </c>
      <c r="BD29" s="47">
        <v>7.5</v>
      </c>
      <c r="BE29" s="47">
        <v>7.4</v>
      </c>
      <c r="BF29" s="47">
        <v>7.4</v>
      </c>
      <c r="BG29" s="47">
        <v>9.1999999999999993</v>
      </c>
      <c r="BH29" s="47">
        <v>10</v>
      </c>
      <c r="BI29" s="47">
        <v>11.2</v>
      </c>
      <c r="BJ29" s="47">
        <v>13.2</v>
      </c>
      <c r="BK29" s="47">
        <v>16.3</v>
      </c>
      <c r="BL29" s="47">
        <v>18.7</v>
      </c>
      <c r="BM29" s="47">
        <v>17.100000000000001</v>
      </c>
      <c r="BN29" s="47">
        <v>16.600000000000001</v>
      </c>
      <c r="BO29" s="47">
        <v>18.899999999999999</v>
      </c>
      <c r="BP29" s="47">
        <v>21.5</v>
      </c>
      <c r="BQ29" s="47">
        <v>25.8</v>
      </c>
      <c r="BR29" s="47">
        <v>28.7</v>
      </c>
      <c r="BS29" s="47">
        <v>32.799999999999997</v>
      </c>
      <c r="BT29" s="47">
        <v>41</v>
      </c>
      <c r="BU29" s="47">
        <v>51</v>
      </c>
      <c r="BV29" s="47">
        <v>56.9</v>
      </c>
      <c r="BW29" s="47">
        <v>46.5</v>
      </c>
      <c r="BX29" s="47">
        <v>44.8</v>
      </c>
      <c r="BY29" s="47">
        <v>68.900000000000006</v>
      </c>
      <c r="BZ29" s="47">
        <v>73.3</v>
      </c>
      <c r="CA29" s="47">
        <v>102.5</v>
      </c>
      <c r="CB29" s="47">
        <v>108.1</v>
      </c>
      <c r="CC29" s="47">
        <v>108.6</v>
      </c>
      <c r="CD29" s="47">
        <v>135.9</v>
      </c>
      <c r="CE29" s="47">
        <v>119</v>
      </c>
      <c r="CF29" s="47">
        <v>126.6</v>
      </c>
      <c r="CG29" s="47">
        <v>143.69999999999999</v>
      </c>
      <c r="CH29" s="47">
        <v>144.80000000000001</v>
      </c>
      <c r="CI29" s="47">
        <v>154</v>
      </c>
    </row>
    <row r="30" spans="1:87" x14ac:dyDescent="0.15">
      <c r="A30" s="47" t="s">
        <v>176</v>
      </c>
      <c r="B30" s="47" t="s">
        <v>374</v>
      </c>
      <c r="C30" s="47" t="s">
        <v>163</v>
      </c>
      <c r="D30" s="47" t="s">
        <v>163</v>
      </c>
      <c r="E30" s="47" t="s">
        <v>163</v>
      </c>
      <c r="F30" s="47" t="s">
        <v>163</v>
      </c>
      <c r="G30" s="47" t="s">
        <v>163</v>
      </c>
      <c r="H30" s="47" t="s">
        <v>163</v>
      </c>
      <c r="I30" s="47" t="s">
        <v>163</v>
      </c>
      <c r="J30" s="47" t="s">
        <v>163</v>
      </c>
      <c r="K30" s="47" t="s">
        <v>163</v>
      </c>
      <c r="L30" s="47" t="s">
        <v>163</v>
      </c>
      <c r="M30" s="47" t="s">
        <v>163</v>
      </c>
      <c r="N30" s="47" t="s">
        <v>163</v>
      </c>
      <c r="O30" s="47" t="s">
        <v>163</v>
      </c>
      <c r="P30" s="47" t="s">
        <v>163</v>
      </c>
      <c r="Q30" s="47" t="s">
        <v>163</v>
      </c>
      <c r="R30" s="47" t="s">
        <v>163</v>
      </c>
      <c r="S30" s="47" t="s">
        <v>163</v>
      </c>
      <c r="T30" s="47" t="s">
        <v>163</v>
      </c>
      <c r="U30" s="47" t="s">
        <v>163</v>
      </c>
      <c r="V30" s="47">
        <v>0.2</v>
      </c>
      <c r="W30" s="47">
        <v>0.1</v>
      </c>
      <c r="X30" s="47">
        <v>0.2</v>
      </c>
      <c r="Y30" s="47">
        <v>0.2</v>
      </c>
      <c r="Z30" s="47">
        <v>0.1</v>
      </c>
      <c r="AA30" s="47">
        <v>0.2</v>
      </c>
      <c r="AB30" s="47">
        <v>0.2</v>
      </c>
      <c r="AC30" s="47">
        <v>0.2</v>
      </c>
      <c r="AD30" s="47">
        <v>0.2</v>
      </c>
      <c r="AE30" s="47">
        <v>0.2</v>
      </c>
      <c r="AF30" s="47">
        <v>0.2</v>
      </c>
      <c r="AG30" s="47">
        <v>0.2</v>
      </c>
      <c r="AH30" s="47">
        <v>0.2</v>
      </c>
      <c r="AI30" s="47">
        <v>0.2</v>
      </c>
      <c r="AJ30" s="47">
        <v>0.2</v>
      </c>
      <c r="AK30" s="47">
        <v>0.2</v>
      </c>
      <c r="AL30" s="47">
        <v>0.3</v>
      </c>
      <c r="AM30" s="47">
        <v>0.4</v>
      </c>
      <c r="AN30" s="47">
        <v>0.3</v>
      </c>
      <c r="AO30" s="47">
        <v>0.4</v>
      </c>
      <c r="AP30" s="47">
        <v>0.5</v>
      </c>
      <c r="AQ30" s="47">
        <v>0.4</v>
      </c>
      <c r="AR30" s="47">
        <v>0.4</v>
      </c>
      <c r="AS30" s="47">
        <v>0.6</v>
      </c>
      <c r="AT30" s="47">
        <v>0.6</v>
      </c>
      <c r="AU30" s="47">
        <v>0.9</v>
      </c>
      <c r="AV30" s="47">
        <v>1.1000000000000001</v>
      </c>
      <c r="AW30" s="47">
        <v>1.2</v>
      </c>
      <c r="AX30" s="47">
        <v>1.7</v>
      </c>
      <c r="AY30" s="47">
        <v>1.6</v>
      </c>
      <c r="AZ30" s="47">
        <v>2.6</v>
      </c>
      <c r="BA30" s="47">
        <v>4.0999999999999996</v>
      </c>
      <c r="BB30" s="47">
        <v>3.6</v>
      </c>
      <c r="BC30" s="47">
        <v>3.1</v>
      </c>
      <c r="BD30" s="47">
        <v>-3.4</v>
      </c>
      <c r="BE30" s="47">
        <v>-1.3</v>
      </c>
      <c r="BF30" s="47">
        <v>2.2000000000000002</v>
      </c>
      <c r="BG30" s="47">
        <v>-0.5</v>
      </c>
      <c r="BH30" s="47">
        <v>-0.7</v>
      </c>
      <c r="BI30" s="47">
        <v>-0.3</v>
      </c>
      <c r="BJ30" s="47">
        <v>1.4</v>
      </c>
      <c r="BK30" s="47">
        <v>-7.9</v>
      </c>
      <c r="BL30" s="47">
        <v>-13.9</v>
      </c>
      <c r="BM30" s="47">
        <v>-18.100000000000001</v>
      </c>
      <c r="BN30" s="47">
        <v>-11.4</v>
      </c>
      <c r="BO30" s="47">
        <v>-6.9</v>
      </c>
      <c r="BP30" s="47">
        <v>5.0999999999999996</v>
      </c>
      <c r="BQ30" s="47">
        <v>8.6</v>
      </c>
      <c r="BR30" s="47">
        <v>8.6999999999999993</v>
      </c>
      <c r="BS30" s="47">
        <v>15.2</v>
      </c>
      <c r="BT30" s="47">
        <v>3</v>
      </c>
      <c r="BU30" s="47">
        <v>4.3</v>
      </c>
      <c r="BV30" s="47">
        <v>-0.1</v>
      </c>
      <c r="BW30" s="47">
        <v>-33.700000000000003</v>
      </c>
      <c r="BX30" s="47">
        <v>1.8</v>
      </c>
      <c r="BY30" s="47">
        <v>14.5</v>
      </c>
      <c r="BZ30" s="47">
        <v>49.8</v>
      </c>
      <c r="CA30" s="47">
        <v>42.1</v>
      </c>
      <c r="CB30" s="47">
        <v>69.5</v>
      </c>
      <c r="CC30" s="47">
        <v>48.5</v>
      </c>
      <c r="CD30" s="47">
        <v>39.4</v>
      </c>
      <c r="CE30" s="47">
        <v>21.9</v>
      </c>
      <c r="CF30" s="47">
        <v>62.8</v>
      </c>
      <c r="CG30" s="47">
        <v>78.7</v>
      </c>
      <c r="CH30" s="47">
        <v>97.7</v>
      </c>
      <c r="CI30" s="47">
        <v>100.1</v>
      </c>
    </row>
    <row r="31" spans="1:87" x14ac:dyDescent="0.15">
      <c r="A31" s="47" t="s">
        <v>174</v>
      </c>
      <c r="B31" s="48" t="s">
        <v>373</v>
      </c>
      <c r="C31" s="47">
        <v>0.4</v>
      </c>
      <c r="D31" s="47">
        <v>0.3</v>
      </c>
      <c r="E31" s="47">
        <v>0.3</v>
      </c>
      <c r="F31" s="47">
        <v>0.2</v>
      </c>
      <c r="G31" s="47">
        <v>0.2</v>
      </c>
      <c r="H31" s="47">
        <v>0.2</v>
      </c>
      <c r="I31" s="47">
        <v>0.2</v>
      </c>
      <c r="J31" s="47">
        <v>0.2</v>
      </c>
      <c r="K31" s="47">
        <v>0.2</v>
      </c>
      <c r="L31" s="47">
        <v>0.2</v>
      </c>
      <c r="M31" s="47">
        <v>0.2</v>
      </c>
      <c r="N31" s="47">
        <v>0.2</v>
      </c>
      <c r="O31" s="47">
        <v>0.2</v>
      </c>
      <c r="P31" s="47">
        <v>0.2</v>
      </c>
      <c r="Q31" s="47">
        <v>0.2</v>
      </c>
      <c r="R31" s="47">
        <v>0.3</v>
      </c>
      <c r="S31" s="47">
        <v>0.8</v>
      </c>
      <c r="T31" s="47">
        <v>2.9</v>
      </c>
      <c r="U31" s="47">
        <v>2.6</v>
      </c>
      <c r="V31" s="47">
        <v>4.5</v>
      </c>
      <c r="W31" s="47">
        <v>5.6</v>
      </c>
      <c r="X31" s="47">
        <v>4</v>
      </c>
      <c r="Y31" s="47">
        <v>3.5</v>
      </c>
      <c r="Z31" s="47">
        <v>2.6</v>
      </c>
      <c r="AA31" s="47">
        <v>2.5</v>
      </c>
      <c r="AB31" s="47">
        <v>2.2999999999999998</v>
      </c>
      <c r="AC31" s="47">
        <v>2.6</v>
      </c>
      <c r="AD31" s="47">
        <v>2.5</v>
      </c>
      <c r="AE31" s="47">
        <v>2.4</v>
      </c>
      <c r="AF31" s="47">
        <v>2.4</v>
      </c>
      <c r="AG31" s="47">
        <v>4.4000000000000004</v>
      </c>
      <c r="AH31" s="47">
        <v>4.0999999999999996</v>
      </c>
      <c r="AI31" s="47">
        <v>4.2</v>
      </c>
      <c r="AJ31" s="47">
        <v>4.4000000000000004</v>
      </c>
      <c r="AK31" s="47">
        <v>4.5</v>
      </c>
      <c r="AL31" s="47">
        <v>4.4000000000000004</v>
      </c>
      <c r="AM31" s="47">
        <v>4.7</v>
      </c>
      <c r="AN31" s="47">
        <v>5.0999999999999996</v>
      </c>
      <c r="AO31" s="47">
        <v>5.5</v>
      </c>
      <c r="AP31" s="47">
        <v>5.9</v>
      </c>
      <c r="AQ31" s="47">
        <v>5.9</v>
      </c>
      <c r="AR31" s="47">
        <v>6.6</v>
      </c>
      <c r="AS31" s="47">
        <v>7.9</v>
      </c>
      <c r="AT31" s="47">
        <v>9.1999999999999993</v>
      </c>
      <c r="AU31" s="47">
        <v>7.9</v>
      </c>
      <c r="AV31" s="47">
        <v>8.6999999999999993</v>
      </c>
      <c r="AW31" s="47">
        <v>9.1</v>
      </c>
      <c r="AX31" s="47">
        <v>8.1</v>
      </c>
      <c r="AY31" s="47">
        <v>8.1</v>
      </c>
      <c r="AZ31" s="47">
        <v>8.8000000000000007</v>
      </c>
      <c r="BA31" s="47">
        <v>10.6</v>
      </c>
      <c r="BB31" s="47">
        <v>12.6</v>
      </c>
      <c r="BC31" s="47">
        <v>17</v>
      </c>
      <c r="BD31" s="47">
        <v>19.8</v>
      </c>
      <c r="BE31" s="47">
        <v>20.5</v>
      </c>
      <c r="BF31" s="47">
        <v>23.6</v>
      </c>
      <c r="BG31" s="47">
        <v>25.7</v>
      </c>
      <c r="BH31" s="47">
        <v>27.8</v>
      </c>
      <c r="BI31" s="47">
        <v>26.8</v>
      </c>
      <c r="BJ31" s="47">
        <v>29</v>
      </c>
      <c r="BK31" s="47">
        <v>30.4</v>
      </c>
      <c r="BL31" s="47">
        <v>31.7</v>
      </c>
      <c r="BM31" s="47">
        <v>-4.9000000000000004</v>
      </c>
      <c r="BN31" s="47">
        <v>41.9</v>
      </c>
      <c r="BO31" s="47">
        <v>45.4</v>
      </c>
      <c r="BP31" s="47">
        <v>46.1</v>
      </c>
      <c r="BQ31" s="47">
        <v>44.1</v>
      </c>
      <c r="BR31" s="47">
        <v>49.5</v>
      </c>
      <c r="BS31" s="47">
        <v>51.4</v>
      </c>
      <c r="BT31" s="47">
        <v>60</v>
      </c>
      <c r="BU31" s="47">
        <v>57.5</v>
      </c>
      <c r="BV31" s="47">
        <v>65.400000000000006</v>
      </c>
      <c r="BW31" s="47">
        <v>72.099999999999994</v>
      </c>
      <c r="BX31" s="47">
        <v>73</v>
      </c>
      <c r="BY31" s="47">
        <v>80</v>
      </c>
      <c r="BZ31" s="47">
        <v>96.4</v>
      </c>
      <c r="CA31" s="47">
        <v>114.2</v>
      </c>
      <c r="CB31" s="47">
        <v>100.7</v>
      </c>
      <c r="CC31" s="47">
        <v>124.7</v>
      </c>
      <c r="CD31" s="47">
        <v>135.1</v>
      </c>
      <c r="CE31" s="47">
        <v>132.9</v>
      </c>
      <c r="CF31" s="47">
        <v>141.19999999999999</v>
      </c>
      <c r="CG31" s="47">
        <v>147.19999999999999</v>
      </c>
      <c r="CH31" s="47">
        <v>141.30000000000001</v>
      </c>
      <c r="CI31" s="47">
        <v>138.30000000000001</v>
      </c>
    </row>
    <row r="32" spans="1:87" x14ac:dyDescent="0.15">
      <c r="A32" s="47" t="s">
        <v>171</v>
      </c>
      <c r="B32" s="47" t="s">
        <v>372</v>
      </c>
      <c r="C32" s="47">
        <v>0.3</v>
      </c>
      <c r="D32" s="47">
        <v>0.3</v>
      </c>
      <c r="E32" s="47">
        <v>0.3</v>
      </c>
      <c r="F32" s="47">
        <v>0.2</v>
      </c>
      <c r="G32" s="47">
        <v>0.2</v>
      </c>
      <c r="H32" s="47">
        <v>0.2</v>
      </c>
      <c r="I32" s="47">
        <v>0.2</v>
      </c>
      <c r="J32" s="47">
        <v>0.2</v>
      </c>
      <c r="K32" s="47">
        <v>0.2</v>
      </c>
      <c r="L32" s="47">
        <v>0.2</v>
      </c>
      <c r="M32" s="47">
        <v>0.2</v>
      </c>
      <c r="N32" s="47">
        <v>0.2</v>
      </c>
      <c r="O32" s="47">
        <v>0.2</v>
      </c>
      <c r="P32" s="47">
        <v>0.1</v>
      </c>
      <c r="Q32" s="47">
        <v>0.2</v>
      </c>
      <c r="R32" s="47">
        <v>0.4</v>
      </c>
      <c r="S32" s="47">
        <v>0.5</v>
      </c>
      <c r="T32" s="47">
        <v>0.7</v>
      </c>
      <c r="U32" s="47">
        <v>0.7</v>
      </c>
      <c r="V32" s="47">
        <v>0.7</v>
      </c>
      <c r="W32" s="47">
        <v>0.5</v>
      </c>
      <c r="X32" s="47">
        <v>0.4</v>
      </c>
      <c r="Y32" s="47">
        <v>0.4</v>
      </c>
      <c r="Z32" s="47">
        <v>0.4</v>
      </c>
      <c r="AA32" s="47">
        <v>0.5</v>
      </c>
      <c r="AB32" s="47">
        <v>0.5</v>
      </c>
      <c r="AC32" s="47">
        <v>0.4</v>
      </c>
      <c r="AD32" s="47">
        <v>0.5</v>
      </c>
      <c r="AE32" s="47">
        <v>0.5</v>
      </c>
      <c r="AF32" s="47">
        <v>0.4</v>
      </c>
      <c r="AG32" s="47">
        <v>0.5</v>
      </c>
      <c r="AH32" s="47">
        <v>0.5</v>
      </c>
      <c r="AI32" s="47">
        <v>0.5</v>
      </c>
      <c r="AJ32" s="47">
        <v>0.6</v>
      </c>
      <c r="AK32" s="47">
        <v>0.7</v>
      </c>
      <c r="AL32" s="47">
        <v>0.7</v>
      </c>
      <c r="AM32" s="47">
        <v>0.8</v>
      </c>
      <c r="AN32" s="47">
        <v>0.8</v>
      </c>
      <c r="AO32" s="47">
        <v>1</v>
      </c>
      <c r="AP32" s="47">
        <v>1</v>
      </c>
      <c r="AQ32" s="47">
        <v>1.1000000000000001</v>
      </c>
      <c r="AR32" s="47">
        <v>1.3</v>
      </c>
      <c r="AS32" s="47">
        <v>1.4</v>
      </c>
      <c r="AT32" s="47">
        <v>1.4</v>
      </c>
      <c r="AU32" s="47">
        <v>1.6</v>
      </c>
      <c r="AV32" s="47">
        <v>1.4</v>
      </c>
      <c r="AW32" s="47">
        <v>1.3</v>
      </c>
      <c r="AX32" s="47">
        <v>1.4</v>
      </c>
      <c r="AY32" s="47">
        <v>1.4</v>
      </c>
      <c r="AZ32" s="47">
        <v>1.6</v>
      </c>
      <c r="BA32" s="47">
        <v>1.7</v>
      </c>
      <c r="BB32" s="47">
        <v>2</v>
      </c>
      <c r="BC32" s="47">
        <v>5.6</v>
      </c>
      <c r="BD32" s="47">
        <v>6.7</v>
      </c>
      <c r="BE32" s="47">
        <v>7</v>
      </c>
      <c r="BF32" s="47">
        <v>7.9</v>
      </c>
      <c r="BG32" s="47">
        <v>8.3000000000000007</v>
      </c>
      <c r="BH32" s="47">
        <v>9.1</v>
      </c>
      <c r="BI32" s="47">
        <v>10</v>
      </c>
      <c r="BJ32" s="47">
        <v>10.8</v>
      </c>
      <c r="BK32" s="47">
        <v>11.6</v>
      </c>
      <c r="BL32" s="47">
        <v>12.2</v>
      </c>
      <c r="BM32" s="47">
        <v>14.1</v>
      </c>
      <c r="BN32" s="47">
        <v>14.5</v>
      </c>
      <c r="BO32" s="47">
        <v>17.100000000000001</v>
      </c>
      <c r="BP32" s="47">
        <v>18.899999999999999</v>
      </c>
      <c r="BQ32" s="47">
        <v>20.3</v>
      </c>
      <c r="BR32" s="47">
        <v>22.6</v>
      </c>
      <c r="BS32" s="47">
        <v>25.7</v>
      </c>
      <c r="BT32" s="47">
        <v>29.7</v>
      </c>
      <c r="BU32" s="47">
        <v>32.200000000000003</v>
      </c>
      <c r="BV32" s="47">
        <v>34.6</v>
      </c>
      <c r="BW32" s="47">
        <v>38.1</v>
      </c>
      <c r="BX32" s="47">
        <v>40.6</v>
      </c>
      <c r="BY32" s="47">
        <v>41.2</v>
      </c>
      <c r="BZ32" s="47">
        <v>43.6</v>
      </c>
      <c r="CA32" s="47">
        <v>48.4</v>
      </c>
      <c r="CB32" s="47">
        <v>51.6</v>
      </c>
      <c r="CC32" s="47">
        <v>59.3</v>
      </c>
      <c r="CD32" s="47">
        <v>66.2</v>
      </c>
      <c r="CE32" s="47">
        <v>66.099999999999994</v>
      </c>
      <c r="CF32" s="47">
        <v>73</v>
      </c>
      <c r="CG32" s="47">
        <v>74.099999999999994</v>
      </c>
      <c r="CH32" s="47">
        <v>73.099999999999994</v>
      </c>
      <c r="CI32" s="47">
        <v>74.3</v>
      </c>
    </row>
    <row r="33" spans="1:87" x14ac:dyDescent="0.15">
      <c r="A33" s="47" t="s">
        <v>169</v>
      </c>
      <c r="B33" s="47" t="s">
        <v>371</v>
      </c>
      <c r="C33" s="47">
        <v>0</v>
      </c>
      <c r="D33" s="47">
        <v>0</v>
      </c>
      <c r="E33" s="47">
        <v>0</v>
      </c>
      <c r="F33" s="47">
        <v>0</v>
      </c>
      <c r="G33" s="47">
        <v>0</v>
      </c>
      <c r="H33" s="47">
        <v>0</v>
      </c>
      <c r="I33" s="47">
        <v>0</v>
      </c>
      <c r="J33" s="47">
        <v>0</v>
      </c>
      <c r="K33" s="47">
        <v>0.1</v>
      </c>
      <c r="L33" s="47">
        <v>0</v>
      </c>
      <c r="M33" s="47">
        <v>0</v>
      </c>
      <c r="N33" s="47">
        <v>0</v>
      </c>
      <c r="O33" s="47">
        <v>0</v>
      </c>
      <c r="P33" s="47">
        <v>0.1</v>
      </c>
      <c r="Q33" s="47">
        <v>-0.1</v>
      </c>
      <c r="R33" s="47">
        <v>-0.1</v>
      </c>
      <c r="S33" s="47">
        <v>0.3</v>
      </c>
      <c r="T33" s="47">
        <v>2.2999999999999998</v>
      </c>
      <c r="U33" s="47">
        <v>2</v>
      </c>
      <c r="V33" s="47">
        <v>3.8</v>
      </c>
      <c r="W33" s="47">
        <v>5.0999999999999996</v>
      </c>
      <c r="X33" s="47">
        <v>3.6</v>
      </c>
      <c r="Y33" s="47">
        <v>3.1</v>
      </c>
      <c r="Z33" s="47">
        <v>2.1</v>
      </c>
      <c r="AA33" s="47">
        <v>2</v>
      </c>
      <c r="AB33" s="47">
        <v>1.9</v>
      </c>
      <c r="AC33" s="47">
        <v>2.1</v>
      </c>
      <c r="AD33" s="47">
        <v>2</v>
      </c>
      <c r="AE33" s="47">
        <v>1.9</v>
      </c>
      <c r="AF33" s="47">
        <v>1.9</v>
      </c>
      <c r="AG33" s="47">
        <v>3.9</v>
      </c>
      <c r="AH33" s="47">
        <v>3.6</v>
      </c>
      <c r="AI33" s="47">
        <v>3.6</v>
      </c>
      <c r="AJ33" s="47">
        <v>3.7</v>
      </c>
      <c r="AK33" s="47">
        <v>3.7</v>
      </c>
      <c r="AL33" s="47">
        <v>3.5</v>
      </c>
      <c r="AM33" s="47">
        <v>3.8</v>
      </c>
      <c r="AN33" s="47">
        <v>4.0999999999999996</v>
      </c>
      <c r="AO33" s="47">
        <v>4.2</v>
      </c>
      <c r="AP33" s="47">
        <v>4.5999999999999996</v>
      </c>
      <c r="AQ33" s="47">
        <v>4.5</v>
      </c>
      <c r="AR33" s="47">
        <v>4.9000000000000004</v>
      </c>
      <c r="AS33" s="47">
        <v>6.1</v>
      </c>
      <c r="AT33" s="47">
        <v>7.4</v>
      </c>
      <c r="AU33" s="47">
        <v>5.6</v>
      </c>
      <c r="AV33" s="47">
        <v>6.4</v>
      </c>
      <c r="AW33" s="47">
        <v>7.1</v>
      </c>
      <c r="AX33" s="47">
        <v>5.7</v>
      </c>
      <c r="AY33" s="47">
        <v>5.3</v>
      </c>
      <c r="AZ33" s="47">
        <v>5.9</v>
      </c>
      <c r="BA33" s="47">
        <v>6.8</v>
      </c>
      <c r="BB33" s="47">
        <v>8.3000000000000007</v>
      </c>
      <c r="BC33" s="47">
        <v>8.3000000000000007</v>
      </c>
      <c r="BD33" s="47">
        <v>9.6999999999999993</v>
      </c>
      <c r="BE33" s="47">
        <v>10.1</v>
      </c>
      <c r="BF33" s="47">
        <v>12.2</v>
      </c>
      <c r="BG33" s="47">
        <v>14.4</v>
      </c>
      <c r="BH33" s="47">
        <v>15.4</v>
      </c>
      <c r="BI33" s="47">
        <v>13.4</v>
      </c>
      <c r="BJ33" s="47">
        <v>13.7</v>
      </c>
      <c r="BK33" s="47">
        <v>14.2</v>
      </c>
      <c r="BL33" s="47">
        <v>14.7</v>
      </c>
      <c r="BM33" s="47">
        <v>-24</v>
      </c>
      <c r="BN33" s="47">
        <v>22</v>
      </c>
      <c r="BO33" s="47">
        <v>22.9</v>
      </c>
      <c r="BP33" s="47">
        <v>21.1</v>
      </c>
      <c r="BQ33" s="47">
        <v>15.6</v>
      </c>
      <c r="BR33" s="47">
        <v>20</v>
      </c>
      <c r="BS33" s="47">
        <v>16.7</v>
      </c>
      <c r="BT33" s="47">
        <v>17.399999999999999</v>
      </c>
      <c r="BU33" s="47">
        <v>17.899999999999999</v>
      </c>
      <c r="BV33" s="47">
        <v>19.399999999999999</v>
      </c>
      <c r="BW33" s="47">
        <v>15.8</v>
      </c>
      <c r="BX33" s="47">
        <v>21.2</v>
      </c>
      <c r="BY33" s="47">
        <v>25.2</v>
      </c>
      <c r="BZ33" s="47">
        <v>26.5</v>
      </c>
      <c r="CA33" s="47">
        <v>34.6</v>
      </c>
      <c r="CB33" s="47">
        <v>27.2</v>
      </c>
      <c r="CC33" s="47">
        <v>34.5</v>
      </c>
      <c r="CD33" s="47">
        <v>33.700000000000003</v>
      </c>
      <c r="CE33" s="47">
        <v>45.6</v>
      </c>
      <c r="CF33" s="47">
        <v>45.6</v>
      </c>
      <c r="CG33" s="47">
        <v>51.5</v>
      </c>
      <c r="CH33" s="47">
        <v>44.3</v>
      </c>
      <c r="CI33" s="47">
        <v>40.700000000000003</v>
      </c>
    </row>
    <row r="34" spans="1:87" x14ac:dyDescent="0.15">
      <c r="A34" s="47" t="s">
        <v>167</v>
      </c>
      <c r="B34" s="47" t="s">
        <v>370</v>
      </c>
      <c r="C34" s="47">
        <v>0</v>
      </c>
      <c r="D34" s="47">
        <v>0</v>
      </c>
      <c r="E34" s="47">
        <v>0</v>
      </c>
      <c r="F34" s="47">
        <v>0</v>
      </c>
      <c r="G34" s="47">
        <v>0</v>
      </c>
      <c r="H34" s="47">
        <v>0</v>
      </c>
      <c r="I34" s="47">
        <v>0</v>
      </c>
      <c r="J34" s="47">
        <v>0</v>
      </c>
      <c r="K34" s="47">
        <v>0</v>
      </c>
      <c r="L34" s="47">
        <v>0</v>
      </c>
      <c r="M34" s="47">
        <v>0</v>
      </c>
      <c r="N34" s="47">
        <v>0</v>
      </c>
      <c r="O34" s="47">
        <v>0</v>
      </c>
      <c r="P34" s="47">
        <v>0</v>
      </c>
      <c r="Q34" s="47">
        <v>0</v>
      </c>
      <c r="R34" s="47">
        <v>0</v>
      </c>
      <c r="S34" s="47">
        <v>0</v>
      </c>
      <c r="T34" s="47">
        <v>0</v>
      </c>
      <c r="U34" s="47">
        <v>0</v>
      </c>
      <c r="V34" s="47">
        <v>0</v>
      </c>
      <c r="W34" s="47">
        <v>0</v>
      </c>
      <c r="X34" s="47">
        <v>0</v>
      </c>
      <c r="Y34" s="47">
        <v>0</v>
      </c>
      <c r="Z34" s="47">
        <v>0</v>
      </c>
      <c r="AA34" s="47">
        <v>0</v>
      </c>
      <c r="AB34" s="47">
        <v>0</v>
      </c>
      <c r="AC34" s="47">
        <v>0</v>
      </c>
      <c r="AD34" s="47">
        <v>0</v>
      </c>
      <c r="AE34" s="47">
        <v>0</v>
      </c>
      <c r="AF34" s="47">
        <v>0</v>
      </c>
      <c r="AG34" s="47">
        <v>0.1</v>
      </c>
      <c r="AH34" s="47">
        <v>0.1</v>
      </c>
      <c r="AI34" s="47">
        <v>0.1</v>
      </c>
      <c r="AJ34" s="47">
        <v>0.1</v>
      </c>
      <c r="AK34" s="47">
        <v>0.1</v>
      </c>
      <c r="AL34" s="47">
        <v>0.2</v>
      </c>
      <c r="AM34" s="47">
        <v>0.2</v>
      </c>
      <c r="AN34" s="47">
        <v>0.2</v>
      </c>
      <c r="AO34" s="47">
        <v>0.2</v>
      </c>
      <c r="AP34" s="47">
        <v>0.3</v>
      </c>
      <c r="AQ34" s="47">
        <v>0.3</v>
      </c>
      <c r="AR34" s="47">
        <v>0.4</v>
      </c>
      <c r="AS34" s="47">
        <v>0.4</v>
      </c>
      <c r="AT34" s="47">
        <v>0.5</v>
      </c>
      <c r="AU34" s="47">
        <v>0.7</v>
      </c>
      <c r="AV34" s="47">
        <v>1</v>
      </c>
      <c r="AW34" s="47">
        <v>0.7</v>
      </c>
      <c r="AX34" s="47">
        <v>1.1000000000000001</v>
      </c>
      <c r="AY34" s="47">
        <v>1.4</v>
      </c>
      <c r="AZ34" s="47">
        <v>1.4</v>
      </c>
      <c r="BA34" s="47">
        <v>2</v>
      </c>
      <c r="BB34" s="47">
        <v>2.4</v>
      </c>
      <c r="BC34" s="47">
        <v>3.2</v>
      </c>
      <c r="BD34" s="47">
        <v>3.4</v>
      </c>
      <c r="BE34" s="47">
        <v>3.4</v>
      </c>
      <c r="BF34" s="47">
        <v>3.5</v>
      </c>
      <c r="BG34" s="47">
        <v>2.9</v>
      </c>
      <c r="BH34" s="47">
        <v>3.2</v>
      </c>
      <c r="BI34" s="47">
        <v>3.4</v>
      </c>
      <c r="BJ34" s="47">
        <v>4.5</v>
      </c>
      <c r="BK34" s="47">
        <v>4.5999999999999996</v>
      </c>
      <c r="BL34" s="47">
        <v>4.8</v>
      </c>
      <c r="BM34" s="47">
        <v>5</v>
      </c>
      <c r="BN34" s="47">
        <v>5.4</v>
      </c>
      <c r="BO34" s="47">
        <v>5.4</v>
      </c>
      <c r="BP34" s="47">
        <v>6</v>
      </c>
      <c r="BQ34" s="47">
        <v>8.1999999999999993</v>
      </c>
      <c r="BR34" s="47">
        <v>6.9</v>
      </c>
      <c r="BS34" s="47">
        <v>9.1</v>
      </c>
      <c r="BT34" s="47">
        <v>13</v>
      </c>
      <c r="BU34" s="47">
        <v>7.4</v>
      </c>
      <c r="BV34" s="47">
        <v>11.4</v>
      </c>
      <c r="BW34" s="47">
        <v>18.3</v>
      </c>
      <c r="BX34" s="47">
        <v>11.3</v>
      </c>
      <c r="BY34" s="47">
        <v>13.7</v>
      </c>
      <c r="BZ34" s="47">
        <v>26.3</v>
      </c>
      <c r="CA34" s="47">
        <v>31.3</v>
      </c>
      <c r="CB34" s="47">
        <v>21.9</v>
      </c>
      <c r="CC34" s="47">
        <v>30.8</v>
      </c>
      <c r="CD34" s="47">
        <v>35.200000000000003</v>
      </c>
      <c r="CE34" s="47">
        <v>21.2</v>
      </c>
      <c r="CF34" s="47">
        <v>22.6</v>
      </c>
      <c r="CG34" s="47">
        <v>21.6</v>
      </c>
      <c r="CH34" s="47">
        <v>23.8</v>
      </c>
      <c r="CI34" s="47">
        <v>23.3</v>
      </c>
    </row>
    <row r="35" spans="1:87" x14ac:dyDescent="0.15">
      <c r="A35" s="47" t="s">
        <v>165</v>
      </c>
      <c r="B35" s="48" t="s">
        <v>368</v>
      </c>
      <c r="C35" s="47">
        <v>0.8</v>
      </c>
      <c r="D35" s="47">
        <v>0.7</v>
      </c>
      <c r="E35" s="47">
        <v>0.2</v>
      </c>
      <c r="F35" s="47">
        <v>0.2</v>
      </c>
      <c r="G35" s="47">
        <v>0.2</v>
      </c>
      <c r="H35" s="47">
        <v>0.4</v>
      </c>
      <c r="I35" s="47">
        <v>-0.1</v>
      </c>
      <c r="J35" s="47">
        <v>-0.1</v>
      </c>
      <c r="K35" s="47">
        <v>0.2</v>
      </c>
      <c r="L35" s="47">
        <v>1.2</v>
      </c>
      <c r="M35" s="47">
        <v>1</v>
      </c>
      <c r="N35" s="47">
        <v>1.5</v>
      </c>
      <c r="O35" s="47">
        <v>1.3</v>
      </c>
      <c r="P35" s="47">
        <v>-0.1</v>
      </c>
      <c r="Q35" s="47">
        <v>-2.1</v>
      </c>
      <c r="R35" s="47">
        <v>-2</v>
      </c>
      <c r="S35" s="47">
        <v>-1.3</v>
      </c>
      <c r="T35" s="47">
        <v>4.9000000000000004</v>
      </c>
      <c r="U35" s="47">
        <v>9.3000000000000007</v>
      </c>
      <c r="V35" s="47">
        <v>2.4</v>
      </c>
      <c r="W35" s="47">
        <v>0.9</v>
      </c>
      <c r="X35" s="47">
        <v>-1.8</v>
      </c>
      <c r="Y35" s="47">
        <v>0.9</v>
      </c>
      <c r="Z35" s="47">
        <v>0.6</v>
      </c>
      <c r="AA35" s="47">
        <v>-1.3</v>
      </c>
      <c r="AB35" s="47">
        <v>0.2</v>
      </c>
      <c r="AC35" s="47">
        <v>0.4</v>
      </c>
      <c r="AD35" s="47">
        <v>2.7</v>
      </c>
      <c r="AE35" s="47">
        <v>4.7</v>
      </c>
      <c r="AF35" s="47">
        <v>0.8</v>
      </c>
      <c r="AG35" s="47">
        <v>-1.3</v>
      </c>
      <c r="AH35" s="47">
        <v>3.2</v>
      </c>
      <c r="AI35" s="47">
        <v>4.2</v>
      </c>
      <c r="AJ35" s="47">
        <v>3.8</v>
      </c>
      <c r="AK35" s="47">
        <v>4.9000000000000004</v>
      </c>
      <c r="AL35" s="47">
        <v>7.5</v>
      </c>
      <c r="AM35" s="47">
        <v>6.2</v>
      </c>
      <c r="AN35" s="47">
        <v>3.8</v>
      </c>
      <c r="AO35" s="47">
        <v>3.5</v>
      </c>
      <c r="AP35" s="47">
        <v>1.5</v>
      </c>
      <c r="AQ35" s="47">
        <v>1.6</v>
      </c>
      <c r="AR35" s="47">
        <v>3.7</v>
      </c>
      <c r="AS35" s="47">
        <v>0.3</v>
      </c>
      <c r="AT35" s="47">
        <v>-4</v>
      </c>
      <c r="AU35" s="47">
        <v>8.9</v>
      </c>
      <c r="AV35" s="47">
        <v>6</v>
      </c>
      <c r="AW35" s="47">
        <v>19.8</v>
      </c>
      <c r="AX35" s="47">
        <v>7.1</v>
      </c>
      <c r="AY35" s="47">
        <v>-10.9</v>
      </c>
      <c r="AZ35" s="47">
        <v>-12.6</v>
      </c>
      <c r="BA35" s="47">
        <v>-1.2</v>
      </c>
      <c r="BB35" s="47">
        <v>8.5</v>
      </c>
      <c r="BC35" s="47">
        <v>3.4</v>
      </c>
      <c r="BD35" s="47">
        <v>-3.3</v>
      </c>
      <c r="BE35" s="47">
        <v>-35.1</v>
      </c>
      <c r="BF35" s="47">
        <v>-90.1</v>
      </c>
      <c r="BG35" s="47">
        <v>-114.3</v>
      </c>
      <c r="BH35" s="47">
        <v>-142.69999999999999</v>
      </c>
      <c r="BI35" s="47">
        <v>-154.1</v>
      </c>
      <c r="BJ35" s="47">
        <v>-115.7</v>
      </c>
      <c r="BK35" s="47">
        <v>-92.4</v>
      </c>
      <c r="BL35" s="47">
        <v>-74.900000000000006</v>
      </c>
      <c r="BM35" s="47">
        <v>7.9</v>
      </c>
      <c r="BN35" s="47">
        <v>-45.6</v>
      </c>
      <c r="BO35" s="47">
        <v>-78.5</v>
      </c>
      <c r="BP35" s="47">
        <v>-114.7</v>
      </c>
      <c r="BQ35" s="47">
        <v>-105.1</v>
      </c>
      <c r="BR35" s="47">
        <v>-114.1</v>
      </c>
      <c r="BS35" s="47">
        <v>-129.30000000000001</v>
      </c>
      <c r="BT35" s="47">
        <v>-204.5</v>
      </c>
      <c r="BU35" s="47">
        <v>-287</v>
      </c>
      <c r="BV35" s="47">
        <v>-404.2</v>
      </c>
      <c r="BW35" s="47">
        <v>-389</v>
      </c>
      <c r="BX35" s="47">
        <v>-450.9</v>
      </c>
      <c r="BY35" s="47">
        <v>-516.6</v>
      </c>
      <c r="BZ35" s="47">
        <v>-626.4</v>
      </c>
      <c r="CA35" s="47">
        <v>-742.9</v>
      </c>
      <c r="CB35" s="47">
        <v>-804</v>
      </c>
      <c r="CC35" s="47">
        <v>-717.6</v>
      </c>
      <c r="CD35" s="47">
        <v>-686.1</v>
      </c>
      <c r="CE35" s="47">
        <v>-377.3</v>
      </c>
      <c r="CF35" s="47">
        <v>-447.9</v>
      </c>
      <c r="CG35" s="47">
        <v>-480.5</v>
      </c>
      <c r="CH35" s="47">
        <v>-482.2</v>
      </c>
      <c r="CI35" s="47">
        <v>-422.2</v>
      </c>
    </row>
    <row r="36" spans="1:87" x14ac:dyDescent="0.15">
      <c r="A36" s="47" t="s">
        <v>162</v>
      </c>
      <c r="B36" s="48" t="s">
        <v>161</v>
      </c>
      <c r="C36" s="47" t="s">
        <v>5</v>
      </c>
      <c r="D36" s="47" t="s">
        <v>5</v>
      </c>
      <c r="E36" s="47" t="s">
        <v>5</v>
      </c>
      <c r="F36" s="47" t="s">
        <v>5</v>
      </c>
      <c r="G36" s="47" t="s">
        <v>5</v>
      </c>
      <c r="H36" s="47" t="s">
        <v>5</v>
      </c>
      <c r="I36" s="47" t="s">
        <v>5</v>
      </c>
      <c r="J36" s="47" t="s">
        <v>5</v>
      </c>
      <c r="K36" s="47" t="s">
        <v>5</v>
      </c>
      <c r="L36" s="47" t="s">
        <v>5</v>
      </c>
      <c r="M36" s="47" t="s">
        <v>5</v>
      </c>
      <c r="N36" s="47" t="s">
        <v>5</v>
      </c>
      <c r="O36" s="47" t="s">
        <v>5</v>
      </c>
      <c r="P36" s="47" t="s">
        <v>5</v>
      </c>
      <c r="Q36" s="47" t="s">
        <v>5</v>
      </c>
      <c r="R36" s="47" t="s">
        <v>5</v>
      </c>
      <c r="S36" s="47" t="s">
        <v>5</v>
      </c>
      <c r="T36" s="47" t="s">
        <v>5</v>
      </c>
      <c r="U36" s="47" t="s">
        <v>5</v>
      </c>
      <c r="V36" s="47" t="s">
        <v>5</v>
      </c>
      <c r="W36" s="47" t="s">
        <v>5</v>
      </c>
      <c r="X36" s="47" t="s">
        <v>5</v>
      </c>
      <c r="Y36" s="47" t="s">
        <v>5</v>
      </c>
      <c r="Z36" s="47" t="s">
        <v>5</v>
      </c>
      <c r="AA36" s="47" t="s">
        <v>5</v>
      </c>
      <c r="AB36" s="47" t="s">
        <v>5</v>
      </c>
      <c r="AC36" s="47" t="s">
        <v>5</v>
      </c>
      <c r="AD36" s="47" t="s">
        <v>5</v>
      </c>
      <c r="AE36" s="47" t="s">
        <v>5</v>
      </c>
      <c r="AF36" s="47" t="s">
        <v>5</v>
      </c>
      <c r="AG36" s="47" t="s">
        <v>5</v>
      </c>
      <c r="AH36" s="47" t="s">
        <v>5</v>
      </c>
      <c r="AI36" s="47" t="s">
        <v>5</v>
      </c>
      <c r="AJ36" s="47" t="s">
        <v>5</v>
      </c>
      <c r="AK36" s="47" t="s">
        <v>5</v>
      </c>
      <c r="AL36" s="47" t="s">
        <v>5</v>
      </c>
      <c r="AM36" s="47" t="s">
        <v>5</v>
      </c>
      <c r="AN36" s="47" t="s">
        <v>5</v>
      </c>
      <c r="AO36" s="47" t="s">
        <v>5</v>
      </c>
      <c r="AP36" s="47" t="s">
        <v>5</v>
      </c>
      <c r="AQ36" s="47" t="s">
        <v>5</v>
      </c>
      <c r="AR36" s="47" t="s">
        <v>5</v>
      </c>
      <c r="AS36" s="47" t="s">
        <v>5</v>
      </c>
      <c r="AT36" s="47" t="s">
        <v>5</v>
      </c>
      <c r="AU36" s="47" t="s">
        <v>5</v>
      </c>
      <c r="AV36" s="47" t="s">
        <v>5</v>
      </c>
      <c r="AW36" s="47" t="s">
        <v>5</v>
      </c>
      <c r="AX36" s="47" t="s">
        <v>5</v>
      </c>
      <c r="AY36" s="47" t="s">
        <v>5</v>
      </c>
      <c r="AZ36" s="47" t="s">
        <v>5</v>
      </c>
      <c r="BA36" s="47" t="s">
        <v>5</v>
      </c>
      <c r="BB36" s="47" t="s">
        <v>5</v>
      </c>
      <c r="BC36" s="47" t="s">
        <v>5</v>
      </c>
      <c r="BD36" s="47" t="s">
        <v>5</v>
      </c>
      <c r="BE36" s="47" t="s">
        <v>5</v>
      </c>
      <c r="BF36" s="47" t="s">
        <v>5</v>
      </c>
      <c r="BG36" s="47" t="s">
        <v>5</v>
      </c>
      <c r="BH36" s="47" t="s">
        <v>5</v>
      </c>
      <c r="BI36" s="47" t="s">
        <v>5</v>
      </c>
      <c r="BJ36" s="47" t="s">
        <v>5</v>
      </c>
      <c r="BK36" s="47" t="s">
        <v>5</v>
      </c>
      <c r="BL36" s="47" t="s">
        <v>5</v>
      </c>
      <c r="BM36" s="47" t="s">
        <v>5</v>
      </c>
      <c r="BN36" s="47" t="s">
        <v>5</v>
      </c>
      <c r="BO36" s="47" t="s">
        <v>5</v>
      </c>
      <c r="BP36" s="47" t="s">
        <v>5</v>
      </c>
      <c r="BQ36" s="47" t="s">
        <v>5</v>
      </c>
      <c r="BR36" s="47" t="s">
        <v>5</v>
      </c>
      <c r="BS36" s="47" t="s">
        <v>5</v>
      </c>
      <c r="BT36" s="47" t="s">
        <v>5</v>
      </c>
      <c r="BU36" s="47" t="s">
        <v>5</v>
      </c>
      <c r="BV36" s="47" t="s">
        <v>5</v>
      </c>
      <c r="BW36" s="47" t="s">
        <v>5</v>
      </c>
      <c r="BX36" s="47" t="s">
        <v>5</v>
      </c>
      <c r="BY36" s="47" t="s">
        <v>5</v>
      </c>
      <c r="BZ36" s="47" t="s">
        <v>5</v>
      </c>
      <c r="CA36" s="47" t="s">
        <v>5</v>
      </c>
      <c r="CB36" s="47" t="s">
        <v>5</v>
      </c>
      <c r="CC36" s="47" t="s">
        <v>5</v>
      </c>
      <c r="CD36" s="47" t="s">
        <v>5</v>
      </c>
      <c r="CE36" s="47" t="s">
        <v>5</v>
      </c>
      <c r="CF36" s="47" t="s">
        <v>5</v>
      </c>
      <c r="CG36" s="47" t="s">
        <v>5</v>
      </c>
      <c r="CH36" s="47" t="s">
        <v>5</v>
      </c>
      <c r="CI36" s="47" t="s">
        <v>5</v>
      </c>
    </row>
    <row r="37" spans="1:87" x14ac:dyDescent="0.15">
      <c r="A37" s="47" t="s">
        <v>160</v>
      </c>
      <c r="B37" s="47" t="s">
        <v>369</v>
      </c>
      <c r="C37" s="47">
        <v>0.8</v>
      </c>
      <c r="D37" s="47">
        <v>0.7</v>
      </c>
      <c r="E37" s="47">
        <v>0.2</v>
      </c>
      <c r="F37" s="47">
        <v>0.2</v>
      </c>
      <c r="G37" s="47">
        <v>0.2</v>
      </c>
      <c r="H37" s="47">
        <v>0.4</v>
      </c>
      <c r="I37" s="47">
        <v>-0.1</v>
      </c>
      <c r="J37" s="47">
        <v>-0.1</v>
      </c>
      <c r="K37" s="47">
        <v>0.2</v>
      </c>
      <c r="L37" s="47">
        <v>1.2</v>
      </c>
      <c r="M37" s="47">
        <v>1</v>
      </c>
      <c r="N37" s="47">
        <v>1.5</v>
      </c>
      <c r="O37" s="47">
        <v>1.3</v>
      </c>
      <c r="P37" s="47">
        <v>-0.1</v>
      </c>
      <c r="Q37" s="47">
        <v>-2.1</v>
      </c>
      <c r="R37" s="47">
        <v>-2</v>
      </c>
      <c r="S37" s="47">
        <v>-1.3</v>
      </c>
      <c r="T37" s="47">
        <v>4.9000000000000004</v>
      </c>
      <c r="U37" s="47">
        <v>9.3000000000000007</v>
      </c>
      <c r="V37" s="47">
        <v>2.4</v>
      </c>
      <c r="W37" s="47">
        <v>0.9</v>
      </c>
      <c r="X37" s="47">
        <v>-1.8</v>
      </c>
      <c r="Y37" s="47">
        <v>0.9</v>
      </c>
      <c r="Z37" s="47">
        <v>0.6</v>
      </c>
      <c r="AA37" s="47">
        <v>-1.3</v>
      </c>
      <c r="AB37" s="47">
        <v>0.2</v>
      </c>
      <c r="AC37" s="47">
        <v>0.4</v>
      </c>
      <c r="AD37" s="47">
        <v>2.7</v>
      </c>
      <c r="AE37" s="47">
        <v>4.7</v>
      </c>
      <c r="AF37" s="47">
        <v>0.8</v>
      </c>
      <c r="AG37" s="47">
        <v>-1.3</v>
      </c>
      <c r="AH37" s="47">
        <v>3.2</v>
      </c>
      <c r="AI37" s="47">
        <v>4.2</v>
      </c>
      <c r="AJ37" s="47">
        <v>3.8</v>
      </c>
      <c r="AK37" s="47">
        <v>4.9000000000000004</v>
      </c>
      <c r="AL37" s="47">
        <v>7.5</v>
      </c>
      <c r="AM37" s="47">
        <v>6.2</v>
      </c>
      <c r="AN37" s="47">
        <v>3.8</v>
      </c>
      <c r="AO37" s="47">
        <v>3.5</v>
      </c>
      <c r="AP37" s="47">
        <v>1.5</v>
      </c>
      <c r="AQ37" s="47">
        <v>1.6</v>
      </c>
      <c r="AR37" s="47">
        <v>3.7</v>
      </c>
      <c r="AS37" s="47">
        <v>0.3</v>
      </c>
      <c r="AT37" s="47">
        <v>-4.0999999999999996</v>
      </c>
      <c r="AU37" s="47">
        <v>8.8000000000000007</v>
      </c>
      <c r="AV37" s="47">
        <v>5.9</v>
      </c>
      <c r="AW37" s="47">
        <v>19.8</v>
      </c>
      <c r="AX37" s="47">
        <v>7</v>
      </c>
      <c r="AY37" s="47">
        <v>-11</v>
      </c>
      <c r="AZ37" s="47">
        <v>-12.7</v>
      </c>
      <c r="BA37" s="47">
        <v>-1.3</v>
      </c>
      <c r="BB37" s="47">
        <v>8.4</v>
      </c>
      <c r="BC37" s="47">
        <v>3.3</v>
      </c>
      <c r="BD37" s="47">
        <v>-3.4</v>
      </c>
      <c r="BE37" s="47">
        <v>-35.200000000000003</v>
      </c>
      <c r="BF37" s="47">
        <v>-90.2</v>
      </c>
      <c r="BG37" s="47">
        <v>-114.4</v>
      </c>
      <c r="BH37" s="47">
        <v>-142.80000000000001</v>
      </c>
      <c r="BI37" s="47">
        <v>-154.19999999999999</v>
      </c>
      <c r="BJ37" s="47">
        <v>-115.9</v>
      </c>
      <c r="BK37" s="47">
        <v>-92.7</v>
      </c>
      <c r="BL37" s="47">
        <v>-82.3</v>
      </c>
      <c r="BM37" s="47">
        <v>2.6</v>
      </c>
      <c r="BN37" s="47">
        <v>-44.3</v>
      </c>
      <c r="BO37" s="47">
        <v>-79.400000000000006</v>
      </c>
      <c r="BP37" s="47">
        <v>-116</v>
      </c>
      <c r="BQ37" s="47">
        <v>-105.5</v>
      </c>
      <c r="BR37" s="47">
        <v>-114.3</v>
      </c>
      <c r="BS37" s="47">
        <v>-129.80000000000001</v>
      </c>
      <c r="BT37" s="47">
        <v>-204.7</v>
      </c>
      <c r="BU37" s="47">
        <v>-291.5</v>
      </c>
      <c r="BV37" s="47">
        <v>-404.6</v>
      </c>
      <c r="BW37" s="47">
        <v>-376</v>
      </c>
      <c r="BX37" s="47">
        <v>-451.4</v>
      </c>
      <c r="BY37" s="47">
        <v>-518.70000000000005</v>
      </c>
      <c r="BZ37" s="47">
        <v>-623.70000000000005</v>
      </c>
      <c r="CA37" s="47">
        <v>-730</v>
      </c>
      <c r="CB37" s="47">
        <v>-806.1</v>
      </c>
      <c r="CC37" s="47">
        <v>-717.5</v>
      </c>
      <c r="CD37" s="47">
        <v>-680.7</v>
      </c>
      <c r="CE37" s="47">
        <v>-377.8</v>
      </c>
      <c r="CF37" s="47">
        <v>-448.6</v>
      </c>
      <c r="CG37" s="47">
        <v>-482.1</v>
      </c>
      <c r="CH37" s="47">
        <v>-475.7</v>
      </c>
      <c r="CI37" s="47">
        <v>-423</v>
      </c>
    </row>
    <row r="38" spans="1:87" x14ac:dyDescent="0.15">
      <c r="A38" s="47" t="s">
        <v>158</v>
      </c>
      <c r="B38" s="47" t="s">
        <v>368</v>
      </c>
      <c r="C38" s="47">
        <v>0.8</v>
      </c>
      <c r="D38" s="47">
        <v>0.7</v>
      </c>
      <c r="E38" s="47">
        <v>0.2</v>
      </c>
      <c r="F38" s="47">
        <v>0.2</v>
      </c>
      <c r="G38" s="47">
        <v>0.2</v>
      </c>
      <c r="H38" s="47">
        <v>0.4</v>
      </c>
      <c r="I38" s="47">
        <v>-0.1</v>
      </c>
      <c r="J38" s="47">
        <v>-0.1</v>
      </c>
      <c r="K38" s="47">
        <v>0.2</v>
      </c>
      <c r="L38" s="47">
        <v>1.2</v>
      </c>
      <c r="M38" s="47">
        <v>1</v>
      </c>
      <c r="N38" s="47">
        <v>1.5</v>
      </c>
      <c r="O38" s="47">
        <v>1.3</v>
      </c>
      <c r="P38" s="47">
        <v>-0.1</v>
      </c>
      <c r="Q38" s="47">
        <v>-2.1</v>
      </c>
      <c r="R38" s="47">
        <v>-2</v>
      </c>
      <c r="S38" s="47">
        <v>-1.3</v>
      </c>
      <c r="T38" s="47">
        <v>4.9000000000000004</v>
      </c>
      <c r="U38" s="47">
        <v>9.3000000000000007</v>
      </c>
      <c r="V38" s="47">
        <v>2.4</v>
      </c>
      <c r="W38" s="47">
        <v>0.9</v>
      </c>
      <c r="X38" s="47">
        <v>-1.8</v>
      </c>
      <c r="Y38" s="47">
        <v>0.9</v>
      </c>
      <c r="Z38" s="47">
        <v>0.6</v>
      </c>
      <c r="AA38" s="47">
        <v>-1.3</v>
      </c>
      <c r="AB38" s="47">
        <v>0.2</v>
      </c>
      <c r="AC38" s="47">
        <v>0.4</v>
      </c>
      <c r="AD38" s="47">
        <v>2.7</v>
      </c>
      <c r="AE38" s="47">
        <v>4.7</v>
      </c>
      <c r="AF38" s="47">
        <v>0.8</v>
      </c>
      <c r="AG38" s="47">
        <v>-1.3</v>
      </c>
      <c r="AH38" s="47">
        <v>3.2</v>
      </c>
      <c r="AI38" s="47">
        <v>4.2</v>
      </c>
      <c r="AJ38" s="47">
        <v>3.8</v>
      </c>
      <c r="AK38" s="47">
        <v>4.9000000000000004</v>
      </c>
      <c r="AL38" s="47">
        <v>7.5</v>
      </c>
      <c r="AM38" s="47">
        <v>6.2</v>
      </c>
      <c r="AN38" s="47">
        <v>3.8</v>
      </c>
      <c r="AO38" s="47">
        <v>3.5</v>
      </c>
      <c r="AP38" s="47">
        <v>1.5</v>
      </c>
      <c r="AQ38" s="47">
        <v>1.6</v>
      </c>
      <c r="AR38" s="47">
        <v>3.7</v>
      </c>
      <c r="AS38" s="47">
        <v>0.3</v>
      </c>
      <c r="AT38" s="47">
        <v>-4</v>
      </c>
      <c r="AU38" s="47">
        <v>8.9</v>
      </c>
      <c r="AV38" s="47">
        <v>6</v>
      </c>
      <c r="AW38" s="47">
        <v>19.8</v>
      </c>
      <c r="AX38" s="47">
        <v>7.1</v>
      </c>
      <c r="AY38" s="47">
        <v>-10.9</v>
      </c>
      <c r="AZ38" s="47">
        <v>-12.6</v>
      </c>
      <c r="BA38" s="47">
        <v>-1.2</v>
      </c>
      <c r="BB38" s="47">
        <v>8.5</v>
      </c>
      <c r="BC38" s="47">
        <v>3.4</v>
      </c>
      <c r="BD38" s="47">
        <v>-3.3</v>
      </c>
      <c r="BE38" s="47">
        <v>-35.1</v>
      </c>
      <c r="BF38" s="47">
        <v>-90.1</v>
      </c>
      <c r="BG38" s="47">
        <v>-114.3</v>
      </c>
      <c r="BH38" s="47">
        <v>-142.69999999999999</v>
      </c>
      <c r="BI38" s="47">
        <v>-154.1</v>
      </c>
      <c r="BJ38" s="47">
        <v>-115.7</v>
      </c>
      <c r="BK38" s="47">
        <v>-92.4</v>
      </c>
      <c r="BL38" s="47">
        <v>-74.900000000000006</v>
      </c>
      <c r="BM38" s="47">
        <v>7.9</v>
      </c>
      <c r="BN38" s="47">
        <v>-45.6</v>
      </c>
      <c r="BO38" s="47">
        <v>-78.5</v>
      </c>
      <c r="BP38" s="47">
        <v>-114.7</v>
      </c>
      <c r="BQ38" s="47">
        <v>-105.1</v>
      </c>
      <c r="BR38" s="47">
        <v>-114.1</v>
      </c>
      <c r="BS38" s="47">
        <v>-129.30000000000001</v>
      </c>
      <c r="BT38" s="47">
        <v>-204.5</v>
      </c>
      <c r="BU38" s="47">
        <v>-287</v>
      </c>
      <c r="BV38" s="47">
        <v>-404.2</v>
      </c>
      <c r="BW38" s="47">
        <v>-389</v>
      </c>
      <c r="BX38" s="47">
        <v>-450.9</v>
      </c>
      <c r="BY38" s="47">
        <v>-516.6</v>
      </c>
      <c r="BZ38" s="47">
        <v>-626.4</v>
      </c>
      <c r="CA38" s="47">
        <v>-742.9</v>
      </c>
      <c r="CB38" s="47">
        <v>-804</v>
      </c>
      <c r="CC38" s="47">
        <v>-717.6</v>
      </c>
      <c r="CD38" s="47">
        <v>-686.1</v>
      </c>
      <c r="CE38" s="47">
        <v>-377.3</v>
      </c>
      <c r="CF38" s="47">
        <v>-447.9</v>
      </c>
      <c r="CG38" s="47">
        <v>-480.5</v>
      </c>
      <c r="CH38" s="47">
        <v>-482.2</v>
      </c>
      <c r="CI38" s="47">
        <v>-422.2</v>
      </c>
    </row>
    <row r="39" spans="1:87" x14ac:dyDescent="0.15">
      <c r="A39" s="47" t="s">
        <v>156</v>
      </c>
      <c r="B39" s="47" t="s">
        <v>367</v>
      </c>
      <c r="C39" s="47" t="s">
        <v>163</v>
      </c>
      <c r="D39" s="47" t="s">
        <v>163</v>
      </c>
      <c r="E39" s="47" t="s">
        <v>163</v>
      </c>
      <c r="F39" s="47" t="s">
        <v>163</v>
      </c>
      <c r="G39" s="47" t="s">
        <v>163</v>
      </c>
      <c r="H39" s="47" t="s">
        <v>163</v>
      </c>
      <c r="I39" s="47" t="s">
        <v>163</v>
      </c>
      <c r="J39" s="47" t="s">
        <v>163</v>
      </c>
      <c r="K39" s="47" t="s">
        <v>163</v>
      </c>
      <c r="L39" s="47" t="s">
        <v>163</v>
      </c>
      <c r="M39" s="47" t="s">
        <v>163</v>
      </c>
      <c r="N39" s="47" t="s">
        <v>163</v>
      </c>
      <c r="O39" s="47" t="s">
        <v>163</v>
      </c>
      <c r="P39" s="47" t="s">
        <v>163</v>
      </c>
      <c r="Q39" s="47" t="s">
        <v>163</v>
      </c>
      <c r="R39" s="47" t="s">
        <v>163</v>
      </c>
      <c r="S39" s="47" t="s">
        <v>163</v>
      </c>
      <c r="T39" s="47" t="s">
        <v>163</v>
      </c>
      <c r="U39" s="47" t="s">
        <v>163</v>
      </c>
      <c r="V39" s="47" t="s">
        <v>163</v>
      </c>
      <c r="W39" s="47" t="s">
        <v>163</v>
      </c>
      <c r="X39" s="47" t="s">
        <v>163</v>
      </c>
      <c r="Y39" s="47" t="s">
        <v>163</v>
      </c>
      <c r="Z39" s="47" t="s">
        <v>163</v>
      </c>
      <c r="AA39" s="47" t="s">
        <v>163</v>
      </c>
      <c r="AB39" s="47" t="s">
        <v>163</v>
      </c>
      <c r="AC39" s="47" t="s">
        <v>163</v>
      </c>
      <c r="AD39" s="47" t="s">
        <v>163</v>
      </c>
      <c r="AE39" s="47" t="s">
        <v>163</v>
      </c>
      <c r="AF39" s="47" t="s">
        <v>163</v>
      </c>
      <c r="AG39" s="47" t="s">
        <v>163</v>
      </c>
      <c r="AH39" s="47" t="s">
        <v>163</v>
      </c>
      <c r="AI39" s="47" t="s">
        <v>163</v>
      </c>
      <c r="AJ39" s="47" t="s">
        <v>163</v>
      </c>
      <c r="AK39" s="47" t="s">
        <v>163</v>
      </c>
      <c r="AL39" s="47" t="s">
        <v>163</v>
      </c>
      <c r="AM39" s="47" t="s">
        <v>163</v>
      </c>
      <c r="AN39" s="47" t="s">
        <v>163</v>
      </c>
      <c r="AO39" s="47" t="s">
        <v>163</v>
      </c>
      <c r="AP39" s="47" t="s">
        <v>163</v>
      </c>
      <c r="AQ39" s="47">
        <v>0</v>
      </c>
      <c r="AR39" s="47">
        <v>0</v>
      </c>
      <c r="AS39" s="47">
        <v>0</v>
      </c>
      <c r="AT39" s="47">
        <v>0</v>
      </c>
      <c r="AU39" s="47">
        <v>0</v>
      </c>
      <c r="AV39" s="47">
        <v>0</v>
      </c>
      <c r="AW39" s="47">
        <v>0.1</v>
      </c>
      <c r="AX39" s="47">
        <v>0.1</v>
      </c>
      <c r="AY39" s="47">
        <v>0.1</v>
      </c>
      <c r="AZ39" s="47">
        <v>0.1</v>
      </c>
      <c r="BA39" s="47">
        <v>0.1</v>
      </c>
      <c r="BB39" s="47">
        <v>0.1</v>
      </c>
      <c r="BC39" s="47">
        <v>0.1</v>
      </c>
      <c r="BD39" s="47">
        <v>0.1</v>
      </c>
      <c r="BE39" s="47">
        <v>0.1</v>
      </c>
      <c r="BF39" s="47">
        <v>0.1</v>
      </c>
      <c r="BG39" s="47">
        <v>0.1</v>
      </c>
      <c r="BH39" s="47">
        <v>0.1</v>
      </c>
      <c r="BI39" s="47">
        <v>0.1</v>
      </c>
      <c r="BJ39" s="47">
        <v>0.1</v>
      </c>
      <c r="BK39" s="47">
        <v>0.3</v>
      </c>
      <c r="BL39" s="47">
        <v>7.4</v>
      </c>
      <c r="BM39" s="47">
        <v>5.3</v>
      </c>
      <c r="BN39" s="47">
        <v>-1.3</v>
      </c>
      <c r="BO39" s="47">
        <v>0.9</v>
      </c>
      <c r="BP39" s="47">
        <v>1.3</v>
      </c>
      <c r="BQ39" s="47">
        <v>0.4</v>
      </c>
      <c r="BR39" s="47">
        <v>0.2</v>
      </c>
      <c r="BS39" s="47">
        <v>0.5</v>
      </c>
      <c r="BT39" s="47">
        <v>0.2</v>
      </c>
      <c r="BU39" s="47">
        <v>4.5</v>
      </c>
      <c r="BV39" s="47">
        <v>0.3</v>
      </c>
      <c r="BW39" s="47">
        <v>-12.9</v>
      </c>
      <c r="BX39" s="47">
        <v>0.5</v>
      </c>
      <c r="BY39" s="47">
        <v>2.1</v>
      </c>
      <c r="BZ39" s="47">
        <v>-2.8</v>
      </c>
      <c r="CA39" s="47">
        <v>-12.9</v>
      </c>
      <c r="CB39" s="47">
        <v>2.1</v>
      </c>
      <c r="CC39" s="47">
        <v>-0.1</v>
      </c>
      <c r="CD39" s="47">
        <v>-5.4</v>
      </c>
      <c r="CE39" s="47">
        <v>0.6</v>
      </c>
      <c r="CF39" s="47">
        <v>0.7</v>
      </c>
      <c r="CG39" s="47">
        <v>1.6</v>
      </c>
      <c r="CH39" s="47">
        <v>-6.5</v>
      </c>
      <c r="CI39" s="47">
        <v>0.8</v>
      </c>
    </row>
    <row r="40" spans="1:87" ht="14" x14ac:dyDescent="0.2">
      <c r="A40" s="524" t="s">
        <v>123</v>
      </c>
      <c r="B40" s="522"/>
      <c r="C40" s="522"/>
      <c r="D40" s="522"/>
      <c r="E40" s="522"/>
      <c r="F40" s="522"/>
      <c r="G40" s="522"/>
      <c r="H40" s="522"/>
      <c r="I40" s="522"/>
      <c r="J40" s="522"/>
      <c r="K40" s="522"/>
      <c r="L40" s="522"/>
      <c r="M40" s="522"/>
      <c r="N40" s="522"/>
      <c r="O40" s="522"/>
      <c r="P40" s="522"/>
      <c r="Q40" s="522"/>
      <c r="R40" s="522"/>
      <c r="S40" s="522"/>
      <c r="T40" s="522"/>
      <c r="U40" s="522"/>
      <c r="V40" s="522"/>
      <c r="W40" s="522"/>
      <c r="X40" s="522"/>
      <c r="Y40" s="522"/>
      <c r="Z40" s="522"/>
      <c r="AA40" s="522"/>
      <c r="AB40" s="522"/>
      <c r="AC40" s="522"/>
      <c r="AD40" s="522"/>
      <c r="AE40" s="522"/>
      <c r="AF40" s="522"/>
      <c r="AG40" s="522"/>
      <c r="AH40" s="522"/>
      <c r="AI40" s="522"/>
      <c r="AJ40" s="522"/>
      <c r="AK40" s="522"/>
      <c r="AL40" s="522"/>
      <c r="AM40" s="522"/>
      <c r="AN40" s="522"/>
      <c r="AO40" s="522"/>
      <c r="AP40" s="522"/>
      <c r="AQ40" s="522"/>
      <c r="AR40" s="522"/>
      <c r="AS40" s="522"/>
      <c r="AT40" s="522"/>
      <c r="AU40" s="522"/>
      <c r="AV40" s="522"/>
      <c r="AW40" s="522"/>
      <c r="AX40" s="522"/>
      <c r="AY40" s="522"/>
      <c r="AZ40" s="522"/>
      <c r="BA40" s="522"/>
      <c r="BB40" s="522"/>
      <c r="BC40" s="522"/>
      <c r="BD40" s="522"/>
      <c r="BE40" s="522"/>
      <c r="BF40" s="522"/>
      <c r="BG40" s="522"/>
      <c r="BH40" s="522"/>
      <c r="BI40" s="522"/>
      <c r="BJ40" s="522"/>
      <c r="BK40" s="522"/>
      <c r="BL40" s="522"/>
      <c r="BM40" s="522"/>
      <c r="BN40" s="522"/>
      <c r="BO40" s="522"/>
      <c r="BP40" s="522"/>
      <c r="BQ40" s="522"/>
      <c r="BR40" s="522"/>
      <c r="BS40" s="522"/>
      <c r="BT40" s="522"/>
      <c r="BU40" s="522"/>
      <c r="BV40" s="522"/>
      <c r="BW40" s="522"/>
      <c r="BX40" s="522"/>
      <c r="BY40" s="522"/>
      <c r="BZ40" s="522"/>
      <c r="CA40" s="522"/>
      <c r="CB40" s="522"/>
      <c r="CC40" s="522"/>
      <c r="CD40" s="522"/>
      <c r="CE40" s="522"/>
      <c r="CF40" s="522"/>
      <c r="CG40" s="522"/>
      <c r="CH40" s="522"/>
      <c r="CI40" s="522"/>
    </row>
    <row r="41" spans="1:87" x14ac:dyDescent="0.15">
      <c r="A41" s="521" t="s">
        <v>366</v>
      </c>
      <c r="B41" s="522"/>
      <c r="C41" s="522"/>
      <c r="D41" s="522"/>
      <c r="E41" s="522"/>
      <c r="F41" s="522"/>
      <c r="G41" s="522"/>
      <c r="H41" s="522"/>
      <c r="I41" s="522"/>
      <c r="J41" s="522"/>
      <c r="K41" s="522"/>
      <c r="L41" s="522"/>
      <c r="M41" s="522"/>
      <c r="N41" s="522"/>
      <c r="O41" s="522"/>
      <c r="P41" s="522"/>
      <c r="Q41" s="522"/>
      <c r="R41" s="522"/>
      <c r="S41" s="522"/>
      <c r="T41" s="522"/>
      <c r="U41" s="522"/>
      <c r="V41" s="522"/>
      <c r="W41" s="522"/>
      <c r="X41" s="522"/>
      <c r="Y41" s="522"/>
      <c r="Z41" s="522"/>
      <c r="AA41" s="522"/>
      <c r="AB41" s="522"/>
      <c r="AC41" s="522"/>
      <c r="AD41" s="522"/>
      <c r="AE41" s="522"/>
      <c r="AF41" s="522"/>
      <c r="AG41" s="522"/>
      <c r="AH41" s="522"/>
      <c r="AI41" s="522"/>
      <c r="AJ41" s="522"/>
      <c r="AK41" s="522"/>
      <c r="AL41" s="522"/>
      <c r="AM41" s="522"/>
      <c r="AN41" s="522"/>
      <c r="AO41" s="522"/>
      <c r="AP41" s="522"/>
      <c r="AQ41" s="522"/>
      <c r="AR41" s="522"/>
      <c r="AS41" s="522"/>
      <c r="AT41" s="522"/>
      <c r="AU41" s="522"/>
      <c r="AV41" s="522"/>
      <c r="AW41" s="522"/>
      <c r="AX41" s="522"/>
      <c r="AY41" s="522"/>
      <c r="AZ41" s="522"/>
      <c r="BA41" s="522"/>
      <c r="BB41" s="522"/>
      <c r="BC41" s="522"/>
      <c r="BD41" s="522"/>
      <c r="BE41" s="522"/>
      <c r="BF41" s="522"/>
      <c r="BG41" s="522"/>
      <c r="BH41" s="522"/>
      <c r="BI41" s="522"/>
      <c r="BJ41" s="522"/>
      <c r="BK41" s="522"/>
      <c r="BL41" s="522"/>
      <c r="BM41" s="522"/>
      <c r="BN41" s="522"/>
      <c r="BO41" s="522"/>
      <c r="BP41" s="522"/>
      <c r="BQ41" s="522"/>
      <c r="BR41" s="522"/>
      <c r="BS41" s="522"/>
      <c r="BT41" s="522"/>
      <c r="BU41" s="522"/>
      <c r="BV41" s="522"/>
      <c r="BW41" s="522"/>
      <c r="BX41" s="522"/>
      <c r="BY41" s="522"/>
      <c r="BZ41" s="522"/>
      <c r="CA41" s="522"/>
      <c r="CB41" s="522"/>
      <c r="CC41" s="522"/>
      <c r="CD41" s="522"/>
      <c r="CE41" s="522"/>
      <c r="CF41" s="522"/>
      <c r="CG41" s="522"/>
      <c r="CH41" s="522"/>
      <c r="CI41" s="522"/>
    </row>
    <row r="42" spans="1:87" x14ac:dyDescent="0.15">
      <c r="A42" s="521" t="s">
        <v>365</v>
      </c>
      <c r="B42" s="522"/>
      <c r="C42" s="522"/>
      <c r="D42" s="522"/>
      <c r="E42" s="522"/>
      <c r="F42" s="522"/>
      <c r="G42" s="522"/>
      <c r="H42" s="522"/>
      <c r="I42" s="522"/>
      <c r="J42" s="522"/>
      <c r="K42" s="522"/>
      <c r="L42" s="522"/>
      <c r="M42" s="522"/>
      <c r="N42" s="522"/>
      <c r="O42" s="522"/>
      <c r="P42" s="522"/>
      <c r="Q42" s="522"/>
      <c r="R42" s="522"/>
      <c r="S42" s="522"/>
      <c r="T42" s="522"/>
      <c r="U42" s="522"/>
      <c r="V42" s="522"/>
      <c r="W42" s="522"/>
      <c r="X42" s="522"/>
      <c r="Y42" s="522"/>
      <c r="Z42" s="522"/>
      <c r="AA42" s="522"/>
      <c r="AB42" s="522"/>
      <c r="AC42" s="522"/>
      <c r="AD42" s="522"/>
      <c r="AE42" s="522"/>
      <c r="AF42" s="522"/>
      <c r="AG42" s="522"/>
      <c r="AH42" s="522"/>
      <c r="AI42" s="522"/>
      <c r="AJ42" s="522"/>
      <c r="AK42" s="522"/>
      <c r="AL42" s="522"/>
      <c r="AM42" s="522"/>
      <c r="AN42" s="522"/>
      <c r="AO42" s="522"/>
      <c r="AP42" s="522"/>
      <c r="AQ42" s="522"/>
      <c r="AR42" s="522"/>
      <c r="AS42" s="522"/>
      <c r="AT42" s="522"/>
      <c r="AU42" s="522"/>
      <c r="AV42" s="522"/>
      <c r="AW42" s="522"/>
      <c r="AX42" s="522"/>
      <c r="AY42" s="522"/>
      <c r="AZ42" s="522"/>
      <c r="BA42" s="522"/>
      <c r="BB42" s="522"/>
      <c r="BC42" s="522"/>
      <c r="BD42" s="522"/>
      <c r="BE42" s="522"/>
      <c r="BF42" s="522"/>
      <c r="BG42" s="522"/>
      <c r="BH42" s="522"/>
      <c r="BI42" s="522"/>
      <c r="BJ42" s="522"/>
      <c r="BK42" s="522"/>
      <c r="BL42" s="522"/>
      <c r="BM42" s="522"/>
      <c r="BN42" s="522"/>
      <c r="BO42" s="522"/>
      <c r="BP42" s="522"/>
      <c r="BQ42" s="522"/>
      <c r="BR42" s="522"/>
      <c r="BS42" s="522"/>
      <c r="BT42" s="522"/>
      <c r="BU42" s="522"/>
      <c r="BV42" s="522"/>
      <c r="BW42" s="522"/>
      <c r="BX42" s="522"/>
      <c r="BY42" s="522"/>
      <c r="BZ42" s="522"/>
      <c r="CA42" s="522"/>
      <c r="CB42" s="522"/>
      <c r="CC42" s="522"/>
      <c r="CD42" s="522"/>
      <c r="CE42" s="522"/>
      <c r="CF42" s="522"/>
      <c r="CG42" s="522"/>
      <c r="CH42" s="522"/>
      <c r="CI42" s="522"/>
    </row>
  </sheetData>
  <mergeCells count="94">
    <mergeCell ref="A42:CI42"/>
    <mergeCell ref="CA6"/>
    <mergeCell ref="CB6"/>
    <mergeCell ref="CC6"/>
    <mergeCell ref="CD6"/>
    <mergeCell ref="CG6"/>
    <mergeCell ref="CH6"/>
    <mergeCell ref="CI6"/>
    <mergeCell ref="A40:CI40"/>
    <mergeCell ref="A41:CI41"/>
    <mergeCell ref="CE6"/>
    <mergeCell ref="CF6"/>
    <mergeCell ref="BU6"/>
    <mergeCell ref="BV6"/>
    <mergeCell ref="BW6"/>
    <mergeCell ref="BX6"/>
    <mergeCell ref="BY6"/>
    <mergeCell ref="BZ6"/>
    <mergeCell ref="BP6"/>
    <mergeCell ref="BQ6"/>
    <mergeCell ref="BR6"/>
    <mergeCell ref="BS6"/>
    <mergeCell ref="BT6"/>
    <mergeCell ref="BK6"/>
    <mergeCell ref="BL6"/>
    <mergeCell ref="BM6"/>
    <mergeCell ref="BN6"/>
    <mergeCell ref="BO6"/>
    <mergeCell ref="BF6"/>
    <mergeCell ref="BG6"/>
    <mergeCell ref="BH6"/>
    <mergeCell ref="BI6"/>
    <mergeCell ref="BJ6"/>
    <mergeCell ref="BA6"/>
    <mergeCell ref="BB6"/>
    <mergeCell ref="BC6"/>
    <mergeCell ref="BD6"/>
    <mergeCell ref="BE6"/>
    <mergeCell ref="AV6"/>
    <mergeCell ref="AW6"/>
    <mergeCell ref="AX6"/>
    <mergeCell ref="AY6"/>
    <mergeCell ref="AZ6"/>
    <mergeCell ref="AQ6"/>
    <mergeCell ref="AR6"/>
    <mergeCell ref="AS6"/>
    <mergeCell ref="AT6"/>
    <mergeCell ref="AU6"/>
    <mergeCell ref="AL6"/>
    <mergeCell ref="AM6"/>
    <mergeCell ref="AN6"/>
    <mergeCell ref="AO6"/>
    <mergeCell ref="AP6"/>
    <mergeCell ref="AG6"/>
    <mergeCell ref="AH6"/>
    <mergeCell ref="AI6"/>
    <mergeCell ref="AJ6"/>
    <mergeCell ref="AK6"/>
    <mergeCell ref="AB6"/>
    <mergeCell ref="AC6"/>
    <mergeCell ref="AD6"/>
    <mergeCell ref="AE6"/>
    <mergeCell ref="AF6"/>
    <mergeCell ref="W6"/>
    <mergeCell ref="X6"/>
    <mergeCell ref="Y6"/>
    <mergeCell ref="Z6"/>
    <mergeCell ref="AA6"/>
    <mergeCell ref="R6"/>
    <mergeCell ref="S6"/>
    <mergeCell ref="T6"/>
    <mergeCell ref="U6"/>
    <mergeCell ref="V6"/>
    <mergeCell ref="M6"/>
    <mergeCell ref="N6"/>
    <mergeCell ref="O6"/>
    <mergeCell ref="P6"/>
    <mergeCell ref="Q6"/>
    <mergeCell ref="A1:CI1"/>
    <mergeCell ref="A2:CI2"/>
    <mergeCell ref="A3:CI3"/>
    <mergeCell ref="A4:CI4"/>
    <mergeCell ref="A6"/>
    <mergeCell ref="B6"/>
    <mergeCell ref="C6"/>
    <mergeCell ref="D6"/>
    <mergeCell ref="E6"/>
    <mergeCell ref="F6"/>
    <mergeCell ref="G6"/>
    <mergeCell ref="H6"/>
    <mergeCell ref="I6"/>
    <mergeCell ref="J6"/>
    <mergeCell ref="K6"/>
    <mergeCell ref="L6"/>
  </mergeCells>
  <pageMargins left="0.75" right="0.75" top="1" bottom="1" header="0.5" footer="0.5"/>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zoomScale="150" zoomScaleNormal="150" zoomScalePageLayoutView="150" workbookViewId="0">
      <pane xSplit="1" ySplit="3" topLeftCell="B4" activePane="bottomRight" state="frozen"/>
      <selection pane="topRight" activeCell="B1" sqref="B1"/>
      <selection pane="bottomLeft" activeCell="A4" sqref="A4"/>
      <selection pane="bottomRight" activeCell="A31" sqref="A31"/>
    </sheetView>
  </sheetViews>
  <sheetFormatPr baseColWidth="10" defaultColWidth="7.85546875" defaultRowHeight="13" x14ac:dyDescent="0.15"/>
  <cols>
    <col min="1" max="1" width="7.28515625" style="374" customWidth="1"/>
    <col min="2" max="4" width="9.140625" style="374" customWidth="1"/>
    <col min="5" max="5" width="9.85546875" style="374" customWidth="1"/>
    <col min="6" max="6" width="9.5703125" style="374" customWidth="1"/>
    <col min="7" max="7" width="10.140625" style="374" customWidth="1"/>
    <col min="8" max="8" width="8.28515625" style="374" customWidth="1"/>
    <col min="9" max="16384" width="7.85546875" style="374"/>
  </cols>
  <sheetData>
    <row r="1" spans="1:11" ht="16" x14ac:dyDescent="0.15">
      <c r="A1" s="529" t="s">
        <v>1412</v>
      </c>
      <c r="B1" s="530"/>
      <c r="C1" s="530"/>
      <c r="D1" s="530"/>
      <c r="E1" s="530"/>
      <c r="F1" s="530"/>
      <c r="G1" s="530"/>
      <c r="H1" s="530"/>
    </row>
    <row r="2" spans="1:11" ht="18" customHeight="1" x14ac:dyDescent="0.15">
      <c r="A2" s="537" t="s">
        <v>1411</v>
      </c>
      <c r="B2" s="539" t="s">
        <v>1410</v>
      </c>
      <c r="C2" s="539"/>
      <c r="D2" s="540"/>
      <c r="E2" s="539" t="s">
        <v>1409</v>
      </c>
      <c r="F2" s="539"/>
      <c r="G2" s="540"/>
      <c r="H2" s="533" t="s">
        <v>1408</v>
      </c>
      <c r="I2" s="386"/>
      <c r="J2" s="386"/>
      <c r="K2" s="386"/>
    </row>
    <row r="3" spans="1:11" ht="28.5" customHeight="1" x14ac:dyDescent="0.15">
      <c r="A3" s="538"/>
      <c r="B3" s="388" t="s">
        <v>1407</v>
      </c>
      <c r="C3" s="388" t="s">
        <v>1405</v>
      </c>
      <c r="D3" s="387" t="s">
        <v>1404</v>
      </c>
      <c r="E3" s="388" t="s">
        <v>1406</v>
      </c>
      <c r="F3" s="388" t="s">
        <v>1405</v>
      </c>
      <c r="G3" s="387" t="s">
        <v>1404</v>
      </c>
      <c r="H3" s="534"/>
      <c r="I3" s="386"/>
      <c r="J3" s="386"/>
      <c r="K3" s="386"/>
    </row>
    <row r="4" spans="1:11" s="382" customFormat="1" ht="20" customHeight="1" x14ac:dyDescent="0.2">
      <c r="A4" s="383">
        <v>1991</v>
      </c>
      <c r="B4" s="380">
        <v>204061</v>
      </c>
      <c r="C4" s="379">
        <v>36687</v>
      </c>
      <c r="D4" s="379">
        <v>167374</v>
      </c>
      <c r="E4" s="385"/>
      <c r="F4" s="385"/>
      <c r="G4" s="385"/>
      <c r="H4" s="384">
        <f t="shared" ref="H4:H24" si="0">C4/B4*100</f>
        <v>17.978447621054489</v>
      </c>
    </row>
    <row r="5" spans="1:11" ht="16" x14ac:dyDescent="0.2">
      <c r="A5" s="381">
        <v>1992</v>
      </c>
      <c r="B5" s="380">
        <v>213589</v>
      </c>
      <c r="C5" s="379">
        <v>42594</v>
      </c>
      <c r="D5" s="379">
        <v>170995</v>
      </c>
      <c r="E5" s="378">
        <f t="shared" ref="E5:E24" si="1">B5/B4*100-100</f>
        <v>4.6691920553167989</v>
      </c>
      <c r="F5" s="378">
        <f t="shared" ref="F5:F24" si="2">C5/C4*100-100</f>
        <v>16.101071224139346</v>
      </c>
      <c r="G5" s="378">
        <f t="shared" ref="G5:G24" si="3">D5/D4*100-100</f>
        <v>2.1634184520893314</v>
      </c>
      <c r="H5" s="384">
        <f t="shared" si="0"/>
        <v>19.942038213578414</v>
      </c>
    </row>
    <row r="6" spans="1:11" s="382" customFormat="1" ht="16" x14ac:dyDescent="0.2">
      <c r="A6" s="381">
        <v>1993</v>
      </c>
      <c r="B6" s="380">
        <v>229865</v>
      </c>
      <c r="C6" s="379">
        <v>50241</v>
      </c>
      <c r="D6" s="379">
        <v>179624</v>
      </c>
      <c r="E6" s="378">
        <f t="shared" si="1"/>
        <v>7.620242615490497</v>
      </c>
      <c r="F6" s="378">
        <f t="shared" si="2"/>
        <v>17.953232849697145</v>
      </c>
      <c r="G6" s="378">
        <f t="shared" si="3"/>
        <v>5.0463463843972107</v>
      </c>
      <c r="H6" s="377">
        <f t="shared" si="0"/>
        <v>21.856742000739565</v>
      </c>
    </row>
    <row r="7" spans="1:11" ht="16" x14ac:dyDescent="0.2">
      <c r="A7" s="383">
        <v>1994</v>
      </c>
      <c r="B7" s="380">
        <v>256765</v>
      </c>
      <c r="C7" s="379">
        <v>67444</v>
      </c>
      <c r="D7" s="379">
        <v>189321</v>
      </c>
      <c r="E7" s="378">
        <f t="shared" si="1"/>
        <v>11.702521044961173</v>
      </c>
      <c r="F7" s="378">
        <f t="shared" si="2"/>
        <v>34.240958579646104</v>
      </c>
      <c r="G7" s="378">
        <f t="shared" si="3"/>
        <v>5.3984990869816869</v>
      </c>
      <c r="H7" s="377">
        <f t="shared" si="0"/>
        <v>26.266819854730976</v>
      </c>
    </row>
    <row r="8" spans="1:11" ht="16" x14ac:dyDescent="0.2">
      <c r="A8" s="381">
        <v>1995</v>
      </c>
      <c r="B8" s="380">
        <v>293667</v>
      </c>
      <c r="C8" s="379">
        <v>80755</v>
      </c>
      <c r="D8" s="379">
        <v>212912</v>
      </c>
      <c r="E8" s="378">
        <f t="shared" si="1"/>
        <v>14.371896481218243</v>
      </c>
      <c r="F8" s="378">
        <f t="shared" si="2"/>
        <v>19.736373880552762</v>
      </c>
      <c r="G8" s="378">
        <f t="shared" si="3"/>
        <v>12.460846921366354</v>
      </c>
      <c r="H8" s="377">
        <f t="shared" si="0"/>
        <v>27.498833713015081</v>
      </c>
    </row>
    <row r="9" spans="1:11" ht="16" x14ac:dyDescent="0.2">
      <c r="A9" s="381">
        <v>1996</v>
      </c>
      <c r="B9" s="380">
        <v>337170</v>
      </c>
      <c r="C9" s="379">
        <v>102563</v>
      </c>
      <c r="D9" s="379">
        <v>234607</v>
      </c>
      <c r="E9" s="378">
        <f t="shared" si="1"/>
        <v>14.813717578073124</v>
      </c>
      <c r="F9" s="378">
        <f t="shared" si="2"/>
        <v>27.005139000681069</v>
      </c>
      <c r="G9" s="378">
        <f t="shared" si="3"/>
        <v>10.18965582024498</v>
      </c>
      <c r="H9" s="377">
        <f t="shared" si="0"/>
        <v>30.418779843995608</v>
      </c>
    </row>
    <row r="10" spans="1:11" ht="16" x14ac:dyDescent="0.2">
      <c r="A10" s="381">
        <v>1997</v>
      </c>
      <c r="B10" s="380">
        <v>372328</v>
      </c>
      <c r="C10" s="379">
        <v>118073</v>
      </c>
      <c r="D10" s="379">
        <v>254255</v>
      </c>
      <c r="E10" s="378">
        <f t="shared" si="1"/>
        <v>10.427380846457268</v>
      </c>
      <c r="F10" s="378">
        <f t="shared" si="2"/>
        <v>15.122412565935079</v>
      </c>
      <c r="G10" s="378">
        <f t="shared" si="3"/>
        <v>8.3748566752057627</v>
      </c>
      <c r="H10" s="377">
        <f t="shared" si="0"/>
        <v>31.712092563546118</v>
      </c>
    </row>
    <row r="11" spans="1:11" s="382" customFormat="1" ht="16" x14ac:dyDescent="0.2">
      <c r="A11" s="381">
        <v>1998</v>
      </c>
      <c r="B11" s="380">
        <v>397319</v>
      </c>
      <c r="C11" s="379">
        <v>149954</v>
      </c>
      <c r="D11" s="379">
        <v>247365</v>
      </c>
      <c r="E11" s="378">
        <f t="shared" si="1"/>
        <v>6.7120925635461219</v>
      </c>
      <c r="F11" s="378">
        <f t="shared" si="2"/>
        <v>27.001092544442855</v>
      </c>
      <c r="G11" s="378">
        <f t="shared" si="3"/>
        <v>-2.7098778785077968</v>
      </c>
      <c r="H11" s="377">
        <f t="shared" si="0"/>
        <v>37.741462150060784</v>
      </c>
    </row>
    <row r="12" spans="1:11" ht="16" x14ac:dyDescent="0.2">
      <c r="A12" s="381">
        <v>1999</v>
      </c>
      <c r="B12" s="380">
        <v>385597</v>
      </c>
      <c r="C12" s="379">
        <v>157319</v>
      </c>
      <c r="D12" s="379">
        <v>228278</v>
      </c>
      <c r="E12" s="378">
        <f t="shared" si="1"/>
        <v>-2.950274212912035</v>
      </c>
      <c r="F12" s="378">
        <f t="shared" si="2"/>
        <v>4.9115061952332013</v>
      </c>
      <c r="G12" s="378">
        <f t="shared" si="3"/>
        <v>-7.7161279890041072</v>
      </c>
      <c r="H12" s="377">
        <f t="shared" si="0"/>
        <v>40.798813268775433</v>
      </c>
    </row>
    <row r="13" spans="1:11" ht="16" x14ac:dyDescent="0.2">
      <c r="A13" s="381">
        <v>2000</v>
      </c>
      <c r="B13" s="380">
        <v>438732</v>
      </c>
      <c r="C13" s="379">
        <v>179073</v>
      </c>
      <c r="D13" s="379">
        <v>259659</v>
      </c>
      <c r="E13" s="378">
        <f t="shared" si="1"/>
        <v>13.779930860457938</v>
      </c>
      <c r="F13" s="378">
        <f t="shared" si="2"/>
        <v>13.82795466536146</v>
      </c>
      <c r="G13" s="378">
        <f t="shared" si="3"/>
        <v>13.746834999430519</v>
      </c>
      <c r="H13" s="377">
        <f t="shared" si="0"/>
        <v>40.816033478296546</v>
      </c>
    </row>
    <row r="14" spans="1:11" ht="16" x14ac:dyDescent="0.2">
      <c r="A14" s="381">
        <v>2001</v>
      </c>
      <c r="B14" s="380">
        <v>405290</v>
      </c>
      <c r="C14" s="379">
        <v>180275</v>
      </c>
      <c r="D14" s="379">
        <v>225015</v>
      </c>
      <c r="E14" s="378">
        <f t="shared" si="1"/>
        <v>-7.6224209768150075</v>
      </c>
      <c r="F14" s="378">
        <f t="shared" si="2"/>
        <v>0.67123463615396872</v>
      </c>
      <c r="G14" s="378">
        <f t="shared" si="3"/>
        <v>-13.342114080390061</v>
      </c>
      <c r="H14" s="377">
        <f t="shared" si="0"/>
        <v>44.480495447704108</v>
      </c>
    </row>
    <row r="15" spans="1:11" ht="16" x14ac:dyDescent="0.2">
      <c r="A15" s="381">
        <v>2002</v>
      </c>
      <c r="B15" s="380">
        <v>425037</v>
      </c>
      <c r="C15" s="379">
        <v>178564</v>
      </c>
      <c r="D15" s="379">
        <v>246473</v>
      </c>
      <c r="E15" s="378">
        <f t="shared" si="1"/>
        <v>4.8723136519529362</v>
      </c>
      <c r="F15" s="378">
        <f t="shared" si="2"/>
        <v>-0.94910553321314239</v>
      </c>
      <c r="G15" s="378">
        <f t="shared" si="3"/>
        <v>9.5362531386796547</v>
      </c>
      <c r="H15" s="377">
        <f t="shared" si="0"/>
        <v>42.01140136035216</v>
      </c>
    </row>
    <row r="16" spans="1:11" ht="16" x14ac:dyDescent="0.2">
      <c r="A16" s="381">
        <v>2003</v>
      </c>
      <c r="B16" s="380">
        <v>482763</v>
      </c>
      <c r="C16" s="379">
        <v>189862</v>
      </c>
      <c r="D16" s="379">
        <v>292901</v>
      </c>
      <c r="E16" s="378">
        <f t="shared" si="1"/>
        <v>13.581405854078582</v>
      </c>
      <c r="F16" s="378">
        <f t="shared" si="2"/>
        <v>6.3271432091574979</v>
      </c>
      <c r="G16" s="378">
        <f t="shared" si="3"/>
        <v>18.836951714792292</v>
      </c>
      <c r="H16" s="377">
        <f t="shared" si="0"/>
        <v>39.328200379896558</v>
      </c>
    </row>
    <row r="17" spans="1:8" ht="16" x14ac:dyDescent="0.2">
      <c r="A17" s="381">
        <v>2004</v>
      </c>
      <c r="B17" s="380">
        <v>600521</v>
      </c>
      <c r="C17" s="379">
        <v>226816</v>
      </c>
      <c r="D17" s="379">
        <v>373705</v>
      </c>
      <c r="E17" s="378">
        <f t="shared" si="1"/>
        <v>24.392507296540941</v>
      </c>
      <c r="F17" s="378">
        <f t="shared" si="2"/>
        <v>19.463610411772763</v>
      </c>
      <c r="G17" s="378">
        <f t="shared" si="3"/>
        <v>27.587478362996379</v>
      </c>
      <c r="H17" s="377">
        <f t="shared" si="0"/>
        <v>37.769869829697875</v>
      </c>
    </row>
    <row r="18" spans="1:8" ht="16" x14ac:dyDescent="0.2">
      <c r="A18" s="381">
        <v>2005</v>
      </c>
      <c r="B18" s="380">
        <v>663004</v>
      </c>
      <c r="C18" s="379">
        <v>268013</v>
      </c>
      <c r="D18" s="379">
        <v>394991</v>
      </c>
      <c r="E18" s="378">
        <f t="shared" si="1"/>
        <v>10.404798499969203</v>
      </c>
      <c r="F18" s="378">
        <f t="shared" si="2"/>
        <v>18.163180727990962</v>
      </c>
      <c r="G18" s="378">
        <f t="shared" si="3"/>
        <v>5.6959366345111846</v>
      </c>
      <c r="H18" s="377">
        <f t="shared" si="0"/>
        <v>40.424039673968785</v>
      </c>
    </row>
    <row r="19" spans="1:8" ht="16" x14ac:dyDescent="0.2">
      <c r="A19" s="381">
        <v>2006</v>
      </c>
      <c r="B19" s="380">
        <v>761532</v>
      </c>
      <c r="C19" s="379">
        <v>315673</v>
      </c>
      <c r="D19" s="379">
        <v>445859</v>
      </c>
      <c r="E19" s="378">
        <f t="shared" si="1"/>
        <v>14.860845485095126</v>
      </c>
      <c r="F19" s="378">
        <f t="shared" si="2"/>
        <v>17.782719494949873</v>
      </c>
      <c r="G19" s="378">
        <f t="shared" si="3"/>
        <v>12.878268112437993</v>
      </c>
      <c r="H19" s="377">
        <f t="shared" si="0"/>
        <v>41.452361818019469</v>
      </c>
    </row>
    <row r="20" spans="1:8" ht="16" x14ac:dyDescent="0.2">
      <c r="A20" s="381">
        <v>2007</v>
      </c>
      <c r="B20" s="380">
        <v>808928</v>
      </c>
      <c r="C20" s="379">
        <v>345603</v>
      </c>
      <c r="D20" s="379">
        <v>463325</v>
      </c>
      <c r="E20" s="378">
        <f t="shared" si="1"/>
        <v>6.2237699794624604</v>
      </c>
      <c r="F20" s="378">
        <f t="shared" si="2"/>
        <v>9.4813303640159319</v>
      </c>
      <c r="G20" s="378">
        <f t="shared" si="3"/>
        <v>3.9173819525903895</v>
      </c>
      <c r="H20" s="377">
        <f t="shared" si="0"/>
        <v>42.72357984888643</v>
      </c>
    </row>
    <row r="21" spans="1:8" ht="16" x14ac:dyDescent="0.2">
      <c r="A21" s="381">
        <v>2008</v>
      </c>
      <c r="B21" s="380">
        <v>777027</v>
      </c>
      <c r="C21" s="379">
        <v>333696</v>
      </c>
      <c r="D21" s="379">
        <v>443331</v>
      </c>
      <c r="E21" s="378">
        <f t="shared" si="1"/>
        <v>-3.9436142648047792</v>
      </c>
      <c r="F21" s="378">
        <f t="shared" si="2"/>
        <v>-3.4452825930330562</v>
      </c>
      <c r="G21" s="378">
        <f t="shared" si="3"/>
        <v>-4.3153294123995067</v>
      </c>
      <c r="H21" s="377">
        <f t="shared" si="0"/>
        <v>42.94522584157307</v>
      </c>
    </row>
    <row r="22" spans="1:8" ht="16" x14ac:dyDescent="0.2">
      <c r="A22" s="381">
        <v>2009</v>
      </c>
      <c r="B22" s="380">
        <v>616436.97900000005</v>
      </c>
      <c r="C22" s="379">
        <v>274175.66800000001</v>
      </c>
      <c r="D22" s="379">
        <v>342261.31100000005</v>
      </c>
      <c r="E22" s="378">
        <f t="shared" si="1"/>
        <v>-20.667238204077847</v>
      </c>
      <c r="F22" s="378">
        <f t="shared" si="2"/>
        <v>-17.836693277713849</v>
      </c>
      <c r="G22" s="378">
        <f t="shared" si="3"/>
        <v>-22.797794198916819</v>
      </c>
      <c r="H22" s="377">
        <f t="shared" si="0"/>
        <v>44.477485507890009</v>
      </c>
    </row>
    <row r="23" spans="1:8" ht="16" x14ac:dyDescent="0.2">
      <c r="A23" s="381">
        <v>2010</v>
      </c>
      <c r="B23" s="380">
        <v>636381</v>
      </c>
      <c r="C23" s="379">
        <v>293503</v>
      </c>
      <c r="D23" s="379">
        <v>342878</v>
      </c>
      <c r="E23" s="378">
        <f t="shared" si="1"/>
        <v>3.2353706347003452</v>
      </c>
      <c r="F23" s="378">
        <f t="shared" si="2"/>
        <v>7.0492513580745424</v>
      </c>
      <c r="G23" s="378">
        <f t="shared" si="3"/>
        <v>0.18018075084155782</v>
      </c>
      <c r="H23" s="377">
        <f t="shared" si="0"/>
        <v>46.120641565351569</v>
      </c>
    </row>
    <row r="24" spans="1:8" ht="16" x14ac:dyDescent="0.2">
      <c r="A24" s="381">
        <v>2011</v>
      </c>
      <c r="B24" s="380">
        <v>688995</v>
      </c>
      <c r="C24" s="379">
        <v>325274</v>
      </c>
      <c r="D24" s="379">
        <v>363721</v>
      </c>
      <c r="E24" s="378">
        <f t="shared" si="1"/>
        <v>8.2676886959227147</v>
      </c>
      <c r="F24" s="378">
        <f t="shared" si="2"/>
        <v>10.824761586764026</v>
      </c>
      <c r="G24" s="378">
        <f t="shared" si="3"/>
        <v>6.0788385373223122</v>
      </c>
      <c r="H24" s="377">
        <f t="shared" si="0"/>
        <v>47.209921697544978</v>
      </c>
    </row>
    <row r="25" spans="1:8" ht="16" x14ac:dyDescent="0.2">
      <c r="A25" s="531" t="s">
        <v>1403</v>
      </c>
      <c r="B25" s="532"/>
      <c r="C25" s="532"/>
      <c r="D25" s="532"/>
      <c r="E25" s="532"/>
      <c r="F25" s="532"/>
      <c r="G25" s="532"/>
      <c r="H25" s="532"/>
    </row>
    <row r="26" spans="1:8" ht="16" x14ac:dyDescent="0.2">
      <c r="A26" s="535" t="s">
        <v>1402</v>
      </c>
      <c r="B26" s="536"/>
      <c r="C26" s="536"/>
      <c r="D26" s="536"/>
      <c r="E26" s="536"/>
      <c r="F26" s="536"/>
      <c r="G26" s="536"/>
      <c r="H26" s="536"/>
    </row>
    <row r="27" spans="1:8" ht="13.5" customHeight="1" x14ac:dyDescent="0.15">
      <c r="A27" s="374" t="s">
        <v>1401</v>
      </c>
      <c r="B27" s="375"/>
      <c r="C27" s="375"/>
      <c r="D27" s="375"/>
    </row>
    <row r="28" spans="1:8" x14ac:dyDescent="0.15">
      <c r="B28" s="375"/>
      <c r="C28" s="375"/>
      <c r="D28" s="375"/>
    </row>
    <row r="29" spans="1:8" x14ac:dyDescent="0.15">
      <c r="A29" s="376" t="s">
        <v>1400</v>
      </c>
      <c r="B29" s="375"/>
      <c r="C29" s="375"/>
      <c r="D29" s="375"/>
    </row>
    <row r="30" spans="1:8" x14ac:dyDescent="0.15">
      <c r="B30" s="375"/>
      <c r="C30" s="375"/>
      <c r="D30" s="375"/>
    </row>
    <row r="31" spans="1:8" x14ac:dyDescent="0.15">
      <c r="A31" s="374" t="s">
        <v>1413</v>
      </c>
      <c r="B31" s="375"/>
      <c r="C31" s="375"/>
      <c r="D31" s="375"/>
    </row>
  </sheetData>
  <mergeCells count="7">
    <mergeCell ref="A1:H1"/>
    <mergeCell ref="A25:H25"/>
    <mergeCell ref="H2:H3"/>
    <mergeCell ref="A26:H26"/>
    <mergeCell ref="A2:A3"/>
    <mergeCell ref="B2:D2"/>
    <mergeCell ref="E2:G2"/>
  </mergeCells>
  <pageMargins left="0.75" right="0.75" top="1" bottom="1" header="0.5" footer="0.5"/>
  <pageSetup orientation="portrait"/>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D117"/>
  <sheetViews>
    <sheetView zoomScale="200" zoomScaleNormal="200" zoomScalePageLayoutView="200" workbookViewId="0">
      <pane xSplit="2" ySplit="6" topLeftCell="BA7" activePane="bottomRight" state="frozen"/>
      <selection activeCell="A103" sqref="A103:XFD103"/>
      <selection pane="topRight" activeCell="A103" sqref="A103:XFD103"/>
      <selection pane="bottomLeft" activeCell="A103" sqref="A103:XFD103"/>
      <selection pane="bottomRight" activeCell="A16" sqref="A16:XFD16"/>
    </sheetView>
  </sheetViews>
  <sheetFormatPr baseColWidth="10" defaultColWidth="7.5703125" defaultRowHeight="13" x14ac:dyDescent="0.15"/>
  <cols>
    <col min="1" max="1" width="7.5703125" style="52"/>
    <col min="2" max="2" width="72" style="52" bestFit="1" customWidth="1"/>
    <col min="3" max="16384" width="7.5703125" style="52"/>
  </cols>
  <sheetData>
    <row r="1" spans="1:56" ht="18" x14ac:dyDescent="0.2">
      <c r="A1" s="525" t="s">
        <v>1057</v>
      </c>
      <c r="B1" s="522"/>
      <c r="C1" s="522"/>
      <c r="D1" s="522"/>
      <c r="E1" s="522"/>
      <c r="F1" s="522"/>
      <c r="G1" s="522"/>
      <c r="H1" s="522"/>
      <c r="I1" s="522"/>
      <c r="J1" s="522"/>
      <c r="K1" s="522"/>
      <c r="L1" s="522"/>
      <c r="M1" s="522"/>
      <c r="N1" s="522"/>
      <c r="O1" s="522"/>
      <c r="P1" s="522"/>
      <c r="Q1" s="522"/>
      <c r="R1" s="522"/>
      <c r="S1" s="522"/>
      <c r="T1" s="522"/>
      <c r="U1" s="522"/>
      <c r="V1" s="522"/>
      <c r="W1" s="522"/>
      <c r="X1" s="522"/>
      <c r="Y1" s="522"/>
      <c r="Z1" s="522"/>
      <c r="AA1" s="522"/>
      <c r="AB1" s="522"/>
      <c r="AC1" s="522"/>
      <c r="AD1" s="522"/>
      <c r="AE1" s="522"/>
      <c r="AF1" s="522"/>
      <c r="AG1" s="522"/>
      <c r="AH1" s="522"/>
      <c r="AI1" s="522"/>
      <c r="AJ1" s="522"/>
      <c r="AK1" s="522"/>
      <c r="AL1" s="522"/>
      <c r="AM1" s="522"/>
      <c r="AN1" s="522"/>
      <c r="AO1" s="522"/>
      <c r="AP1" s="522"/>
      <c r="AQ1" s="522"/>
      <c r="AR1" s="522"/>
      <c r="AS1" s="522"/>
      <c r="AT1" s="522"/>
      <c r="AU1" s="522"/>
      <c r="AV1" s="522"/>
      <c r="AW1" s="522"/>
      <c r="AX1" s="522"/>
      <c r="AY1" s="522"/>
      <c r="AZ1" s="522"/>
      <c r="BA1" s="522"/>
      <c r="BB1" s="522"/>
      <c r="BC1" s="522"/>
      <c r="BD1" s="522"/>
    </row>
    <row r="2" spans="1:56" ht="17" x14ac:dyDescent="0.2">
      <c r="A2" s="526" t="s">
        <v>497</v>
      </c>
      <c r="B2" s="522"/>
      <c r="C2" s="522"/>
      <c r="D2" s="522"/>
      <c r="E2" s="522"/>
      <c r="F2" s="522"/>
      <c r="G2" s="522"/>
      <c r="H2" s="522"/>
      <c r="I2" s="522"/>
      <c r="J2" s="522"/>
      <c r="K2" s="522"/>
      <c r="L2" s="522"/>
      <c r="M2" s="522"/>
      <c r="N2" s="522"/>
      <c r="O2" s="522"/>
      <c r="P2" s="522"/>
      <c r="Q2" s="522"/>
      <c r="R2" s="522"/>
      <c r="S2" s="522"/>
      <c r="T2" s="522"/>
      <c r="U2" s="522"/>
      <c r="V2" s="522"/>
      <c r="W2" s="522"/>
      <c r="X2" s="522"/>
      <c r="Y2" s="522"/>
      <c r="Z2" s="522"/>
      <c r="AA2" s="522"/>
      <c r="AB2" s="522"/>
      <c r="AC2" s="522"/>
      <c r="AD2" s="522"/>
      <c r="AE2" s="522"/>
      <c r="AF2" s="522"/>
      <c r="AG2" s="522"/>
      <c r="AH2" s="522"/>
      <c r="AI2" s="522"/>
      <c r="AJ2" s="522"/>
      <c r="AK2" s="522"/>
      <c r="AL2" s="522"/>
      <c r="AM2" s="522"/>
      <c r="AN2" s="522"/>
      <c r="AO2" s="522"/>
      <c r="AP2" s="522"/>
      <c r="AQ2" s="522"/>
      <c r="AR2" s="522"/>
      <c r="AS2" s="522"/>
      <c r="AT2" s="522"/>
      <c r="AU2" s="522"/>
      <c r="AV2" s="522"/>
      <c r="AW2" s="522"/>
      <c r="AX2" s="522"/>
      <c r="AY2" s="522"/>
      <c r="AZ2" s="522"/>
      <c r="BA2" s="522"/>
      <c r="BB2" s="522"/>
      <c r="BC2" s="522"/>
      <c r="BD2" s="522"/>
    </row>
    <row r="3" spans="1:56" x14ac:dyDescent="0.15">
      <c r="A3" s="522" t="s">
        <v>308</v>
      </c>
      <c r="B3" s="522"/>
      <c r="C3" s="522"/>
      <c r="D3" s="522"/>
      <c r="E3" s="522"/>
      <c r="F3" s="522"/>
      <c r="G3" s="522"/>
      <c r="H3" s="522"/>
      <c r="I3" s="522"/>
      <c r="J3" s="522"/>
      <c r="K3" s="522"/>
      <c r="L3" s="522"/>
      <c r="M3" s="522"/>
      <c r="N3" s="522"/>
      <c r="O3" s="522"/>
      <c r="P3" s="522"/>
      <c r="Q3" s="522"/>
      <c r="R3" s="522"/>
      <c r="S3" s="522"/>
      <c r="T3" s="522"/>
      <c r="U3" s="522"/>
      <c r="V3" s="522"/>
      <c r="W3" s="522"/>
      <c r="X3" s="522"/>
      <c r="Y3" s="522"/>
      <c r="Z3" s="522"/>
      <c r="AA3" s="522"/>
      <c r="AB3" s="522"/>
      <c r="AC3" s="522"/>
      <c r="AD3" s="522"/>
      <c r="AE3" s="522"/>
      <c r="AF3" s="522"/>
      <c r="AG3" s="522"/>
      <c r="AH3" s="522"/>
      <c r="AI3" s="522"/>
      <c r="AJ3" s="522"/>
      <c r="AK3" s="522"/>
      <c r="AL3" s="522"/>
      <c r="AM3" s="522"/>
      <c r="AN3" s="522"/>
      <c r="AO3" s="522"/>
      <c r="AP3" s="522"/>
      <c r="AQ3" s="522"/>
      <c r="AR3" s="522"/>
      <c r="AS3" s="522"/>
      <c r="AT3" s="522"/>
      <c r="AU3" s="522"/>
      <c r="AV3" s="522"/>
      <c r="AW3" s="522"/>
      <c r="AX3" s="522"/>
      <c r="AY3" s="522"/>
      <c r="AZ3" s="522"/>
      <c r="BA3" s="522"/>
      <c r="BB3" s="522"/>
      <c r="BC3" s="522"/>
      <c r="BD3" s="522"/>
    </row>
    <row r="4" spans="1:56" x14ac:dyDescent="0.15">
      <c r="A4" s="528" t="s">
        <v>1417</v>
      </c>
      <c r="B4" s="528"/>
      <c r="C4" s="528"/>
      <c r="D4" s="528"/>
      <c r="E4" s="528"/>
      <c r="F4" s="528"/>
      <c r="G4" s="528"/>
      <c r="H4" s="528"/>
      <c r="I4" s="528"/>
      <c r="J4" s="528"/>
      <c r="K4" s="528"/>
      <c r="L4" s="528"/>
      <c r="M4" s="528"/>
      <c r="N4" s="528"/>
      <c r="O4" s="528"/>
      <c r="P4" s="528"/>
      <c r="Q4" s="528"/>
      <c r="R4" s="528"/>
      <c r="S4" s="528"/>
      <c r="T4" s="528"/>
      <c r="U4" s="528"/>
      <c r="V4" s="528"/>
      <c r="W4" s="528"/>
      <c r="X4" s="528"/>
      <c r="Y4" s="528"/>
      <c r="Z4" s="528"/>
      <c r="AA4" s="528"/>
      <c r="AB4" s="528"/>
      <c r="AC4" s="528"/>
      <c r="AD4" s="528"/>
      <c r="AE4" s="528"/>
      <c r="AF4" s="528"/>
      <c r="AG4" s="528"/>
      <c r="AH4" s="528"/>
      <c r="AI4" s="528"/>
      <c r="AJ4" s="528"/>
      <c r="AK4" s="528"/>
      <c r="AL4" s="528"/>
      <c r="AM4" s="528"/>
      <c r="AN4" s="528"/>
      <c r="AO4" s="528"/>
      <c r="AP4" s="528"/>
      <c r="AQ4" s="528"/>
      <c r="AR4" s="528"/>
      <c r="AS4" s="528"/>
      <c r="AT4" s="528"/>
      <c r="AU4" s="528"/>
      <c r="AV4" s="528"/>
      <c r="AW4" s="528"/>
      <c r="AX4" s="528"/>
      <c r="AY4" s="528"/>
      <c r="AZ4" s="528"/>
      <c r="BA4" s="528"/>
      <c r="BB4" s="528"/>
      <c r="BC4" s="528"/>
      <c r="BD4" s="528"/>
    </row>
    <row r="6" spans="1:56" x14ac:dyDescent="0.15">
      <c r="A6" s="523" t="s">
        <v>307</v>
      </c>
      <c r="B6" s="523" t="s">
        <v>1056</v>
      </c>
      <c r="C6" s="523" t="s">
        <v>1055</v>
      </c>
      <c r="D6" s="523" t="s">
        <v>274</v>
      </c>
      <c r="E6" s="523" t="s">
        <v>1054</v>
      </c>
      <c r="F6" s="523" t="s">
        <v>272</v>
      </c>
      <c r="G6" s="523" t="s">
        <v>1053</v>
      </c>
      <c r="H6" s="523" t="s">
        <v>270</v>
      </c>
      <c r="I6" s="523" t="s">
        <v>1052</v>
      </c>
      <c r="J6" s="523" t="s">
        <v>268</v>
      </c>
      <c r="K6" s="523" t="s">
        <v>1051</v>
      </c>
      <c r="L6" s="523" t="s">
        <v>266</v>
      </c>
      <c r="M6" s="523" t="s">
        <v>1050</v>
      </c>
      <c r="N6" s="523" t="s">
        <v>264</v>
      </c>
      <c r="O6" s="523" t="s">
        <v>1049</v>
      </c>
      <c r="P6" s="523" t="s">
        <v>262</v>
      </c>
      <c r="Q6" s="523" t="s">
        <v>1048</v>
      </c>
      <c r="R6" s="523" t="s">
        <v>260</v>
      </c>
      <c r="S6" s="523" t="s">
        <v>1047</v>
      </c>
      <c r="T6" s="523" t="s">
        <v>258</v>
      </c>
      <c r="U6" s="523" t="s">
        <v>1046</v>
      </c>
      <c r="V6" s="523" t="s">
        <v>256</v>
      </c>
      <c r="W6" s="523" t="s">
        <v>1045</v>
      </c>
      <c r="X6" s="523" t="s">
        <v>254</v>
      </c>
      <c r="Y6" s="523" t="s">
        <v>494</v>
      </c>
      <c r="Z6" s="523" t="s">
        <v>252</v>
      </c>
      <c r="AA6" s="523" t="s">
        <v>493</v>
      </c>
      <c r="AB6" s="523" t="s">
        <v>250</v>
      </c>
      <c r="AC6" s="523" t="s">
        <v>492</v>
      </c>
      <c r="AD6" s="523" t="s">
        <v>248</v>
      </c>
      <c r="AE6" s="523" t="s">
        <v>491</v>
      </c>
      <c r="AF6" s="523" t="s">
        <v>246</v>
      </c>
      <c r="AG6" s="523" t="s">
        <v>490</v>
      </c>
      <c r="AH6" s="523" t="s">
        <v>244</v>
      </c>
      <c r="AI6" s="523" t="s">
        <v>489</v>
      </c>
      <c r="AJ6" s="523" t="s">
        <v>242</v>
      </c>
      <c r="AK6" s="523" t="s">
        <v>488</v>
      </c>
      <c r="AL6" s="523" t="s">
        <v>240</v>
      </c>
      <c r="AM6" s="523" t="s">
        <v>487</v>
      </c>
      <c r="AN6" s="523" t="s">
        <v>238</v>
      </c>
      <c r="AO6" s="523" t="s">
        <v>486</v>
      </c>
      <c r="AP6" s="523" t="s">
        <v>236</v>
      </c>
      <c r="AQ6" s="523" t="s">
        <v>1044</v>
      </c>
      <c r="AR6" s="523" t="s">
        <v>234</v>
      </c>
      <c r="AS6" s="523" t="s">
        <v>1043</v>
      </c>
      <c r="AT6" s="523" t="s">
        <v>232</v>
      </c>
      <c r="AU6" s="523" t="s">
        <v>1042</v>
      </c>
      <c r="AV6" s="523" t="s">
        <v>230</v>
      </c>
      <c r="AW6" s="523" t="s">
        <v>1041</v>
      </c>
      <c r="AX6" s="523" t="s">
        <v>228</v>
      </c>
      <c r="AY6" s="523" t="s">
        <v>1040</v>
      </c>
      <c r="AZ6" s="523" t="s">
        <v>226</v>
      </c>
      <c r="BA6" s="523" t="s">
        <v>1039</v>
      </c>
      <c r="BB6" s="523" t="s">
        <v>224</v>
      </c>
      <c r="BC6" s="523" t="s">
        <v>1038</v>
      </c>
      <c r="BD6" s="523" t="s">
        <v>1037</v>
      </c>
    </row>
    <row r="7" spans="1:56" x14ac:dyDescent="0.15">
      <c r="A7" s="52" t="s">
        <v>162</v>
      </c>
      <c r="B7" s="52" t="s">
        <v>1036</v>
      </c>
      <c r="C7" s="52" t="s">
        <v>5</v>
      </c>
      <c r="D7" s="52" t="s">
        <v>5</v>
      </c>
      <c r="E7" s="52" t="s">
        <v>5</v>
      </c>
      <c r="F7" s="52" t="s">
        <v>5</v>
      </c>
      <c r="G7" s="52" t="s">
        <v>5</v>
      </c>
      <c r="H7" s="52" t="s">
        <v>5</v>
      </c>
      <c r="I7" s="52" t="s">
        <v>5</v>
      </c>
      <c r="J7" s="52" t="s">
        <v>5</v>
      </c>
      <c r="K7" s="52" t="s">
        <v>5</v>
      </c>
      <c r="L7" s="52" t="s">
        <v>5</v>
      </c>
      <c r="M7" s="52" t="s">
        <v>5</v>
      </c>
      <c r="N7" s="52" t="s">
        <v>5</v>
      </c>
      <c r="O7" s="52" t="s">
        <v>5</v>
      </c>
      <c r="P7" s="52" t="s">
        <v>5</v>
      </c>
      <c r="Q7" s="52" t="s">
        <v>5</v>
      </c>
      <c r="R7" s="52" t="s">
        <v>5</v>
      </c>
      <c r="S7" s="52" t="s">
        <v>5</v>
      </c>
      <c r="T7" s="52" t="s">
        <v>5</v>
      </c>
      <c r="U7" s="52" t="s">
        <v>5</v>
      </c>
      <c r="V7" s="52" t="s">
        <v>5</v>
      </c>
      <c r="W7" s="52" t="s">
        <v>5</v>
      </c>
      <c r="X7" s="52" t="s">
        <v>5</v>
      </c>
      <c r="Y7" s="52" t="s">
        <v>5</v>
      </c>
      <c r="Z7" s="52" t="s">
        <v>5</v>
      </c>
      <c r="AA7" s="52" t="s">
        <v>5</v>
      </c>
      <c r="AB7" s="52" t="s">
        <v>5</v>
      </c>
      <c r="AC7" s="52" t="s">
        <v>5</v>
      </c>
      <c r="AD7" s="52" t="s">
        <v>5</v>
      </c>
      <c r="AE7" s="52" t="s">
        <v>5</v>
      </c>
      <c r="AF7" s="52" t="s">
        <v>5</v>
      </c>
      <c r="AG7" s="52" t="s">
        <v>5</v>
      </c>
      <c r="AH7" s="52" t="s">
        <v>5</v>
      </c>
      <c r="AI7" s="52" t="s">
        <v>5</v>
      </c>
      <c r="AJ7" s="52" t="s">
        <v>5</v>
      </c>
      <c r="AK7" s="52" t="s">
        <v>5</v>
      </c>
      <c r="AL7" s="52" t="s">
        <v>5</v>
      </c>
      <c r="AM7" s="52" t="s">
        <v>5</v>
      </c>
      <c r="AN7" s="52" t="s">
        <v>5</v>
      </c>
      <c r="AO7" s="52" t="s">
        <v>5</v>
      </c>
      <c r="AP7" s="52" t="s">
        <v>5</v>
      </c>
      <c r="AQ7" s="52" t="s">
        <v>5</v>
      </c>
      <c r="AR7" s="52" t="s">
        <v>5</v>
      </c>
      <c r="AS7" s="52" t="s">
        <v>5</v>
      </c>
      <c r="AT7" s="52" t="s">
        <v>5</v>
      </c>
      <c r="AU7" s="52" t="s">
        <v>5</v>
      </c>
      <c r="AV7" s="52" t="s">
        <v>5</v>
      </c>
      <c r="AW7" s="52" t="s">
        <v>5</v>
      </c>
      <c r="AX7" s="52" t="s">
        <v>5</v>
      </c>
      <c r="AY7" s="52" t="s">
        <v>5</v>
      </c>
      <c r="AZ7" s="52" t="s">
        <v>5</v>
      </c>
      <c r="BA7" s="52" t="s">
        <v>5</v>
      </c>
      <c r="BB7" s="52" t="s">
        <v>5</v>
      </c>
      <c r="BC7" s="52" t="s">
        <v>5</v>
      </c>
      <c r="BD7" s="52" t="s">
        <v>5</v>
      </c>
    </row>
    <row r="8" spans="1:56" x14ac:dyDescent="0.15">
      <c r="A8" s="52" t="s">
        <v>221</v>
      </c>
      <c r="B8" s="48" t="s">
        <v>1035</v>
      </c>
      <c r="C8" s="52">
        <v>30556</v>
      </c>
      <c r="D8" s="52">
        <v>31402</v>
      </c>
      <c r="E8" s="52">
        <v>33340</v>
      </c>
      <c r="F8" s="52">
        <v>35776</v>
      </c>
      <c r="G8" s="52">
        <v>40165</v>
      </c>
      <c r="H8" s="52">
        <v>42722</v>
      </c>
      <c r="I8" s="52">
        <v>46454</v>
      </c>
      <c r="J8" s="52">
        <v>49353</v>
      </c>
      <c r="K8" s="52">
        <v>54911</v>
      </c>
      <c r="L8" s="52">
        <v>60132</v>
      </c>
      <c r="M8" s="52">
        <v>68387</v>
      </c>
      <c r="N8" s="52">
        <v>72384</v>
      </c>
      <c r="O8" s="52">
        <v>81986</v>
      </c>
      <c r="P8" s="52">
        <v>113050</v>
      </c>
      <c r="Q8" s="52">
        <v>148484</v>
      </c>
      <c r="R8" s="52">
        <v>157936</v>
      </c>
      <c r="S8" s="52">
        <v>172090</v>
      </c>
      <c r="T8" s="52">
        <v>184655</v>
      </c>
      <c r="U8" s="52">
        <v>220516</v>
      </c>
      <c r="V8" s="52">
        <v>287965</v>
      </c>
      <c r="W8" s="52">
        <v>344440</v>
      </c>
      <c r="X8" s="52">
        <v>380928</v>
      </c>
      <c r="Y8" s="52">
        <v>366983</v>
      </c>
      <c r="Z8" s="52">
        <v>356106</v>
      </c>
      <c r="AA8" s="52">
        <v>399913</v>
      </c>
      <c r="AB8" s="52">
        <v>387612</v>
      </c>
      <c r="AC8" s="52">
        <v>407098</v>
      </c>
      <c r="AD8" s="52">
        <v>457053</v>
      </c>
      <c r="AE8" s="52">
        <v>567862</v>
      </c>
      <c r="AF8" s="52">
        <v>648290</v>
      </c>
      <c r="AG8" s="52">
        <v>706975</v>
      </c>
      <c r="AH8" s="52">
        <v>727557</v>
      </c>
      <c r="AI8" s="52">
        <v>750648</v>
      </c>
      <c r="AJ8" s="52">
        <v>778920</v>
      </c>
      <c r="AK8" s="52">
        <v>869775</v>
      </c>
      <c r="AL8" s="52">
        <v>1004631</v>
      </c>
      <c r="AM8" s="52">
        <v>1077731</v>
      </c>
      <c r="AN8" s="52">
        <v>1191257</v>
      </c>
      <c r="AO8" s="52">
        <v>1194993</v>
      </c>
      <c r="AP8" s="52">
        <v>1262431</v>
      </c>
      <c r="AQ8" s="52">
        <v>1425260</v>
      </c>
      <c r="AR8" s="52">
        <v>1300156</v>
      </c>
      <c r="AS8" s="52">
        <v>1263580</v>
      </c>
      <c r="AT8" s="52">
        <v>1346348</v>
      </c>
      <c r="AU8" s="52">
        <v>1579517</v>
      </c>
      <c r="AV8" s="52">
        <v>1825596</v>
      </c>
      <c r="AW8" s="52">
        <v>2145469</v>
      </c>
      <c r="AX8" s="52">
        <v>2486810</v>
      </c>
      <c r="AY8" s="52">
        <v>2654418</v>
      </c>
      <c r="AZ8" s="52">
        <v>2184786</v>
      </c>
      <c r="BA8" s="52">
        <v>2522520</v>
      </c>
      <c r="BB8" s="52">
        <v>2873654</v>
      </c>
      <c r="BC8" s="52">
        <v>2986949</v>
      </c>
      <c r="BD8" s="52">
        <v>3060451</v>
      </c>
    </row>
    <row r="9" spans="1:56" x14ac:dyDescent="0.15">
      <c r="A9" s="52" t="s">
        <v>219</v>
      </c>
      <c r="B9" s="52" t="s">
        <v>1034</v>
      </c>
      <c r="C9" s="52">
        <v>25940</v>
      </c>
      <c r="D9" s="52">
        <v>26403</v>
      </c>
      <c r="E9" s="52">
        <v>27722</v>
      </c>
      <c r="F9" s="52">
        <v>29620</v>
      </c>
      <c r="G9" s="52">
        <v>33341</v>
      </c>
      <c r="H9" s="52">
        <v>35285</v>
      </c>
      <c r="I9" s="52">
        <v>38926</v>
      </c>
      <c r="J9" s="52">
        <v>41333</v>
      </c>
      <c r="K9" s="52">
        <v>45543</v>
      </c>
      <c r="L9" s="52">
        <v>49220</v>
      </c>
      <c r="M9" s="52">
        <v>56640</v>
      </c>
      <c r="N9" s="52">
        <v>59677</v>
      </c>
      <c r="O9" s="52">
        <v>67222</v>
      </c>
      <c r="P9" s="52">
        <v>91242</v>
      </c>
      <c r="Q9" s="52">
        <v>120897</v>
      </c>
      <c r="R9" s="52">
        <v>132585</v>
      </c>
      <c r="S9" s="52">
        <v>142716</v>
      </c>
      <c r="T9" s="52">
        <v>152301</v>
      </c>
      <c r="U9" s="52">
        <v>178428</v>
      </c>
      <c r="V9" s="52">
        <v>224131</v>
      </c>
      <c r="W9" s="52">
        <v>271834</v>
      </c>
      <c r="X9" s="52">
        <v>294398</v>
      </c>
      <c r="Y9" s="52">
        <v>275236</v>
      </c>
      <c r="Z9" s="52">
        <v>266106</v>
      </c>
      <c r="AA9" s="52">
        <v>291094</v>
      </c>
      <c r="AB9" s="52">
        <v>289070</v>
      </c>
      <c r="AC9" s="52">
        <v>310033</v>
      </c>
      <c r="AD9" s="52">
        <v>348869</v>
      </c>
      <c r="AE9" s="52">
        <v>431149</v>
      </c>
      <c r="AF9" s="52">
        <v>487003</v>
      </c>
      <c r="AG9" s="52">
        <v>535233</v>
      </c>
      <c r="AH9" s="52">
        <v>578344</v>
      </c>
      <c r="AI9" s="52">
        <v>616883</v>
      </c>
      <c r="AJ9" s="52">
        <v>642863</v>
      </c>
      <c r="AK9" s="52">
        <v>703254</v>
      </c>
      <c r="AL9" s="52">
        <v>794387</v>
      </c>
      <c r="AM9" s="52">
        <v>851602</v>
      </c>
      <c r="AN9" s="52">
        <v>934453</v>
      </c>
      <c r="AO9" s="52">
        <v>933174</v>
      </c>
      <c r="AP9" s="52">
        <v>967008</v>
      </c>
      <c r="AQ9" s="52">
        <v>1072782</v>
      </c>
      <c r="AR9" s="52">
        <v>1007725</v>
      </c>
      <c r="AS9" s="52">
        <v>980879</v>
      </c>
      <c r="AT9" s="52">
        <v>1023937</v>
      </c>
      <c r="AU9" s="52">
        <v>1163724</v>
      </c>
      <c r="AV9" s="52">
        <v>1288257</v>
      </c>
      <c r="AW9" s="52">
        <v>1460792</v>
      </c>
      <c r="AX9" s="52">
        <v>1652859</v>
      </c>
      <c r="AY9" s="52">
        <v>1840332</v>
      </c>
      <c r="AZ9" s="52">
        <v>1578187</v>
      </c>
      <c r="BA9" s="52">
        <v>1844468</v>
      </c>
      <c r="BB9" s="52">
        <v>2112825</v>
      </c>
      <c r="BC9" s="52">
        <v>2210585</v>
      </c>
      <c r="BD9" s="52">
        <v>2271386</v>
      </c>
    </row>
    <row r="10" spans="1:56" x14ac:dyDescent="0.15">
      <c r="A10" s="52" t="s">
        <v>217</v>
      </c>
      <c r="B10" s="52" t="s">
        <v>1019</v>
      </c>
      <c r="C10" s="52">
        <v>19650</v>
      </c>
      <c r="D10" s="52">
        <v>20108</v>
      </c>
      <c r="E10" s="52">
        <v>20781</v>
      </c>
      <c r="F10" s="52">
        <v>22272</v>
      </c>
      <c r="G10" s="52">
        <v>25501</v>
      </c>
      <c r="H10" s="52">
        <v>26461</v>
      </c>
      <c r="I10" s="52">
        <v>29310</v>
      </c>
      <c r="J10" s="52">
        <v>30666</v>
      </c>
      <c r="K10" s="52">
        <v>33626</v>
      </c>
      <c r="L10" s="52">
        <v>36414</v>
      </c>
      <c r="M10" s="52">
        <v>42469</v>
      </c>
      <c r="N10" s="52">
        <v>43319</v>
      </c>
      <c r="O10" s="52">
        <v>49381</v>
      </c>
      <c r="P10" s="52">
        <v>71410</v>
      </c>
      <c r="Q10" s="52">
        <v>98306</v>
      </c>
      <c r="R10" s="52">
        <v>107088</v>
      </c>
      <c r="S10" s="52">
        <v>114745</v>
      </c>
      <c r="T10" s="52">
        <v>120816</v>
      </c>
      <c r="U10" s="52">
        <v>142075</v>
      </c>
      <c r="V10" s="52">
        <v>184439</v>
      </c>
      <c r="W10" s="52">
        <v>224250</v>
      </c>
      <c r="X10" s="52">
        <v>237044</v>
      </c>
      <c r="Y10" s="52">
        <v>211157</v>
      </c>
      <c r="Z10" s="52">
        <v>201799</v>
      </c>
      <c r="AA10" s="52">
        <v>219926</v>
      </c>
      <c r="AB10" s="52">
        <v>215915</v>
      </c>
      <c r="AC10" s="52">
        <v>223344</v>
      </c>
      <c r="AD10" s="52">
        <v>250208</v>
      </c>
      <c r="AE10" s="52">
        <v>320230</v>
      </c>
      <c r="AF10" s="52">
        <v>359916</v>
      </c>
      <c r="AG10" s="52">
        <v>387401</v>
      </c>
      <c r="AH10" s="52">
        <v>414083</v>
      </c>
      <c r="AI10" s="52">
        <v>439631</v>
      </c>
      <c r="AJ10" s="52">
        <v>456943</v>
      </c>
      <c r="AK10" s="52">
        <v>502859</v>
      </c>
      <c r="AL10" s="52">
        <v>575204</v>
      </c>
      <c r="AM10" s="52">
        <v>612113</v>
      </c>
      <c r="AN10" s="52">
        <v>678366</v>
      </c>
      <c r="AO10" s="52">
        <v>670416</v>
      </c>
      <c r="AP10" s="52">
        <v>698218</v>
      </c>
      <c r="AQ10" s="52">
        <v>784781</v>
      </c>
      <c r="AR10" s="52">
        <v>731189</v>
      </c>
      <c r="AS10" s="52">
        <v>697439</v>
      </c>
      <c r="AT10" s="52">
        <v>729816</v>
      </c>
      <c r="AU10" s="52">
        <v>821986</v>
      </c>
      <c r="AV10" s="52">
        <v>911686</v>
      </c>
      <c r="AW10" s="52">
        <v>1039406</v>
      </c>
      <c r="AX10" s="52">
        <v>1163605</v>
      </c>
      <c r="AY10" s="52">
        <v>1307329</v>
      </c>
      <c r="AZ10" s="52">
        <v>1069475</v>
      </c>
      <c r="BA10" s="52">
        <v>1288795</v>
      </c>
      <c r="BB10" s="52">
        <v>1495853</v>
      </c>
      <c r="BC10" s="52">
        <v>1561239</v>
      </c>
      <c r="BD10" s="52">
        <v>1589664</v>
      </c>
    </row>
    <row r="11" spans="1:56" x14ac:dyDescent="0.15">
      <c r="A11" s="52" t="s">
        <v>215</v>
      </c>
      <c r="B11" s="52" t="s">
        <v>1018</v>
      </c>
      <c r="C11" s="52">
        <v>6290</v>
      </c>
      <c r="D11" s="52">
        <v>6295</v>
      </c>
      <c r="E11" s="52">
        <v>6941</v>
      </c>
      <c r="F11" s="52">
        <v>7348</v>
      </c>
      <c r="G11" s="52">
        <v>7840</v>
      </c>
      <c r="H11" s="52">
        <v>8824</v>
      </c>
      <c r="I11" s="52">
        <v>9616</v>
      </c>
      <c r="J11" s="52">
        <v>10667</v>
      </c>
      <c r="K11" s="52">
        <v>11917</v>
      </c>
      <c r="L11" s="52">
        <v>12806</v>
      </c>
      <c r="M11" s="52">
        <v>14171</v>
      </c>
      <c r="N11" s="52">
        <v>16358</v>
      </c>
      <c r="O11" s="52">
        <v>17841</v>
      </c>
      <c r="P11" s="52">
        <v>19832</v>
      </c>
      <c r="Q11" s="52">
        <v>22591</v>
      </c>
      <c r="R11" s="52">
        <v>25497</v>
      </c>
      <c r="S11" s="52">
        <v>27971</v>
      </c>
      <c r="T11" s="52">
        <v>31485</v>
      </c>
      <c r="U11" s="52">
        <v>36353</v>
      </c>
      <c r="V11" s="52">
        <v>39692</v>
      </c>
      <c r="W11" s="52">
        <v>47584</v>
      </c>
      <c r="X11" s="52">
        <v>57354</v>
      </c>
      <c r="Y11" s="52">
        <v>64079</v>
      </c>
      <c r="Z11" s="52">
        <v>64307</v>
      </c>
      <c r="AA11" s="52">
        <v>71168</v>
      </c>
      <c r="AB11" s="52">
        <v>73155</v>
      </c>
      <c r="AC11" s="52">
        <v>86689</v>
      </c>
      <c r="AD11" s="52">
        <v>98661</v>
      </c>
      <c r="AE11" s="52">
        <v>110919</v>
      </c>
      <c r="AF11" s="52">
        <v>127087</v>
      </c>
      <c r="AG11" s="52">
        <v>147832</v>
      </c>
      <c r="AH11" s="52">
        <v>164261</v>
      </c>
      <c r="AI11" s="52">
        <v>177252</v>
      </c>
      <c r="AJ11" s="52">
        <v>185920</v>
      </c>
      <c r="AK11" s="52">
        <v>200395</v>
      </c>
      <c r="AL11" s="52">
        <v>219183</v>
      </c>
      <c r="AM11" s="52">
        <v>239489</v>
      </c>
      <c r="AN11" s="52">
        <v>256087</v>
      </c>
      <c r="AO11" s="52">
        <v>262758</v>
      </c>
      <c r="AP11" s="52">
        <v>268790</v>
      </c>
      <c r="AQ11" s="52">
        <v>288002</v>
      </c>
      <c r="AR11" s="52">
        <v>276537</v>
      </c>
      <c r="AS11" s="52">
        <v>283440</v>
      </c>
      <c r="AT11" s="52">
        <v>294121</v>
      </c>
      <c r="AU11" s="52">
        <v>341739</v>
      </c>
      <c r="AV11" s="52">
        <v>376571</v>
      </c>
      <c r="AW11" s="52">
        <v>421386</v>
      </c>
      <c r="AX11" s="52">
        <v>489255</v>
      </c>
      <c r="AY11" s="52">
        <v>533003</v>
      </c>
      <c r="AZ11" s="52">
        <v>508712</v>
      </c>
      <c r="BA11" s="52">
        <v>555674</v>
      </c>
      <c r="BB11" s="52">
        <v>616973</v>
      </c>
      <c r="BC11" s="52">
        <v>649346</v>
      </c>
      <c r="BD11" s="52">
        <v>681721</v>
      </c>
    </row>
    <row r="12" spans="1:56" x14ac:dyDescent="0.15">
      <c r="A12" s="52" t="s">
        <v>213</v>
      </c>
      <c r="B12" s="52" t="s">
        <v>1033</v>
      </c>
      <c r="C12" s="52">
        <v>2030</v>
      </c>
      <c r="D12" s="52">
        <v>1867</v>
      </c>
      <c r="E12" s="52">
        <v>2193</v>
      </c>
      <c r="F12" s="52">
        <v>2219</v>
      </c>
      <c r="G12" s="52">
        <v>2086</v>
      </c>
      <c r="H12" s="52">
        <v>2465</v>
      </c>
      <c r="I12" s="52">
        <v>2721</v>
      </c>
      <c r="J12" s="52">
        <v>3191</v>
      </c>
      <c r="K12" s="52">
        <v>3939</v>
      </c>
      <c r="L12" s="52">
        <v>4138</v>
      </c>
      <c r="M12" s="52">
        <v>4214</v>
      </c>
      <c r="N12" s="52">
        <v>5472</v>
      </c>
      <c r="O12" s="52">
        <v>5856</v>
      </c>
      <c r="P12" s="52">
        <v>5369</v>
      </c>
      <c r="Q12" s="52">
        <v>5197</v>
      </c>
      <c r="R12" s="52">
        <v>6256</v>
      </c>
      <c r="S12" s="52">
        <v>5826</v>
      </c>
      <c r="T12" s="52">
        <v>7554</v>
      </c>
      <c r="U12" s="52">
        <v>8209</v>
      </c>
      <c r="V12" s="52">
        <v>6981</v>
      </c>
      <c r="W12" s="52">
        <v>9029</v>
      </c>
      <c r="X12" s="52">
        <v>10720</v>
      </c>
      <c r="Y12" s="52">
        <v>12572</v>
      </c>
      <c r="Z12" s="52">
        <v>12524</v>
      </c>
      <c r="AA12" s="52">
        <v>9969</v>
      </c>
      <c r="AB12" s="52">
        <v>8718</v>
      </c>
      <c r="AC12" s="52">
        <v>8549</v>
      </c>
      <c r="AD12" s="52">
        <v>11106</v>
      </c>
      <c r="AE12" s="52">
        <v>9284</v>
      </c>
      <c r="AF12" s="52">
        <v>8564</v>
      </c>
      <c r="AG12" s="52">
        <v>9932</v>
      </c>
      <c r="AH12" s="52">
        <v>11135</v>
      </c>
      <c r="AI12" s="52">
        <v>12387</v>
      </c>
      <c r="AJ12" s="52">
        <v>13471</v>
      </c>
      <c r="AK12" s="52">
        <v>12787</v>
      </c>
      <c r="AL12" s="52">
        <v>14643</v>
      </c>
      <c r="AM12" s="52">
        <v>16446</v>
      </c>
      <c r="AN12" s="52">
        <v>16675</v>
      </c>
      <c r="AO12" s="52">
        <v>17405</v>
      </c>
      <c r="AP12" s="52">
        <v>5211</v>
      </c>
      <c r="AQ12" s="52">
        <v>6210</v>
      </c>
      <c r="AR12" s="52">
        <v>5213</v>
      </c>
      <c r="AS12" s="52">
        <v>4698</v>
      </c>
      <c r="AT12" s="52">
        <v>5918</v>
      </c>
      <c r="AU12" s="52">
        <v>8751</v>
      </c>
      <c r="AV12" s="52">
        <v>12082</v>
      </c>
      <c r="AW12" s="52">
        <v>15587</v>
      </c>
      <c r="AX12" s="52">
        <v>17444</v>
      </c>
      <c r="AY12" s="52">
        <v>14899</v>
      </c>
      <c r="AZ12" s="52">
        <v>16277</v>
      </c>
      <c r="BA12" s="52">
        <v>14958</v>
      </c>
      <c r="BB12" s="52">
        <v>18821</v>
      </c>
      <c r="BC12" s="52">
        <v>18520</v>
      </c>
      <c r="BD12" s="52">
        <v>18977</v>
      </c>
    </row>
    <row r="13" spans="1:56" x14ac:dyDescent="0.15">
      <c r="A13" s="52" t="s">
        <v>211</v>
      </c>
      <c r="B13" s="52" t="s">
        <v>1016</v>
      </c>
      <c r="C13" s="52">
        <v>919</v>
      </c>
      <c r="D13" s="52">
        <v>947</v>
      </c>
      <c r="E13" s="52">
        <v>957</v>
      </c>
      <c r="F13" s="52">
        <v>1015</v>
      </c>
      <c r="G13" s="52">
        <v>1207</v>
      </c>
      <c r="H13" s="52">
        <v>1380</v>
      </c>
      <c r="I13" s="52">
        <v>1590</v>
      </c>
      <c r="J13" s="52">
        <v>1646</v>
      </c>
      <c r="K13" s="52">
        <v>1775</v>
      </c>
      <c r="L13" s="52">
        <v>2043</v>
      </c>
      <c r="M13" s="52">
        <v>2331</v>
      </c>
      <c r="N13" s="52">
        <v>2534</v>
      </c>
      <c r="O13" s="52">
        <v>2817</v>
      </c>
      <c r="P13" s="52">
        <v>3412</v>
      </c>
      <c r="Q13" s="52">
        <v>4032</v>
      </c>
      <c r="R13" s="52">
        <v>4697</v>
      </c>
      <c r="S13" s="52">
        <v>5742</v>
      </c>
      <c r="T13" s="52">
        <v>6150</v>
      </c>
      <c r="U13" s="52">
        <v>7183</v>
      </c>
      <c r="V13" s="52">
        <v>8441</v>
      </c>
      <c r="W13" s="52">
        <v>10588</v>
      </c>
      <c r="X13" s="52">
        <v>12913</v>
      </c>
      <c r="Y13" s="52">
        <v>12393</v>
      </c>
      <c r="Z13" s="52">
        <v>10947</v>
      </c>
      <c r="AA13" s="52" t="s">
        <v>1032</v>
      </c>
      <c r="AB13" s="52">
        <v>17762</v>
      </c>
      <c r="AC13" s="52">
        <v>20385</v>
      </c>
      <c r="AD13" s="52">
        <v>23563</v>
      </c>
      <c r="AE13" s="52">
        <v>29434</v>
      </c>
      <c r="AF13" s="52">
        <v>36205</v>
      </c>
      <c r="AG13" s="52">
        <v>43007</v>
      </c>
      <c r="AH13" s="52">
        <v>48385</v>
      </c>
      <c r="AI13" s="52">
        <v>54742</v>
      </c>
      <c r="AJ13" s="52">
        <v>57875</v>
      </c>
      <c r="AK13" s="52">
        <v>58417</v>
      </c>
      <c r="AL13" s="52">
        <v>63395</v>
      </c>
      <c r="AM13" s="52">
        <v>69809</v>
      </c>
      <c r="AN13" s="52">
        <v>73426</v>
      </c>
      <c r="AO13" s="52">
        <v>71325</v>
      </c>
      <c r="AP13" s="52">
        <v>75161</v>
      </c>
      <c r="AQ13" s="52">
        <v>82891</v>
      </c>
      <c r="AR13" s="52">
        <v>72638</v>
      </c>
      <c r="AS13" s="52">
        <v>67360</v>
      </c>
      <c r="AT13" s="52">
        <v>65159</v>
      </c>
      <c r="AU13" s="52">
        <v>75465</v>
      </c>
      <c r="AV13" s="52">
        <v>82160</v>
      </c>
      <c r="AW13" s="52">
        <v>86187</v>
      </c>
      <c r="AX13" s="52">
        <v>97355</v>
      </c>
      <c r="AY13" s="52">
        <v>110423</v>
      </c>
      <c r="AZ13" s="52">
        <v>94187</v>
      </c>
      <c r="BA13" s="52">
        <v>103463</v>
      </c>
      <c r="BB13" s="52">
        <v>115552</v>
      </c>
      <c r="BC13" s="52">
        <v>126214</v>
      </c>
      <c r="BD13" s="52">
        <v>139569</v>
      </c>
    </row>
    <row r="14" spans="1:56" x14ac:dyDescent="0.15">
      <c r="A14" s="52" t="s">
        <v>209</v>
      </c>
      <c r="B14" s="52" t="s">
        <v>1014</v>
      </c>
      <c r="C14" s="52">
        <v>175</v>
      </c>
      <c r="D14" s="52">
        <v>183</v>
      </c>
      <c r="E14" s="52">
        <v>191</v>
      </c>
      <c r="F14" s="52">
        <v>205</v>
      </c>
      <c r="G14" s="52">
        <v>241</v>
      </c>
      <c r="H14" s="52">
        <v>271</v>
      </c>
      <c r="I14" s="52">
        <v>317</v>
      </c>
      <c r="J14" s="52">
        <v>371</v>
      </c>
      <c r="K14" s="52">
        <v>411</v>
      </c>
      <c r="L14" s="52">
        <v>450</v>
      </c>
      <c r="M14" s="52">
        <v>544</v>
      </c>
      <c r="N14" s="52">
        <v>615</v>
      </c>
      <c r="O14" s="52">
        <v>699</v>
      </c>
      <c r="P14" s="52">
        <v>975</v>
      </c>
      <c r="Q14" s="52">
        <v>1104</v>
      </c>
      <c r="R14" s="52">
        <v>1039</v>
      </c>
      <c r="S14" s="52">
        <v>1229</v>
      </c>
      <c r="T14" s="52">
        <v>1366</v>
      </c>
      <c r="U14" s="52">
        <v>1603</v>
      </c>
      <c r="V14" s="52">
        <v>2156</v>
      </c>
      <c r="W14" s="52">
        <v>2591</v>
      </c>
      <c r="X14" s="52">
        <v>3111</v>
      </c>
      <c r="Y14" s="52">
        <v>3174</v>
      </c>
      <c r="Z14" s="52">
        <v>3610</v>
      </c>
      <c r="AA14" s="52" t="s">
        <v>1031</v>
      </c>
      <c r="AB14" s="52">
        <v>4411</v>
      </c>
      <c r="AC14" s="52">
        <v>5582</v>
      </c>
      <c r="AD14" s="52">
        <v>7003</v>
      </c>
      <c r="AE14" s="52">
        <v>8976</v>
      </c>
      <c r="AF14" s="52">
        <v>10657</v>
      </c>
      <c r="AG14" s="52">
        <v>15298</v>
      </c>
      <c r="AH14" s="52">
        <v>15854</v>
      </c>
      <c r="AI14" s="52">
        <v>16618</v>
      </c>
      <c r="AJ14" s="52">
        <v>16528</v>
      </c>
      <c r="AK14" s="52">
        <v>16997</v>
      </c>
      <c r="AL14" s="52">
        <v>18909</v>
      </c>
      <c r="AM14" s="52">
        <v>20422</v>
      </c>
      <c r="AN14" s="52">
        <v>20868</v>
      </c>
      <c r="AO14" s="52">
        <v>20098</v>
      </c>
      <c r="AP14" s="52">
        <v>19425</v>
      </c>
      <c r="AQ14" s="52">
        <v>20197</v>
      </c>
      <c r="AR14" s="52">
        <v>17181</v>
      </c>
      <c r="AS14" s="52">
        <v>16291</v>
      </c>
      <c r="AT14" s="52">
        <v>15091</v>
      </c>
      <c r="AU14" s="52">
        <v>17932</v>
      </c>
      <c r="AV14" s="52">
        <v>20609</v>
      </c>
      <c r="AW14" s="52">
        <v>21638</v>
      </c>
      <c r="AX14" s="52">
        <v>25187</v>
      </c>
      <c r="AY14" s="52">
        <v>30957</v>
      </c>
      <c r="AZ14" s="52">
        <v>26103</v>
      </c>
      <c r="BA14" s="52">
        <v>30987</v>
      </c>
      <c r="BB14" s="52">
        <v>36763</v>
      </c>
      <c r="BC14" s="52">
        <v>39360</v>
      </c>
      <c r="BD14" s="52">
        <v>41145</v>
      </c>
    </row>
    <row r="15" spans="1:56" x14ac:dyDescent="0.15">
      <c r="A15" s="52" t="s">
        <v>207</v>
      </c>
      <c r="B15" s="52" t="s">
        <v>1012</v>
      </c>
      <c r="C15" s="52">
        <v>1607</v>
      </c>
      <c r="D15" s="52">
        <v>1620</v>
      </c>
      <c r="E15" s="52">
        <v>1764</v>
      </c>
      <c r="F15" s="52">
        <v>1898</v>
      </c>
      <c r="G15" s="52">
        <v>2076</v>
      </c>
      <c r="H15" s="52">
        <v>2175</v>
      </c>
      <c r="I15" s="52">
        <v>2333</v>
      </c>
      <c r="J15" s="52">
        <v>2426</v>
      </c>
      <c r="K15" s="52">
        <v>2548</v>
      </c>
      <c r="L15" s="52">
        <v>2652</v>
      </c>
      <c r="M15" s="52">
        <v>3125</v>
      </c>
      <c r="N15" s="52">
        <v>3299</v>
      </c>
      <c r="O15" s="52">
        <v>3579</v>
      </c>
      <c r="P15" s="52">
        <v>4465</v>
      </c>
      <c r="Q15" s="52">
        <v>5697</v>
      </c>
      <c r="R15" s="52">
        <v>5840</v>
      </c>
      <c r="S15" s="52">
        <v>6747</v>
      </c>
      <c r="T15" s="52">
        <v>7090</v>
      </c>
      <c r="U15" s="52">
        <v>8136</v>
      </c>
      <c r="V15" s="52">
        <v>9971</v>
      </c>
      <c r="W15" s="52">
        <v>11618</v>
      </c>
      <c r="X15" s="52">
        <v>12560</v>
      </c>
      <c r="Y15" s="52">
        <v>12317</v>
      </c>
      <c r="Z15" s="52">
        <v>12590</v>
      </c>
      <c r="AA15" s="52">
        <v>13809</v>
      </c>
      <c r="AB15" s="52">
        <v>14674</v>
      </c>
      <c r="AC15" s="52" t="s">
        <v>1030</v>
      </c>
      <c r="AD15" s="52">
        <v>17027</v>
      </c>
      <c r="AE15" s="52">
        <v>19311</v>
      </c>
      <c r="AF15" s="52">
        <v>20526</v>
      </c>
      <c r="AG15" s="52">
        <v>22042</v>
      </c>
      <c r="AH15" s="52">
        <v>22631</v>
      </c>
      <c r="AI15" s="52">
        <v>21531</v>
      </c>
      <c r="AJ15" s="52">
        <v>21958</v>
      </c>
      <c r="AK15" s="52">
        <v>23754</v>
      </c>
      <c r="AL15" s="52">
        <v>26081</v>
      </c>
      <c r="AM15" s="52">
        <v>26074</v>
      </c>
      <c r="AN15" s="52">
        <v>27006</v>
      </c>
      <c r="AO15" s="52">
        <v>25604</v>
      </c>
      <c r="AP15" s="52">
        <v>23792</v>
      </c>
      <c r="AQ15" s="52">
        <v>25562</v>
      </c>
      <c r="AR15" s="52">
        <v>24534</v>
      </c>
      <c r="AS15" s="52">
        <v>25620</v>
      </c>
      <c r="AT15" s="52">
        <v>26354</v>
      </c>
      <c r="AU15" s="52">
        <v>29791</v>
      </c>
      <c r="AV15" s="52">
        <v>32013</v>
      </c>
      <c r="AW15" s="52">
        <v>35824</v>
      </c>
      <c r="AX15" s="52">
        <v>40638</v>
      </c>
      <c r="AY15" s="52">
        <v>44016</v>
      </c>
      <c r="AZ15" s="52">
        <v>36087</v>
      </c>
      <c r="BA15" s="52">
        <v>40669</v>
      </c>
      <c r="BB15" s="52">
        <v>43067</v>
      </c>
      <c r="BC15" s="52">
        <v>43855</v>
      </c>
      <c r="BD15" s="52">
        <v>45414</v>
      </c>
    </row>
    <row r="16" spans="1:56" x14ac:dyDescent="0.15">
      <c r="A16" s="52" t="s">
        <v>205</v>
      </c>
      <c r="B16" s="52" t="s">
        <v>1010</v>
      </c>
      <c r="C16" s="52">
        <v>837</v>
      </c>
      <c r="D16" s="52">
        <v>906</v>
      </c>
      <c r="E16" s="52">
        <v>1056</v>
      </c>
      <c r="F16" s="52">
        <v>1162</v>
      </c>
      <c r="G16" s="52">
        <v>1314</v>
      </c>
      <c r="H16" s="52">
        <v>1534</v>
      </c>
      <c r="I16" s="52">
        <v>1516</v>
      </c>
      <c r="J16" s="52">
        <v>1747</v>
      </c>
      <c r="K16" s="52">
        <v>1867</v>
      </c>
      <c r="L16" s="52">
        <v>2019</v>
      </c>
      <c r="M16" s="52">
        <v>2331</v>
      </c>
      <c r="N16" s="52">
        <v>2545</v>
      </c>
      <c r="O16" s="52">
        <v>2770</v>
      </c>
      <c r="P16" s="52">
        <v>3225</v>
      </c>
      <c r="Q16" s="52">
        <v>3821</v>
      </c>
      <c r="R16" s="52">
        <v>4300</v>
      </c>
      <c r="S16" s="52">
        <v>4353</v>
      </c>
      <c r="T16" s="52">
        <v>4920</v>
      </c>
      <c r="U16" s="52">
        <v>5885</v>
      </c>
      <c r="V16" s="52">
        <v>6184</v>
      </c>
      <c r="W16" s="52">
        <v>7085</v>
      </c>
      <c r="X16" s="52">
        <v>7284</v>
      </c>
      <c r="Y16" s="52">
        <v>5603</v>
      </c>
      <c r="Z16" s="52">
        <v>5778</v>
      </c>
      <c r="AA16" s="52">
        <v>6177</v>
      </c>
      <c r="AB16" s="52">
        <v>6678</v>
      </c>
      <c r="AC16" s="52">
        <v>8113</v>
      </c>
      <c r="AD16" s="52">
        <v>10174</v>
      </c>
      <c r="AE16" s="52">
        <v>12139</v>
      </c>
      <c r="AF16" s="52">
        <v>13818</v>
      </c>
      <c r="AG16" s="52">
        <v>16634</v>
      </c>
      <c r="AH16" s="52">
        <v>17819</v>
      </c>
      <c r="AI16" s="52">
        <v>20841</v>
      </c>
      <c r="AJ16" s="52">
        <v>21695</v>
      </c>
      <c r="AK16" s="52">
        <v>26712</v>
      </c>
      <c r="AL16" s="52">
        <v>30289</v>
      </c>
      <c r="AM16" s="52">
        <v>32470</v>
      </c>
      <c r="AN16" s="52">
        <v>33228</v>
      </c>
      <c r="AO16" s="52">
        <v>35626</v>
      </c>
      <c r="AP16" s="52">
        <v>47731</v>
      </c>
      <c r="AQ16" s="52">
        <v>51808</v>
      </c>
      <c r="AR16" s="52">
        <v>49489</v>
      </c>
      <c r="AS16" s="52">
        <v>53859</v>
      </c>
      <c r="AT16" s="52">
        <v>56813</v>
      </c>
      <c r="AU16" s="52">
        <v>67094</v>
      </c>
      <c r="AV16" s="52">
        <v>74448</v>
      </c>
      <c r="AW16" s="52">
        <v>83549</v>
      </c>
      <c r="AX16" s="52">
        <v>97803</v>
      </c>
      <c r="AY16" s="52">
        <v>102125</v>
      </c>
      <c r="AZ16" s="52">
        <v>98406</v>
      </c>
      <c r="BA16" s="52">
        <v>107521</v>
      </c>
      <c r="BB16" s="52">
        <v>120717</v>
      </c>
      <c r="BC16" s="52">
        <v>124182</v>
      </c>
      <c r="BD16" s="52">
        <v>129331</v>
      </c>
    </row>
    <row r="17" spans="1:56" x14ac:dyDescent="0.15">
      <c r="A17" s="52" t="s">
        <v>203</v>
      </c>
      <c r="B17" s="52" t="s">
        <v>1009</v>
      </c>
      <c r="C17" s="52">
        <v>570</v>
      </c>
      <c r="D17" s="52">
        <v>607</v>
      </c>
      <c r="E17" s="52">
        <v>585</v>
      </c>
      <c r="F17" s="52">
        <v>613</v>
      </c>
      <c r="G17" s="52">
        <v>651</v>
      </c>
      <c r="H17" s="52">
        <v>714</v>
      </c>
      <c r="I17" s="52">
        <v>814</v>
      </c>
      <c r="J17" s="52">
        <v>951</v>
      </c>
      <c r="K17" s="52">
        <v>1024</v>
      </c>
      <c r="L17" s="52">
        <v>1160</v>
      </c>
      <c r="M17" s="52">
        <v>1294</v>
      </c>
      <c r="N17" s="52">
        <v>1546</v>
      </c>
      <c r="O17" s="52">
        <v>1764</v>
      </c>
      <c r="P17" s="52">
        <v>1985</v>
      </c>
      <c r="Q17" s="52">
        <v>2321</v>
      </c>
      <c r="R17" s="52">
        <v>2920</v>
      </c>
      <c r="S17" s="52">
        <v>3584</v>
      </c>
      <c r="T17" s="52">
        <v>3848</v>
      </c>
      <c r="U17" s="52">
        <v>4717</v>
      </c>
      <c r="V17" s="52">
        <v>5439</v>
      </c>
      <c r="W17" s="52">
        <v>6276</v>
      </c>
      <c r="X17" s="52" t="s">
        <v>1029</v>
      </c>
      <c r="Y17" s="52">
        <v>17444</v>
      </c>
      <c r="Z17" s="52">
        <v>18192</v>
      </c>
      <c r="AA17" s="52">
        <v>19255</v>
      </c>
      <c r="AB17" s="52">
        <v>20035</v>
      </c>
      <c r="AC17" s="52" t="s">
        <v>1028</v>
      </c>
      <c r="AD17" s="52">
        <v>29263</v>
      </c>
      <c r="AE17" s="52">
        <v>31111</v>
      </c>
      <c r="AF17" s="52">
        <v>36729</v>
      </c>
      <c r="AG17" s="52">
        <v>40251</v>
      </c>
      <c r="AH17" s="52">
        <v>47748</v>
      </c>
      <c r="AI17" s="52" t="s">
        <v>1027</v>
      </c>
      <c r="AJ17" s="52">
        <v>53510</v>
      </c>
      <c r="AK17" s="52">
        <v>60841</v>
      </c>
      <c r="AL17" s="52">
        <v>65048</v>
      </c>
      <c r="AM17" s="52">
        <v>73340</v>
      </c>
      <c r="AN17" s="52">
        <v>83929</v>
      </c>
      <c r="AO17" s="52">
        <v>91774</v>
      </c>
      <c r="AP17" s="52">
        <v>96812</v>
      </c>
      <c r="AQ17" s="52">
        <v>100792</v>
      </c>
      <c r="AR17" s="52">
        <v>106909</v>
      </c>
      <c r="AS17" s="52">
        <v>115051</v>
      </c>
      <c r="AT17" s="52">
        <v>124154</v>
      </c>
      <c r="AU17" s="52">
        <v>141857</v>
      </c>
      <c r="AV17" s="52">
        <v>154133</v>
      </c>
      <c r="AW17" s="52">
        <v>177276</v>
      </c>
      <c r="AX17" s="52">
        <v>209307</v>
      </c>
      <c r="AY17" s="52">
        <v>228770</v>
      </c>
      <c r="AZ17" s="52">
        <v>235744</v>
      </c>
      <c r="BA17" s="52">
        <v>255989</v>
      </c>
      <c r="BB17" s="52">
        <v>279645</v>
      </c>
      <c r="BC17" s="52">
        <v>294527</v>
      </c>
      <c r="BD17" s="52">
        <v>304440</v>
      </c>
    </row>
    <row r="18" spans="1:56" x14ac:dyDescent="0.15">
      <c r="A18" s="52" t="s">
        <v>201</v>
      </c>
      <c r="B18" s="52" t="s">
        <v>1005</v>
      </c>
      <c r="C18" s="52">
        <v>153</v>
      </c>
      <c r="D18" s="52">
        <v>164</v>
      </c>
      <c r="E18" s="52">
        <v>195</v>
      </c>
      <c r="F18" s="52">
        <v>236</v>
      </c>
      <c r="G18" s="52">
        <v>265</v>
      </c>
      <c r="H18" s="52">
        <v>285</v>
      </c>
      <c r="I18" s="52">
        <v>326</v>
      </c>
      <c r="J18" s="52">
        <v>336</v>
      </c>
      <c r="K18" s="52">
        <v>353</v>
      </c>
      <c r="L18" s="52">
        <v>343</v>
      </c>
      <c r="M18" s="52">
        <v>332</v>
      </c>
      <c r="N18" s="52">
        <v>347</v>
      </c>
      <c r="O18" s="52">
        <v>357</v>
      </c>
      <c r="P18" s="52">
        <v>401</v>
      </c>
      <c r="Q18" s="52">
        <v>419</v>
      </c>
      <c r="R18" s="52">
        <v>446</v>
      </c>
      <c r="S18" s="52">
        <v>489</v>
      </c>
      <c r="T18" s="52">
        <v>557</v>
      </c>
      <c r="U18" s="52">
        <v>620</v>
      </c>
      <c r="V18" s="52">
        <v>520</v>
      </c>
      <c r="W18" s="52">
        <v>398</v>
      </c>
      <c r="X18" s="52">
        <v>517</v>
      </c>
      <c r="Y18" s="52">
        <v>576</v>
      </c>
      <c r="Z18" s="52">
        <v>666</v>
      </c>
      <c r="AA18" s="52">
        <v>714</v>
      </c>
      <c r="AB18" s="52">
        <v>878</v>
      </c>
      <c r="AC18" s="52">
        <v>595</v>
      </c>
      <c r="AD18" s="52">
        <v>526</v>
      </c>
      <c r="AE18" s="52">
        <v>664</v>
      </c>
      <c r="AF18" s="52">
        <v>587</v>
      </c>
      <c r="AG18" s="52">
        <v>668</v>
      </c>
      <c r="AH18" s="52">
        <v>690</v>
      </c>
      <c r="AI18" s="52">
        <v>841</v>
      </c>
      <c r="AJ18" s="52">
        <v>883</v>
      </c>
      <c r="AK18" s="52">
        <v>887</v>
      </c>
      <c r="AL18" s="52">
        <v>818</v>
      </c>
      <c r="AM18" s="52">
        <v>928</v>
      </c>
      <c r="AN18" s="52">
        <v>955</v>
      </c>
      <c r="AO18" s="52">
        <v>926</v>
      </c>
      <c r="AP18" s="52">
        <v>657</v>
      </c>
      <c r="AQ18" s="52">
        <v>542</v>
      </c>
      <c r="AR18" s="52">
        <v>573</v>
      </c>
      <c r="AS18" s="52">
        <v>560</v>
      </c>
      <c r="AT18" s="52">
        <v>631</v>
      </c>
      <c r="AU18" s="52">
        <v>849</v>
      </c>
      <c r="AV18" s="52">
        <v>1125</v>
      </c>
      <c r="AW18" s="52">
        <v>1324</v>
      </c>
      <c r="AX18" s="52">
        <v>1522</v>
      </c>
      <c r="AY18" s="52">
        <v>1814</v>
      </c>
      <c r="AZ18" s="52">
        <v>1908</v>
      </c>
      <c r="BA18" s="52">
        <v>2087</v>
      </c>
      <c r="BB18" s="52">
        <v>2408</v>
      </c>
      <c r="BC18" s="52">
        <v>2688</v>
      </c>
      <c r="BD18" s="52">
        <v>2845</v>
      </c>
    </row>
    <row r="19" spans="1:56" x14ac:dyDescent="0.15">
      <c r="A19" s="52" t="s">
        <v>199</v>
      </c>
      <c r="B19" s="52" t="s">
        <v>1026</v>
      </c>
      <c r="C19" s="52">
        <v>4616</v>
      </c>
      <c r="D19" s="52">
        <v>4999</v>
      </c>
      <c r="E19" s="52">
        <v>5618</v>
      </c>
      <c r="F19" s="52">
        <v>6157</v>
      </c>
      <c r="G19" s="52">
        <v>6824</v>
      </c>
      <c r="H19" s="52">
        <v>7437</v>
      </c>
      <c r="I19" s="52">
        <v>7528</v>
      </c>
      <c r="J19" s="52">
        <v>8021</v>
      </c>
      <c r="K19" s="52">
        <v>9367</v>
      </c>
      <c r="L19" s="52">
        <v>10913</v>
      </c>
      <c r="M19" s="52">
        <v>11748</v>
      </c>
      <c r="N19" s="52">
        <v>12707</v>
      </c>
      <c r="O19" s="52">
        <v>14765</v>
      </c>
      <c r="P19" s="52">
        <v>21808</v>
      </c>
      <c r="Q19" s="52">
        <v>27587</v>
      </c>
      <c r="R19" s="52">
        <v>25351</v>
      </c>
      <c r="S19" s="52">
        <v>29375</v>
      </c>
      <c r="T19" s="52">
        <v>32354</v>
      </c>
      <c r="U19" s="52">
        <v>42088</v>
      </c>
      <c r="V19" s="52">
        <v>63834</v>
      </c>
      <c r="W19" s="52">
        <v>72606</v>
      </c>
      <c r="X19" s="52">
        <v>86529</v>
      </c>
      <c r="Y19" s="52">
        <v>91747</v>
      </c>
      <c r="Z19" s="52">
        <v>90000</v>
      </c>
      <c r="AA19" s="52">
        <v>108819</v>
      </c>
      <c r="AB19" s="52">
        <v>98542</v>
      </c>
      <c r="AC19" s="52">
        <v>97064</v>
      </c>
      <c r="AD19" s="52">
        <v>108184</v>
      </c>
      <c r="AE19" s="52">
        <v>136713</v>
      </c>
      <c r="AF19" s="52">
        <v>161287</v>
      </c>
      <c r="AG19" s="52">
        <v>171742</v>
      </c>
      <c r="AH19" s="52">
        <v>149214</v>
      </c>
      <c r="AI19" s="52">
        <v>133766</v>
      </c>
      <c r="AJ19" s="52">
        <v>136057</v>
      </c>
      <c r="AK19" s="52">
        <v>166521</v>
      </c>
      <c r="AL19" s="52">
        <v>210244</v>
      </c>
      <c r="AM19" s="52">
        <v>226129</v>
      </c>
      <c r="AN19" s="52">
        <v>256804</v>
      </c>
      <c r="AO19" s="52">
        <v>261819</v>
      </c>
      <c r="AP19" s="52">
        <v>295423</v>
      </c>
      <c r="AQ19" s="52">
        <v>352478</v>
      </c>
      <c r="AR19" s="52">
        <v>292430</v>
      </c>
      <c r="AS19" s="52">
        <v>282701</v>
      </c>
      <c r="AT19" s="52">
        <v>322411</v>
      </c>
      <c r="AU19" s="52">
        <v>415793</v>
      </c>
      <c r="AV19" s="52">
        <v>537339</v>
      </c>
      <c r="AW19" s="52">
        <v>684677</v>
      </c>
      <c r="AX19" s="52">
        <v>833951</v>
      </c>
      <c r="AY19" s="52">
        <v>814086</v>
      </c>
      <c r="AZ19" s="52">
        <v>606599</v>
      </c>
      <c r="BA19" s="52">
        <v>678051</v>
      </c>
      <c r="BB19" s="52">
        <v>760829</v>
      </c>
      <c r="BC19" s="52">
        <v>776364</v>
      </c>
      <c r="BD19" s="52">
        <v>789065</v>
      </c>
    </row>
    <row r="20" spans="1:56" x14ac:dyDescent="0.15">
      <c r="A20" s="52" t="s">
        <v>197</v>
      </c>
      <c r="B20" s="52" t="s">
        <v>1025</v>
      </c>
      <c r="C20" s="52">
        <v>4616</v>
      </c>
      <c r="D20" s="52">
        <v>4999</v>
      </c>
      <c r="E20" s="52">
        <v>5618</v>
      </c>
      <c r="F20" s="52">
        <v>6157</v>
      </c>
      <c r="G20" s="52">
        <v>6824</v>
      </c>
      <c r="H20" s="52">
        <v>7437</v>
      </c>
      <c r="I20" s="52">
        <v>7528</v>
      </c>
      <c r="J20" s="52">
        <v>8021</v>
      </c>
      <c r="K20" s="52">
        <v>9367</v>
      </c>
      <c r="L20" s="52">
        <v>10913</v>
      </c>
      <c r="M20" s="52">
        <v>11748</v>
      </c>
      <c r="N20" s="52">
        <v>12707</v>
      </c>
      <c r="O20" s="52">
        <v>14765</v>
      </c>
      <c r="P20" s="52">
        <v>21808</v>
      </c>
      <c r="Q20" s="52">
        <v>27587</v>
      </c>
      <c r="R20" s="52">
        <v>25351</v>
      </c>
      <c r="S20" s="52">
        <v>29375</v>
      </c>
      <c r="T20" s="52">
        <v>32354</v>
      </c>
      <c r="U20" s="52">
        <v>42088</v>
      </c>
      <c r="V20" s="52">
        <v>63834</v>
      </c>
      <c r="W20" s="52">
        <v>72606</v>
      </c>
      <c r="X20" s="52">
        <v>86529</v>
      </c>
      <c r="Y20" s="52">
        <v>91747</v>
      </c>
      <c r="Z20" s="52">
        <v>90000</v>
      </c>
      <c r="AA20" s="52">
        <v>108819</v>
      </c>
      <c r="AB20" s="52">
        <v>98542</v>
      </c>
      <c r="AC20" s="52">
        <v>96156</v>
      </c>
      <c r="AD20" s="52">
        <v>107190</v>
      </c>
      <c r="AE20" s="52">
        <v>135718</v>
      </c>
      <c r="AF20" s="52">
        <v>160270</v>
      </c>
      <c r="AG20" s="52">
        <v>170570</v>
      </c>
      <c r="AH20" s="52">
        <v>147924</v>
      </c>
      <c r="AI20" s="52">
        <v>131970</v>
      </c>
      <c r="AJ20" s="52">
        <v>134237</v>
      </c>
      <c r="AK20" s="52">
        <v>164578</v>
      </c>
      <c r="AL20" s="52">
        <v>208065</v>
      </c>
      <c r="AM20" s="52">
        <v>223948</v>
      </c>
      <c r="AN20" s="52">
        <v>254534</v>
      </c>
      <c r="AO20" s="52">
        <v>259382</v>
      </c>
      <c r="AP20" s="52">
        <v>291177</v>
      </c>
      <c r="AQ20" s="52">
        <v>348083</v>
      </c>
      <c r="AR20" s="52">
        <v>287918</v>
      </c>
      <c r="AS20" s="52">
        <v>278131</v>
      </c>
      <c r="AT20" s="52">
        <v>317740</v>
      </c>
      <c r="AU20" s="52">
        <v>411059</v>
      </c>
      <c r="AV20" s="52">
        <v>532542</v>
      </c>
      <c r="AW20" s="52">
        <v>679608</v>
      </c>
      <c r="AX20" s="52">
        <v>828732</v>
      </c>
      <c r="AY20" s="52">
        <v>808721</v>
      </c>
      <c r="AZ20" s="52">
        <v>600859</v>
      </c>
      <c r="BA20" s="52">
        <v>672120</v>
      </c>
      <c r="BB20" s="52">
        <v>754724</v>
      </c>
      <c r="BC20" s="52">
        <v>770079</v>
      </c>
      <c r="BD20" s="52">
        <v>782442</v>
      </c>
    </row>
    <row r="21" spans="1:56" x14ac:dyDescent="0.15">
      <c r="A21" s="52" t="s">
        <v>195</v>
      </c>
      <c r="B21" s="52" t="s">
        <v>1024</v>
      </c>
      <c r="C21" s="52">
        <v>3621</v>
      </c>
      <c r="D21" s="52">
        <v>3823</v>
      </c>
      <c r="E21" s="52">
        <v>4241</v>
      </c>
      <c r="F21" s="52">
        <v>4636</v>
      </c>
      <c r="G21" s="52">
        <v>5106</v>
      </c>
      <c r="H21" s="52">
        <v>5506</v>
      </c>
      <c r="I21" s="52">
        <v>5260</v>
      </c>
      <c r="J21" s="52">
        <v>5603</v>
      </c>
      <c r="K21" s="52">
        <v>6591</v>
      </c>
      <c r="L21" s="52">
        <v>7649</v>
      </c>
      <c r="M21" s="52">
        <v>8169</v>
      </c>
      <c r="N21" s="52">
        <v>9160</v>
      </c>
      <c r="O21" s="52">
        <v>10949</v>
      </c>
      <c r="P21" s="52">
        <v>16542</v>
      </c>
      <c r="Q21" s="52">
        <v>19157</v>
      </c>
      <c r="R21" s="52">
        <v>16595</v>
      </c>
      <c r="S21" s="52">
        <v>18999</v>
      </c>
      <c r="T21" s="52">
        <v>19673</v>
      </c>
      <c r="U21" s="52">
        <v>25458</v>
      </c>
      <c r="V21" s="52">
        <v>38183</v>
      </c>
      <c r="W21" s="52">
        <v>37146</v>
      </c>
      <c r="X21" s="52">
        <v>32549</v>
      </c>
      <c r="Y21" s="52">
        <v>29469</v>
      </c>
      <c r="Z21" s="52">
        <v>31750</v>
      </c>
      <c r="AA21" s="52">
        <v>35325</v>
      </c>
      <c r="AB21" s="52">
        <v>35410</v>
      </c>
      <c r="AC21" s="52">
        <v>36938</v>
      </c>
      <c r="AD21" s="52">
        <v>46288</v>
      </c>
      <c r="AE21" s="52">
        <v>58445</v>
      </c>
      <c r="AF21" s="52">
        <v>61981</v>
      </c>
      <c r="AG21" s="52">
        <v>65973</v>
      </c>
      <c r="AH21" s="52">
        <v>58718</v>
      </c>
      <c r="AI21" s="52">
        <v>57538</v>
      </c>
      <c r="AJ21" s="52">
        <v>67246</v>
      </c>
      <c r="AK21" s="52">
        <v>77344</v>
      </c>
      <c r="AL21" s="52">
        <v>95260</v>
      </c>
      <c r="AM21" s="52">
        <v>102505</v>
      </c>
      <c r="AN21" s="52">
        <v>115323</v>
      </c>
      <c r="AO21" s="52">
        <v>103963</v>
      </c>
      <c r="AP21" s="52">
        <v>131626</v>
      </c>
      <c r="AQ21" s="52">
        <v>151839</v>
      </c>
      <c r="AR21" s="52">
        <v>128665</v>
      </c>
      <c r="AS21" s="52">
        <v>145590</v>
      </c>
      <c r="AT21" s="52">
        <v>186417</v>
      </c>
      <c r="AU21" s="52">
        <v>250606</v>
      </c>
      <c r="AV21" s="52">
        <v>294538</v>
      </c>
      <c r="AW21" s="52">
        <v>324816</v>
      </c>
      <c r="AX21" s="52">
        <v>370758</v>
      </c>
      <c r="AY21" s="52">
        <v>413739</v>
      </c>
      <c r="AZ21" s="52">
        <v>362520</v>
      </c>
      <c r="BA21" s="52">
        <v>440906</v>
      </c>
      <c r="BB21" s="52">
        <v>478803</v>
      </c>
      <c r="BC21" s="52">
        <v>470233</v>
      </c>
      <c r="BD21" s="52">
        <v>470088</v>
      </c>
    </row>
    <row r="22" spans="1:56" x14ac:dyDescent="0.15">
      <c r="A22" s="52" t="s">
        <v>193</v>
      </c>
      <c r="B22" s="52" t="s">
        <v>1023</v>
      </c>
      <c r="C22" s="52">
        <v>646</v>
      </c>
      <c r="D22" s="52">
        <v>793</v>
      </c>
      <c r="E22" s="52">
        <v>904</v>
      </c>
      <c r="F22" s="52">
        <v>1022</v>
      </c>
      <c r="G22" s="52">
        <v>1256</v>
      </c>
      <c r="H22" s="52">
        <v>1421</v>
      </c>
      <c r="I22" s="52">
        <v>1669</v>
      </c>
      <c r="J22" s="52">
        <v>1781</v>
      </c>
      <c r="K22" s="52">
        <v>2021</v>
      </c>
      <c r="L22" s="52">
        <v>2338</v>
      </c>
      <c r="M22" s="52">
        <v>2671</v>
      </c>
      <c r="N22" s="52">
        <v>2641</v>
      </c>
      <c r="O22" s="52">
        <v>2949</v>
      </c>
      <c r="P22" s="52">
        <v>4330</v>
      </c>
      <c r="Q22" s="52">
        <v>7356</v>
      </c>
      <c r="R22" s="52">
        <v>7644</v>
      </c>
      <c r="S22" s="52">
        <v>9043</v>
      </c>
      <c r="T22" s="52">
        <v>11057</v>
      </c>
      <c r="U22" s="52">
        <v>14788</v>
      </c>
      <c r="V22" s="52">
        <v>23356</v>
      </c>
      <c r="W22" s="52">
        <v>32898</v>
      </c>
      <c r="X22" s="52">
        <v>50300</v>
      </c>
      <c r="Y22" s="52">
        <v>58160</v>
      </c>
      <c r="Z22" s="52">
        <v>53418</v>
      </c>
      <c r="AA22" s="52">
        <v>68267</v>
      </c>
      <c r="AB22" s="52">
        <v>57633</v>
      </c>
      <c r="AC22" s="52">
        <v>52806</v>
      </c>
      <c r="AD22" s="52">
        <v>55592</v>
      </c>
      <c r="AE22" s="52">
        <v>70571</v>
      </c>
      <c r="AF22" s="52">
        <v>92638</v>
      </c>
      <c r="AG22" s="52">
        <v>94072</v>
      </c>
      <c r="AH22" s="52">
        <v>81186</v>
      </c>
      <c r="AI22" s="52">
        <v>67316</v>
      </c>
      <c r="AJ22" s="52">
        <v>61865</v>
      </c>
      <c r="AK22" s="52">
        <v>83106</v>
      </c>
      <c r="AL22" s="52">
        <v>108092</v>
      </c>
      <c r="AM22" s="52">
        <v>116852</v>
      </c>
      <c r="AN22" s="52">
        <v>135652</v>
      </c>
      <c r="AO22" s="52">
        <v>151818</v>
      </c>
      <c r="AP22" s="52">
        <v>156354</v>
      </c>
      <c r="AQ22" s="52">
        <v>192398</v>
      </c>
      <c r="AR22" s="52">
        <v>155692</v>
      </c>
      <c r="AS22" s="52">
        <v>129238</v>
      </c>
      <c r="AT22" s="52">
        <v>126529</v>
      </c>
      <c r="AU22" s="52">
        <v>157313</v>
      </c>
      <c r="AV22" s="52">
        <v>235120</v>
      </c>
      <c r="AW22" s="52">
        <v>352122</v>
      </c>
      <c r="AX22" s="52">
        <v>455436</v>
      </c>
      <c r="AY22" s="52">
        <v>389881</v>
      </c>
      <c r="AZ22" s="52">
        <v>233547</v>
      </c>
      <c r="BA22" s="52">
        <v>229720</v>
      </c>
      <c r="BB22" s="52">
        <v>273999</v>
      </c>
      <c r="BC22" s="52">
        <v>297891</v>
      </c>
      <c r="BD22" s="52">
        <v>310866</v>
      </c>
    </row>
    <row r="23" spans="1:56" x14ac:dyDescent="0.15">
      <c r="A23" s="52" t="s">
        <v>191</v>
      </c>
      <c r="B23" s="52" t="s">
        <v>1022</v>
      </c>
      <c r="C23" s="52">
        <v>349</v>
      </c>
      <c r="D23" s="52">
        <v>383</v>
      </c>
      <c r="E23" s="52">
        <v>473</v>
      </c>
      <c r="F23" s="52">
        <v>499</v>
      </c>
      <c r="G23" s="52">
        <v>462</v>
      </c>
      <c r="H23" s="52">
        <v>510</v>
      </c>
      <c r="I23" s="52">
        <v>599</v>
      </c>
      <c r="J23" s="52">
        <v>636</v>
      </c>
      <c r="K23" s="52">
        <v>756</v>
      </c>
      <c r="L23" s="52">
        <v>925</v>
      </c>
      <c r="M23" s="52">
        <v>907</v>
      </c>
      <c r="N23" s="52">
        <v>906</v>
      </c>
      <c r="O23" s="52">
        <v>866</v>
      </c>
      <c r="P23" s="52">
        <v>936</v>
      </c>
      <c r="Q23" s="52">
        <v>1074</v>
      </c>
      <c r="R23" s="52">
        <v>1112</v>
      </c>
      <c r="S23" s="52">
        <v>1332</v>
      </c>
      <c r="T23" s="52">
        <v>1625</v>
      </c>
      <c r="U23" s="52">
        <v>1843</v>
      </c>
      <c r="V23" s="52">
        <v>2295</v>
      </c>
      <c r="W23" s="52">
        <v>2562</v>
      </c>
      <c r="X23" s="52">
        <v>3680</v>
      </c>
      <c r="Y23" s="52">
        <v>4118</v>
      </c>
      <c r="Z23" s="52">
        <v>4832</v>
      </c>
      <c r="AA23" s="52">
        <v>5227</v>
      </c>
      <c r="AB23" s="52">
        <v>5499</v>
      </c>
      <c r="AC23" s="52">
        <v>6413</v>
      </c>
      <c r="AD23" s="52">
        <v>5311</v>
      </c>
      <c r="AE23" s="52">
        <v>6703</v>
      </c>
      <c r="AF23" s="52">
        <v>5651</v>
      </c>
      <c r="AG23" s="52">
        <v>10525</v>
      </c>
      <c r="AH23" s="52">
        <v>8019</v>
      </c>
      <c r="AI23" s="52">
        <v>7115</v>
      </c>
      <c r="AJ23" s="52">
        <v>5126</v>
      </c>
      <c r="AK23" s="52">
        <v>4128</v>
      </c>
      <c r="AL23" s="52">
        <v>4713</v>
      </c>
      <c r="AM23" s="52">
        <v>4591</v>
      </c>
      <c r="AN23" s="52">
        <v>3559</v>
      </c>
      <c r="AO23" s="52">
        <v>3601</v>
      </c>
      <c r="AP23" s="52">
        <v>3197</v>
      </c>
      <c r="AQ23" s="52">
        <v>3846</v>
      </c>
      <c r="AR23" s="52">
        <v>3561</v>
      </c>
      <c r="AS23" s="52">
        <v>3303</v>
      </c>
      <c r="AT23" s="52">
        <v>4794</v>
      </c>
      <c r="AU23" s="52">
        <v>3140</v>
      </c>
      <c r="AV23" s="52">
        <v>2884</v>
      </c>
      <c r="AW23" s="52">
        <v>2670</v>
      </c>
      <c r="AX23" s="52">
        <v>2538</v>
      </c>
      <c r="AY23" s="52">
        <v>5101</v>
      </c>
      <c r="AZ23" s="52">
        <v>4792</v>
      </c>
      <c r="BA23" s="52">
        <v>1494</v>
      </c>
      <c r="BB23" s="52">
        <v>1923</v>
      </c>
      <c r="BC23" s="52">
        <v>1954</v>
      </c>
      <c r="BD23" s="52">
        <v>1488</v>
      </c>
    </row>
    <row r="24" spans="1:56" x14ac:dyDescent="0.15">
      <c r="A24" s="52" t="s">
        <v>189</v>
      </c>
      <c r="B24" s="52" t="s">
        <v>998</v>
      </c>
      <c r="C24" s="52" t="s">
        <v>942</v>
      </c>
      <c r="D24" s="52" t="s">
        <v>942</v>
      </c>
      <c r="E24" s="52" t="s">
        <v>942</v>
      </c>
      <c r="F24" s="52" t="s">
        <v>942</v>
      </c>
      <c r="G24" s="52" t="s">
        <v>942</v>
      </c>
      <c r="H24" s="52" t="s">
        <v>942</v>
      </c>
      <c r="I24" s="52" t="s">
        <v>942</v>
      </c>
      <c r="J24" s="52" t="s">
        <v>942</v>
      </c>
      <c r="K24" s="52" t="s">
        <v>942</v>
      </c>
      <c r="L24" s="52" t="s">
        <v>942</v>
      </c>
      <c r="M24" s="52" t="s">
        <v>942</v>
      </c>
      <c r="N24" s="52" t="s">
        <v>942</v>
      </c>
      <c r="O24" s="52" t="s">
        <v>942</v>
      </c>
      <c r="P24" s="52" t="s">
        <v>942</v>
      </c>
      <c r="Q24" s="52" t="s">
        <v>942</v>
      </c>
      <c r="R24" s="52" t="s">
        <v>942</v>
      </c>
      <c r="S24" s="52" t="s">
        <v>942</v>
      </c>
      <c r="T24" s="52" t="s">
        <v>942</v>
      </c>
      <c r="U24" s="52" t="s">
        <v>942</v>
      </c>
      <c r="V24" s="52" t="s">
        <v>942</v>
      </c>
      <c r="W24" s="52" t="s">
        <v>942</v>
      </c>
      <c r="X24" s="52" t="s">
        <v>942</v>
      </c>
      <c r="Y24" s="52" t="s">
        <v>942</v>
      </c>
      <c r="Z24" s="52" t="s">
        <v>942</v>
      </c>
      <c r="AA24" s="52" t="s">
        <v>942</v>
      </c>
      <c r="AB24" s="52" t="s">
        <v>942</v>
      </c>
      <c r="AC24" s="52">
        <v>908</v>
      </c>
      <c r="AD24" s="52">
        <v>994</v>
      </c>
      <c r="AE24" s="52">
        <v>995</v>
      </c>
      <c r="AF24" s="52">
        <v>1017</v>
      </c>
      <c r="AG24" s="52">
        <v>1172</v>
      </c>
      <c r="AH24" s="52">
        <v>1290</v>
      </c>
      <c r="AI24" s="52">
        <v>1796</v>
      </c>
      <c r="AJ24" s="52">
        <v>1820</v>
      </c>
      <c r="AK24" s="52">
        <v>1943</v>
      </c>
      <c r="AL24" s="52">
        <v>2179</v>
      </c>
      <c r="AM24" s="52">
        <v>2181</v>
      </c>
      <c r="AN24" s="52">
        <v>2270</v>
      </c>
      <c r="AO24" s="52">
        <v>2437</v>
      </c>
      <c r="AP24" s="52">
        <v>4246</v>
      </c>
      <c r="AQ24" s="52">
        <v>4395</v>
      </c>
      <c r="AR24" s="52">
        <v>4512</v>
      </c>
      <c r="AS24" s="52">
        <v>4570</v>
      </c>
      <c r="AT24" s="52">
        <v>4671</v>
      </c>
      <c r="AU24" s="52">
        <v>4734</v>
      </c>
      <c r="AV24" s="52">
        <v>4796</v>
      </c>
      <c r="AW24" s="52">
        <v>5069</v>
      </c>
      <c r="AX24" s="52">
        <v>5219</v>
      </c>
      <c r="AY24" s="52">
        <v>5364</v>
      </c>
      <c r="AZ24" s="52">
        <v>5740</v>
      </c>
      <c r="BA24" s="52">
        <v>5931</v>
      </c>
      <c r="BB24" s="52">
        <v>6105</v>
      </c>
      <c r="BC24" s="52">
        <v>6286</v>
      </c>
      <c r="BD24" s="52">
        <v>6623</v>
      </c>
    </row>
    <row r="25" spans="1:56" x14ac:dyDescent="0.15">
      <c r="A25" s="52" t="s">
        <v>188</v>
      </c>
      <c r="B25" s="48" t="s">
        <v>1021</v>
      </c>
      <c r="C25" s="52">
        <v>-23670</v>
      </c>
      <c r="D25" s="52">
        <v>-23453</v>
      </c>
      <c r="E25" s="52">
        <v>-25676</v>
      </c>
      <c r="F25" s="52">
        <v>-26970</v>
      </c>
      <c r="G25" s="52">
        <v>-29102</v>
      </c>
      <c r="H25" s="52">
        <v>-32708</v>
      </c>
      <c r="I25" s="52">
        <v>-38468</v>
      </c>
      <c r="J25" s="52">
        <v>-41476</v>
      </c>
      <c r="K25" s="52">
        <v>-48671</v>
      </c>
      <c r="L25" s="52">
        <v>-53998</v>
      </c>
      <c r="M25" s="52">
        <v>-59901</v>
      </c>
      <c r="N25" s="52">
        <v>-66414</v>
      </c>
      <c r="O25" s="52">
        <v>-79237</v>
      </c>
      <c r="P25" s="52">
        <v>-98997</v>
      </c>
      <c r="Q25" s="52">
        <v>-137274</v>
      </c>
      <c r="R25" s="52">
        <v>-132745</v>
      </c>
      <c r="S25" s="52">
        <v>-162109</v>
      </c>
      <c r="T25" s="52">
        <v>-193764</v>
      </c>
      <c r="U25" s="52">
        <v>-229870</v>
      </c>
      <c r="V25" s="52">
        <v>-281657</v>
      </c>
      <c r="W25" s="52">
        <v>-333774</v>
      </c>
      <c r="X25" s="52">
        <v>-364196</v>
      </c>
      <c r="Y25" s="52">
        <v>-355975</v>
      </c>
      <c r="Z25" s="52">
        <v>-377488</v>
      </c>
      <c r="AA25" s="52">
        <v>-473923</v>
      </c>
      <c r="AB25" s="52">
        <v>-483769</v>
      </c>
      <c r="AC25" s="52">
        <v>-530142</v>
      </c>
      <c r="AD25" s="52">
        <v>-594443</v>
      </c>
      <c r="AE25" s="52">
        <v>-663741</v>
      </c>
      <c r="AF25" s="52">
        <v>-721607</v>
      </c>
      <c r="AG25" s="52">
        <v>-759290</v>
      </c>
      <c r="AH25" s="52">
        <v>-734563</v>
      </c>
      <c r="AI25" s="52">
        <v>-765626</v>
      </c>
      <c r="AJ25" s="52">
        <v>-823914</v>
      </c>
      <c r="AK25" s="52">
        <v>-951122</v>
      </c>
      <c r="AL25" s="52">
        <v>-1080124</v>
      </c>
      <c r="AM25" s="52">
        <v>-1159478</v>
      </c>
      <c r="AN25" s="52">
        <v>-1286921</v>
      </c>
      <c r="AO25" s="52">
        <v>-1356868</v>
      </c>
      <c r="AP25" s="52">
        <v>-1514255</v>
      </c>
      <c r="AQ25" s="52">
        <v>-1783419</v>
      </c>
      <c r="AR25" s="52">
        <v>-1632766</v>
      </c>
      <c r="AS25" s="52">
        <v>-1656570</v>
      </c>
      <c r="AT25" s="52">
        <v>-1794133</v>
      </c>
      <c r="AU25" s="52">
        <v>-2120285</v>
      </c>
      <c r="AV25" s="52">
        <v>-2465880</v>
      </c>
      <c r="AW25" s="52">
        <v>-2854530</v>
      </c>
      <c r="AX25" s="52">
        <v>-3085270</v>
      </c>
      <c r="AY25" s="52">
        <v>-3210575</v>
      </c>
      <c r="AZ25" s="52">
        <v>-2444863</v>
      </c>
      <c r="BA25" s="52">
        <v>-2844240</v>
      </c>
      <c r="BB25" s="52">
        <v>-3197844</v>
      </c>
      <c r="BC25" s="52">
        <v>-3297677</v>
      </c>
      <c r="BD25" s="52">
        <v>-3306549</v>
      </c>
    </row>
    <row r="26" spans="1:56" x14ac:dyDescent="0.15">
      <c r="A26" s="52" t="s">
        <v>186</v>
      </c>
      <c r="B26" s="52" t="s">
        <v>1020</v>
      </c>
      <c r="C26" s="52">
        <v>-22432</v>
      </c>
      <c r="D26" s="52">
        <v>-22208</v>
      </c>
      <c r="E26" s="52">
        <v>-24352</v>
      </c>
      <c r="F26" s="52">
        <v>-25410</v>
      </c>
      <c r="G26" s="52">
        <v>-27319</v>
      </c>
      <c r="H26" s="52">
        <v>-30621</v>
      </c>
      <c r="I26" s="52">
        <v>-35987</v>
      </c>
      <c r="J26" s="52">
        <v>-38729</v>
      </c>
      <c r="K26" s="52">
        <v>-45293</v>
      </c>
      <c r="L26" s="52">
        <v>-49129</v>
      </c>
      <c r="M26" s="52">
        <v>-54386</v>
      </c>
      <c r="N26" s="52">
        <v>-60979</v>
      </c>
      <c r="O26" s="52">
        <v>-72665</v>
      </c>
      <c r="P26" s="52">
        <v>-89342</v>
      </c>
      <c r="Q26" s="52">
        <v>-125190</v>
      </c>
      <c r="R26" s="52">
        <v>-120181</v>
      </c>
      <c r="S26" s="52">
        <v>-148798</v>
      </c>
      <c r="T26" s="52">
        <v>-179547</v>
      </c>
      <c r="U26" s="52">
        <v>-208191</v>
      </c>
      <c r="V26" s="52">
        <v>-248696</v>
      </c>
      <c r="W26" s="52">
        <v>-291241</v>
      </c>
      <c r="X26" s="52">
        <v>-310570</v>
      </c>
      <c r="Y26" s="52">
        <v>-299391</v>
      </c>
      <c r="Z26" s="52">
        <v>-323874</v>
      </c>
      <c r="AA26" s="52">
        <v>-400166</v>
      </c>
      <c r="AB26" s="52">
        <v>-410950</v>
      </c>
      <c r="AC26" s="52">
        <v>-448572</v>
      </c>
      <c r="AD26" s="52">
        <v>-500552</v>
      </c>
      <c r="AE26" s="52">
        <v>-545715</v>
      </c>
      <c r="AF26" s="52">
        <v>-580144</v>
      </c>
      <c r="AG26" s="52">
        <v>-616097</v>
      </c>
      <c r="AH26" s="52">
        <v>-609479</v>
      </c>
      <c r="AI26" s="52">
        <v>-656094</v>
      </c>
      <c r="AJ26" s="52">
        <v>-713173</v>
      </c>
      <c r="AK26" s="52">
        <v>-801747</v>
      </c>
      <c r="AL26" s="52">
        <v>-890771</v>
      </c>
      <c r="AM26" s="52">
        <v>-955667</v>
      </c>
      <c r="AN26" s="52">
        <v>-1042726</v>
      </c>
      <c r="AO26" s="52">
        <v>-1099314</v>
      </c>
      <c r="AP26" s="52">
        <v>-1230764</v>
      </c>
      <c r="AQ26" s="52">
        <v>-1450119</v>
      </c>
      <c r="AR26" s="52">
        <v>-1370065</v>
      </c>
      <c r="AS26" s="52">
        <v>-1399044</v>
      </c>
      <c r="AT26" s="52">
        <v>-1514482</v>
      </c>
      <c r="AU26" s="52">
        <v>-1768622</v>
      </c>
      <c r="AV26" s="52">
        <v>-1996171</v>
      </c>
      <c r="AW26" s="52">
        <v>-2213191</v>
      </c>
      <c r="AX26" s="52">
        <v>-2351925</v>
      </c>
      <c r="AY26" s="52">
        <v>-2542634</v>
      </c>
      <c r="AZ26" s="52">
        <v>-1961844</v>
      </c>
      <c r="BA26" s="52">
        <v>-2343847</v>
      </c>
      <c r="BB26" s="52">
        <v>-2669663</v>
      </c>
      <c r="BC26" s="52">
        <v>-2745240</v>
      </c>
      <c r="BD26" s="52">
        <v>-2746249</v>
      </c>
    </row>
    <row r="27" spans="1:56" x14ac:dyDescent="0.15">
      <c r="A27" s="52" t="s">
        <v>184</v>
      </c>
      <c r="B27" s="52" t="s">
        <v>1019</v>
      </c>
      <c r="C27" s="52">
        <v>-14758</v>
      </c>
      <c r="D27" s="52">
        <v>-14537</v>
      </c>
      <c r="E27" s="52">
        <v>-16260</v>
      </c>
      <c r="F27" s="52">
        <v>-17048</v>
      </c>
      <c r="G27" s="52">
        <v>-18700</v>
      </c>
      <c r="H27" s="52">
        <v>-21510</v>
      </c>
      <c r="I27" s="52">
        <v>-25493</v>
      </c>
      <c r="J27" s="52">
        <v>-26866</v>
      </c>
      <c r="K27" s="52">
        <v>-32991</v>
      </c>
      <c r="L27" s="52">
        <v>-35807</v>
      </c>
      <c r="M27" s="52">
        <v>-39866</v>
      </c>
      <c r="N27" s="52">
        <v>-45579</v>
      </c>
      <c r="O27" s="52">
        <v>-55797</v>
      </c>
      <c r="P27" s="52">
        <v>-70499</v>
      </c>
      <c r="Q27" s="52">
        <v>-103811</v>
      </c>
      <c r="R27" s="52">
        <v>-98185</v>
      </c>
      <c r="S27" s="52">
        <v>-124228</v>
      </c>
      <c r="T27" s="52">
        <v>-151907</v>
      </c>
      <c r="U27" s="52">
        <v>-176002</v>
      </c>
      <c r="V27" s="52">
        <v>-212007</v>
      </c>
      <c r="W27" s="52">
        <v>-249750</v>
      </c>
      <c r="X27" s="52">
        <v>-265067</v>
      </c>
      <c r="Y27" s="52">
        <v>-247642</v>
      </c>
      <c r="Z27" s="52">
        <v>-268901</v>
      </c>
      <c r="AA27" s="52">
        <v>-332418</v>
      </c>
      <c r="AB27" s="52">
        <v>-338088</v>
      </c>
      <c r="AC27" s="52">
        <v>-368425</v>
      </c>
      <c r="AD27" s="52">
        <v>-409765</v>
      </c>
      <c r="AE27" s="52">
        <v>-447189</v>
      </c>
      <c r="AF27" s="52">
        <v>-477665</v>
      </c>
      <c r="AG27" s="52">
        <v>-498438</v>
      </c>
      <c r="AH27" s="52">
        <v>-491020</v>
      </c>
      <c r="AI27" s="52">
        <v>-536528</v>
      </c>
      <c r="AJ27" s="52">
        <v>-589394</v>
      </c>
      <c r="AK27" s="52">
        <v>-668690</v>
      </c>
      <c r="AL27" s="52">
        <v>-749374</v>
      </c>
      <c r="AM27" s="52">
        <v>-803113</v>
      </c>
      <c r="AN27" s="52">
        <v>-876794</v>
      </c>
      <c r="AO27" s="52">
        <v>-918637</v>
      </c>
      <c r="AP27" s="52">
        <v>-1035592</v>
      </c>
      <c r="AQ27" s="52">
        <v>-1231722</v>
      </c>
      <c r="AR27" s="52">
        <v>-1153701</v>
      </c>
      <c r="AS27" s="52">
        <v>-1173281</v>
      </c>
      <c r="AT27" s="52">
        <v>-1272089</v>
      </c>
      <c r="AU27" s="52">
        <v>-1488349</v>
      </c>
      <c r="AV27" s="52">
        <v>-1695820</v>
      </c>
      <c r="AW27" s="52">
        <v>-1878194</v>
      </c>
      <c r="AX27" s="52">
        <v>-1986347</v>
      </c>
      <c r="AY27" s="52">
        <v>-2141287</v>
      </c>
      <c r="AZ27" s="52">
        <v>-1580025</v>
      </c>
      <c r="BA27" s="52">
        <v>-1938950</v>
      </c>
      <c r="BB27" s="52">
        <v>-2239991</v>
      </c>
      <c r="BC27" s="52">
        <v>-2302714</v>
      </c>
      <c r="BD27" s="52">
        <v>-2293574</v>
      </c>
    </row>
    <row r="28" spans="1:56" x14ac:dyDescent="0.15">
      <c r="A28" s="52" t="s">
        <v>182</v>
      </c>
      <c r="B28" s="52" t="s">
        <v>1018</v>
      </c>
      <c r="C28" s="52">
        <v>-7674</v>
      </c>
      <c r="D28" s="52">
        <v>-7671</v>
      </c>
      <c r="E28" s="52">
        <v>-8092</v>
      </c>
      <c r="F28" s="52">
        <v>-8362</v>
      </c>
      <c r="G28" s="52">
        <v>-8619</v>
      </c>
      <c r="H28" s="52">
        <v>-9111</v>
      </c>
      <c r="I28" s="52">
        <v>-10494</v>
      </c>
      <c r="J28" s="52">
        <v>-11863</v>
      </c>
      <c r="K28" s="52">
        <v>-12302</v>
      </c>
      <c r="L28" s="52">
        <v>-13322</v>
      </c>
      <c r="M28" s="52">
        <v>-14520</v>
      </c>
      <c r="N28" s="52">
        <v>-15400</v>
      </c>
      <c r="O28" s="52">
        <v>-16868</v>
      </c>
      <c r="P28" s="52">
        <v>-18843</v>
      </c>
      <c r="Q28" s="52">
        <v>-21379</v>
      </c>
      <c r="R28" s="52">
        <v>-21996</v>
      </c>
      <c r="S28" s="52">
        <v>-24570</v>
      </c>
      <c r="T28" s="52">
        <v>-27640</v>
      </c>
      <c r="U28" s="52">
        <v>-32189</v>
      </c>
      <c r="V28" s="52">
        <v>-36689</v>
      </c>
      <c r="W28" s="52">
        <v>-41491</v>
      </c>
      <c r="X28" s="52">
        <v>-45503</v>
      </c>
      <c r="Y28" s="52">
        <v>-51749</v>
      </c>
      <c r="Z28" s="52">
        <v>-54973</v>
      </c>
      <c r="AA28" s="52">
        <v>-67748</v>
      </c>
      <c r="AB28" s="52">
        <v>-72862</v>
      </c>
      <c r="AC28" s="52">
        <v>-80147</v>
      </c>
      <c r="AD28" s="52">
        <v>-90787</v>
      </c>
      <c r="AE28" s="52">
        <v>-98526</v>
      </c>
      <c r="AF28" s="52">
        <v>-102479</v>
      </c>
      <c r="AG28" s="52">
        <v>-117659</v>
      </c>
      <c r="AH28" s="52">
        <v>-118459</v>
      </c>
      <c r="AI28" s="52">
        <v>-119566</v>
      </c>
      <c r="AJ28" s="52">
        <v>-123779</v>
      </c>
      <c r="AK28" s="52">
        <v>-133057</v>
      </c>
      <c r="AL28" s="52">
        <v>-141397</v>
      </c>
      <c r="AM28" s="52">
        <v>-152554</v>
      </c>
      <c r="AN28" s="52">
        <v>-165932</v>
      </c>
      <c r="AO28" s="52">
        <v>-180677</v>
      </c>
      <c r="AP28" s="52">
        <v>-195172</v>
      </c>
      <c r="AQ28" s="52">
        <v>-218397</v>
      </c>
      <c r="AR28" s="52">
        <v>-216364</v>
      </c>
      <c r="AS28" s="52">
        <v>-225762</v>
      </c>
      <c r="AT28" s="52">
        <v>-242393</v>
      </c>
      <c r="AU28" s="52">
        <v>-280272</v>
      </c>
      <c r="AV28" s="52">
        <v>-300352</v>
      </c>
      <c r="AW28" s="52">
        <v>-334998</v>
      </c>
      <c r="AX28" s="52">
        <v>-365577</v>
      </c>
      <c r="AY28" s="52">
        <v>-401348</v>
      </c>
      <c r="AZ28" s="52">
        <v>-381819</v>
      </c>
      <c r="BA28" s="52">
        <v>-404897</v>
      </c>
      <c r="BB28" s="52">
        <v>-429672</v>
      </c>
      <c r="BC28" s="52">
        <v>-442527</v>
      </c>
      <c r="BD28" s="52">
        <v>-452675</v>
      </c>
    </row>
    <row r="29" spans="1:56" x14ac:dyDescent="0.15">
      <c r="A29" s="52" t="s">
        <v>180</v>
      </c>
      <c r="B29" s="52" t="s">
        <v>1017</v>
      </c>
      <c r="C29" s="52">
        <v>-3087</v>
      </c>
      <c r="D29" s="52">
        <v>-2998</v>
      </c>
      <c r="E29" s="52">
        <v>-3105</v>
      </c>
      <c r="F29" s="52">
        <v>-2961</v>
      </c>
      <c r="G29" s="52">
        <v>-2880</v>
      </c>
      <c r="H29" s="52">
        <v>-2952</v>
      </c>
      <c r="I29" s="52">
        <v>-3764</v>
      </c>
      <c r="J29" s="52">
        <v>-4378</v>
      </c>
      <c r="K29" s="52">
        <v>-4535</v>
      </c>
      <c r="L29" s="52">
        <v>-4856</v>
      </c>
      <c r="M29" s="52">
        <v>-4855</v>
      </c>
      <c r="N29" s="52">
        <v>-4819</v>
      </c>
      <c r="O29" s="52">
        <v>-4784</v>
      </c>
      <c r="P29" s="52">
        <v>-4629</v>
      </c>
      <c r="Q29" s="52">
        <v>-5032</v>
      </c>
      <c r="R29" s="52">
        <v>-4795</v>
      </c>
      <c r="S29" s="52">
        <v>-4895</v>
      </c>
      <c r="T29" s="52">
        <v>-5823</v>
      </c>
      <c r="U29" s="52">
        <v>-7352</v>
      </c>
      <c r="V29" s="52">
        <v>-8294</v>
      </c>
      <c r="W29" s="52">
        <v>-10851</v>
      </c>
      <c r="X29" s="52">
        <v>-11564</v>
      </c>
      <c r="Y29" s="52">
        <v>-12460</v>
      </c>
      <c r="Z29" s="52">
        <v>-13087</v>
      </c>
      <c r="AA29" s="52">
        <v>-12516</v>
      </c>
      <c r="AB29" s="52">
        <v>-13108</v>
      </c>
      <c r="AC29" s="52">
        <v>-13730</v>
      </c>
      <c r="AD29" s="52">
        <v>-14950</v>
      </c>
      <c r="AE29" s="52">
        <v>-15604</v>
      </c>
      <c r="AF29" s="52">
        <v>-15313</v>
      </c>
      <c r="AG29" s="52">
        <v>-17531</v>
      </c>
      <c r="AH29" s="52">
        <v>-16409</v>
      </c>
      <c r="AI29" s="52">
        <v>-13835</v>
      </c>
      <c r="AJ29" s="52">
        <v>-12086</v>
      </c>
      <c r="AK29" s="52">
        <v>-10217</v>
      </c>
      <c r="AL29" s="52">
        <v>-10043</v>
      </c>
      <c r="AM29" s="52">
        <v>-11061</v>
      </c>
      <c r="AN29" s="52">
        <v>-11707</v>
      </c>
      <c r="AO29" s="52">
        <v>-12185</v>
      </c>
      <c r="AP29" s="52">
        <v>-11849</v>
      </c>
      <c r="AQ29" s="52">
        <v>-12131</v>
      </c>
      <c r="AR29" s="52">
        <v>-12869</v>
      </c>
      <c r="AS29" s="52">
        <v>-16798</v>
      </c>
      <c r="AT29" s="52">
        <v>-21882</v>
      </c>
      <c r="AU29" s="52">
        <v>-24125</v>
      </c>
      <c r="AV29" s="52">
        <v>-25200</v>
      </c>
      <c r="AW29" s="52">
        <v>-25122</v>
      </c>
      <c r="AX29" s="52">
        <v>-25850</v>
      </c>
      <c r="AY29" s="52">
        <v>-26193</v>
      </c>
      <c r="AZ29" s="52">
        <v>-28331</v>
      </c>
      <c r="BA29" s="52">
        <v>-28478</v>
      </c>
      <c r="BB29" s="52">
        <v>-27752</v>
      </c>
      <c r="BC29" s="52">
        <v>-24734</v>
      </c>
      <c r="BD29" s="52">
        <v>-22313</v>
      </c>
    </row>
    <row r="30" spans="1:56" x14ac:dyDescent="0.15">
      <c r="A30" s="52" t="s">
        <v>178</v>
      </c>
      <c r="B30" s="52" t="s">
        <v>1016</v>
      </c>
      <c r="C30" s="52">
        <v>-1750</v>
      </c>
      <c r="D30" s="52">
        <v>-1785</v>
      </c>
      <c r="E30" s="52">
        <v>-1939</v>
      </c>
      <c r="F30" s="52">
        <v>-2114</v>
      </c>
      <c r="G30" s="52">
        <v>-2211</v>
      </c>
      <c r="H30" s="52">
        <v>-2438</v>
      </c>
      <c r="I30" s="52">
        <v>-2657</v>
      </c>
      <c r="J30" s="52">
        <v>-3207</v>
      </c>
      <c r="K30" s="52">
        <v>-3030</v>
      </c>
      <c r="L30" s="52">
        <v>-3373</v>
      </c>
      <c r="M30" s="52">
        <v>-3980</v>
      </c>
      <c r="N30" s="52">
        <v>-4373</v>
      </c>
      <c r="O30" s="52">
        <v>-5042</v>
      </c>
      <c r="P30" s="52">
        <v>-5526</v>
      </c>
      <c r="Q30" s="52">
        <v>-5980</v>
      </c>
      <c r="R30" s="52">
        <v>-6417</v>
      </c>
      <c r="S30" s="52">
        <v>-6856</v>
      </c>
      <c r="T30" s="52">
        <v>-7451</v>
      </c>
      <c r="U30" s="52">
        <v>-8475</v>
      </c>
      <c r="V30" s="52">
        <v>-9413</v>
      </c>
      <c r="W30" s="52">
        <v>-10397</v>
      </c>
      <c r="X30" s="52">
        <v>-11479</v>
      </c>
      <c r="Y30" s="52">
        <v>-12394</v>
      </c>
      <c r="Z30" s="52">
        <v>-13149</v>
      </c>
      <c r="AA30" s="52" t="s">
        <v>1015</v>
      </c>
      <c r="AB30" s="52">
        <v>-24558</v>
      </c>
      <c r="AC30" s="52">
        <v>-25913</v>
      </c>
      <c r="AD30" s="52">
        <v>-29310</v>
      </c>
      <c r="AE30" s="52">
        <v>-32114</v>
      </c>
      <c r="AF30" s="52">
        <v>-33416</v>
      </c>
      <c r="AG30" s="52">
        <v>-37349</v>
      </c>
      <c r="AH30" s="52">
        <v>-35322</v>
      </c>
      <c r="AI30" s="52">
        <v>-38552</v>
      </c>
      <c r="AJ30" s="52">
        <v>-40713</v>
      </c>
      <c r="AK30" s="52">
        <v>-43782</v>
      </c>
      <c r="AL30" s="52">
        <v>-44916</v>
      </c>
      <c r="AM30" s="52">
        <v>-48078</v>
      </c>
      <c r="AN30" s="52">
        <v>-52051</v>
      </c>
      <c r="AO30" s="52">
        <v>-56483</v>
      </c>
      <c r="AP30" s="52">
        <v>-59332</v>
      </c>
      <c r="AQ30" s="52">
        <v>-65366</v>
      </c>
      <c r="AR30" s="52">
        <v>-60912</v>
      </c>
      <c r="AS30" s="52">
        <v>-59495</v>
      </c>
      <c r="AT30" s="52">
        <v>-58311</v>
      </c>
      <c r="AU30" s="52">
        <v>-66738</v>
      </c>
      <c r="AV30" s="52">
        <v>-69930</v>
      </c>
      <c r="AW30" s="52">
        <v>-72959</v>
      </c>
      <c r="AX30" s="52">
        <v>-77127</v>
      </c>
      <c r="AY30" s="52">
        <v>-80494</v>
      </c>
      <c r="AZ30" s="52">
        <v>-74132</v>
      </c>
      <c r="BA30" s="52">
        <v>-75505</v>
      </c>
      <c r="BB30" s="52">
        <v>-78229</v>
      </c>
      <c r="BC30" s="52">
        <v>-83451</v>
      </c>
      <c r="BD30" s="52">
        <v>-86243</v>
      </c>
    </row>
    <row r="31" spans="1:56" x14ac:dyDescent="0.15">
      <c r="A31" s="52" t="s">
        <v>176</v>
      </c>
      <c r="B31" s="52" t="s">
        <v>1014</v>
      </c>
      <c r="C31" s="52">
        <v>-513</v>
      </c>
      <c r="D31" s="52">
        <v>-506</v>
      </c>
      <c r="E31" s="52">
        <v>-567</v>
      </c>
      <c r="F31" s="52">
        <v>-612</v>
      </c>
      <c r="G31" s="52">
        <v>-642</v>
      </c>
      <c r="H31" s="52">
        <v>-717</v>
      </c>
      <c r="I31" s="52">
        <v>-753</v>
      </c>
      <c r="J31" s="52">
        <v>-829</v>
      </c>
      <c r="K31" s="52">
        <v>-885</v>
      </c>
      <c r="L31" s="52">
        <v>-1080</v>
      </c>
      <c r="M31" s="52">
        <v>-1215</v>
      </c>
      <c r="N31" s="52">
        <v>-1290</v>
      </c>
      <c r="O31" s="52">
        <v>-1596</v>
      </c>
      <c r="P31" s="52">
        <v>-1790</v>
      </c>
      <c r="Q31" s="52">
        <v>-2095</v>
      </c>
      <c r="R31" s="52">
        <v>-2263</v>
      </c>
      <c r="S31" s="52">
        <v>-2568</v>
      </c>
      <c r="T31" s="52">
        <v>-2748</v>
      </c>
      <c r="U31" s="52">
        <v>-2896</v>
      </c>
      <c r="V31" s="52">
        <v>-3184</v>
      </c>
      <c r="W31" s="52">
        <v>-3607</v>
      </c>
      <c r="X31" s="52">
        <v>-4487</v>
      </c>
      <c r="Y31" s="52">
        <v>-4772</v>
      </c>
      <c r="Z31" s="52">
        <v>-6003</v>
      </c>
      <c r="AA31" s="52" t="s">
        <v>1013</v>
      </c>
      <c r="AB31" s="52">
        <v>-6444</v>
      </c>
      <c r="AC31" s="52">
        <v>-6505</v>
      </c>
      <c r="AD31" s="52">
        <v>-7283</v>
      </c>
      <c r="AE31" s="52">
        <v>-7729</v>
      </c>
      <c r="AF31" s="52">
        <v>-8249</v>
      </c>
      <c r="AG31" s="52">
        <v>-10531</v>
      </c>
      <c r="AH31" s="52">
        <v>-10012</v>
      </c>
      <c r="AI31" s="52">
        <v>-10603</v>
      </c>
      <c r="AJ31" s="52">
        <v>-11410</v>
      </c>
      <c r="AK31" s="52">
        <v>-13062</v>
      </c>
      <c r="AL31" s="52">
        <v>-14663</v>
      </c>
      <c r="AM31" s="52">
        <v>-15809</v>
      </c>
      <c r="AN31" s="52">
        <v>-18138</v>
      </c>
      <c r="AO31" s="52">
        <v>-19971</v>
      </c>
      <c r="AP31" s="52">
        <v>-20946</v>
      </c>
      <c r="AQ31" s="52">
        <v>-23613</v>
      </c>
      <c r="AR31" s="52">
        <v>-21921</v>
      </c>
      <c r="AS31" s="52">
        <v>-19189</v>
      </c>
      <c r="AT31" s="52">
        <v>-20125</v>
      </c>
      <c r="AU31" s="52">
        <v>-23730</v>
      </c>
      <c r="AV31" s="52">
        <v>-25189</v>
      </c>
      <c r="AW31" s="52">
        <v>-26646</v>
      </c>
      <c r="AX31" s="52">
        <v>-27681</v>
      </c>
      <c r="AY31" s="52">
        <v>-31841</v>
      </c>
      <c r="AZ31" s="52">
        <v>-25117</v>
      </c>
      <c r="BA31" s="52">
        <v>-27256</v>
      </c>
      <c r="BB31" s="52">
        <v>-31079</v>
      </c>
      <c r="BC31" s="52">
        <v>-34654</v>
      </c>
      <c r="BD31" s="52">
        <v>-37344</v>
      </c>
    </row>
    <row r="32" spans="1:56" x14ac:dyDescent="0.15">
      <c r="A32" s="52" t="s">
        <v>174</v>
      </c>
      <c r="B32" s="52" t="s">
        <v>1012</v>
      </c>
      <c r="C32" s="52">
        <v>-1402</v>
      </c>
      <c r="D32" s="52">
        <v>-1437</v>
      </c>
      <c r="E32" s="52">
        <v>-1558</v>
      </c>
      <c r="F32" s="52">
        <v>-1701</v>
      </c>
      <c r="G32" s="52">
        <v>-1817</v>
      </c>
      <c r="H32" s="52">
        <v>-1951</v>
      </c>
      <c r="I32" s="52">
        <v>-2161</v>
      </c>
      <c r="J32" s="52">
        <v>-2157</v>
      </c>
      <c r="K32" s="52">
        <v>-2367</v>
      </c>
      <c r="L32" s="52">
        <v>-2455</v>
      </c>
      <c r="M32" s="52">
        <v>-2843</v>
      </c>
      <c r="N32" s="52">
        <v>-3130</v>
      </c>
      <c r="O32" s="52">
        <v>-3520</v>
      </c>
      <c r="P32" s="52">
        <v>-4694</v>
      </c>
      <c r="Q32" s="52">
        <v>-5942</v>
      </c>
      <c r="R32" s="52">
        <v>-5708</v>
      </c>
      <c r="S32" s="52">
        <v>-6852</v>
      </c>
      <c r="T32" s="52">
        <v>-7972</v>
      </c>
      <c r="U32" s="52">
        <v>-9124</v>
      </c>
      <c r="V32" s="52">
        <v>-10906</v>
      </c>
      <c r="W32" s="52">
        <v>-11790</v>
      </c>
      <c r="X32" s="52">
        <v>-12474</v>
      </c>
      <c r="Y32" s="52">
        <v>-11710</v>
      </c>
      <c r="Z32" s="52">
        <v>-12222</v>
      </c>
      <c r="AA32" s="52">
        <v>-14843</v>
      </c>
      <c r="AB32" s="52">
        <v>-15643</v>
      </c>
      <c r="AC32" s="52" t="s">
        <v>1011</v>
      </c>
      <c r="AD32" s="52">
        <v>-19010</v>
      </c>
      <c r="AE32" s="52">
        <v>-20891</v>
      </c>
      <c r="AF32" s="52">
        <v>-22172</v>
      </c>
      <c r="AG32" s="52">
        <v>-24966</v>
      </c>
      <c r="AH32" s="52">
        <v>-24975</v>
      </c>
      <c r="AI32" s="52">
        <v>-23767</v>
      </c>
      <c r="AJ32" s="52">
        <v>-24524</v>
      </c>
      <c r="AK32" s="52">
        <v>-26019</v>
      </c>
      <c r="AL32" s="52">
        <v>-27034</v>
      </c>
      <c r="AM32" s="52">
        <v>-27403</v>
      </c>
      <c r="AN32" s="52">
        <v>-28959</v>
      </c>
      <c r="AO32" s="52">
        <v>-30363</v>
      </c>
      <c r="AP32" s="52">
        <v>-31494</v>
      </c>
      <c r="AQ32" s="52">
        <v>-37209</v>
      </c>
      <c r="AR32" s="52">
        <v>-34909</v>
      </c>
      <c r="AS32" s="52">
        <v>-35052</v>
      </c>
      <c r="AT32" s="52">
        <v>-40619</v>
      </c>
      <c r="AU32" s="52">
        <v>-48945</v>
      </c>
      <c r="AV32" s="52">
        <v>-54212</v>
      </c>
      <c r="AW32" s="52">
        <v>-55320</v>
      </c>
      <c r="AX32" s="52">
        <v>-55773</v>
      </c>
      <c r="AY32" s="52">
        <v>-56696</v>
      </c>
      <c r="AZ32" s="52">
        <v>-42601</v>
      </c>
      <c r="BA32" s="52">
        <v>-51202</v>
      </c>
      <c r="BB32" s="52">
        <v>-54630</v>
      </c>
      <c r="BC32" s="52">
        <v>-55445</v>
      </c>
      <c r="BD32" s="52">
        <v>-58679</v>
      </c>
    </row>
    <row r="33" spans="1:56" x14ac:dyDescent="0.15">
      <c r="A33" s="52" t="s">
        <v>171</v>
      </c>
      <c r="B33" s="52" t="s">
        <v>1010</v>
      </c>
      <c r="C33" s="52">
        <v>-74</v>
      </c>
      <c r="D33" s="52">
        <v>-89</v>
      </c>
      <c r="E33" s="52">
        <v>-100</v>
      </c>
      <c r="F33" s="52">
        <v>-112</v>
      </c>
      <c r="G33" s="52">
        <v>-127</v>
      </c>
      <c r="H33" s="52">
        <v>-135</v>
      </c>
      <c r="I33" s="52">
        <v>-140</v>
      </c>
      <c r="J33" s="52">
        <v>-166</v>
      </c>
      <c r="K33" s="52">
        <v>-186</v>
      </c>
      <c r="L33" s="52">
        <v>-221</v>
      </c>
      <c r="M33" s="52">
        <v>-224</v>
      </c>
      <c r="N33" s="52">
        <v>-241</v>
      </c>
      <c r="O33" s="52">
        <v>-294</v>
      </c>
      <c r="P33" s="52">
        <v>-385</v>
      </c>
      <c r="Q33" s="52">
        <v>-346</v>
      </c>
      <c r="R33" s="52">
        <v>-472</v>
      </c>
      <c r="S33" s="52">
        <v>-482</v>
      </c>
      <c r="T33" s="52">
        <v>-504</v>
      </c>
      <c r="U33" s="52">
        <v>-671</v>
      </c>
      <c r="V33" s="52">
        <v>-831</v>
      </c>
      <c r="W33" s="52">
        <v>-724</v>
      </c>
      <c r="X33" s="52">
        <v>-650</v>
      </c>
      <c r="Y33" s="52">
        <v>-795</v>
      </c>
      <c r="Z33" s="52">
        <v>-943</v>
      </c>
      <c r="AA33" s="52">
        <v>-1168</v>
      </c>
      <c r="AB33" s="52">
        <v>-1170</v>
      </c>
      <c r="AC33" s="52">
        <v>-1401</v>
      </c>
      <c r="AD33" s="52">
        <v>-1857</v>
      </c>
      <c r="AE33" s="52">
        <v>-2601</v>
      </c>
      <c r="AF33" s="52">
        <v>-2528</v>
      </c>
      <c r="AG33" s="52">
        <v>-3135</v>
      </c>
      <c r="AH33" s="52">
        <v>-4035</v>
      </c>
      <c r="AI33" s="52">
        <v>-5161</v>
      </c>
      <c r="AJ33" s="52">
        <v>-5032</v>
      </c>
      <c r="AK33" s="52">
        <v>-5852</v>
      </c>
      <c r="AL33" s="52">
        <v>-6919</v>
      </c>
      <c r="AM33" s="52">
        <v>-7837</v>
      </c>
      <c r="AN33" s="52">
        <v>-9161</v>
      </c>
      <c r="AO33" s="52">
        <v>-11235</v>
      </c>
      <c r="AP33" s="52">
        <v>-13302</v>
      </c>
      <c r="AQ33" s="52">
        <v>-16606</v>
      </c>
      <c r="AR33" s="52">
        <v>-16661</v>
      </c>
      <c r="AS33" s="52">
        <v>-19493</v>
      </c>
      <c r="AT33" s="52">
        <v>-19259</v>
      </c>
      <c r="AU33" s="52">
        <v>-23691</v>
      </c>
      <c r="AV33" s="52">
        <v>-25577</v>
      </c>
      <c r="AW33" s="52">
        <v>-25038</v>
      </c>
      <c r="AX33" s="52">
        <v>-26479</v>
      </c>
      <c r="AY33" s="52">
        <v>-29623</v>
      </c>
      <c r="AZ33" s="52">
        <v>-31297</v>
      </c>
      <c r="BA33" s="52">
        <v>-32551</v>
      </c>
      <c r="BB33" s="52">
        <v>-34786</v>
      </c>
      <c r="BC33" s="52">
        <v>-39889</v>
      </c>
      <c r="BD33" s="52">
        <v>-41291</v>
      </c>
    </row>
    <row r="34" spans="1:56" x14ac:dyDescent="0.15">
      <c r="A34" s="52" t="s">
        <v>169</v>
      </c>
      <c r="B34" s="52" t="s">
        <v>1009</v>
      </c>
      <c r="C34" s="52">
        <v>-593</v>
      </c>
      <c r="D34" s="52">
        <v>-588</v>
      </c>
      <c r="E34" s="52">
        <v>-528</v>
      </c>
      <c r="F34" s="52">
        <v>-493</v>
      </c>
      <c r="G34" s="52">
        <v>-527</v>
      </c>
      <c r="H34" s="52">
        <v>-461</v>
      </c>
      <c r="I34" s="52">
        <v>-506</v>
      </c>
      <c r="J34" s="52">
        <v>-565</v>
      </c>
      <c r="K34" s="52">
        <v>-668</v>
      </c>
      <c r="L34" s="52">
        <v>-751</v>
      </c>
      <c r="M34" s="52">
        <v>-827</v>
      </c>
      <c r="N34" s="52">
        <v>-956</v>
      </c>
      <c r="O34" s="52">
        <v>-1043</v>
      </c>
      <c r="P34" s="52">
        <v>-1180</v>
      </c>
      <c r="Q34" s="52">
        <v>-1262</v>
      </c>
      <c r="R34" s="52">
        <v>-1551</v>
      </c>
      <c r="S34" s="52">
        <v>-2006</v>
      </c>
      <c r="T34" s="52">
        <v>-2190</v>
      </c>
      <c r="U34" s="52">
        <v>-2573</v>
      </c>
      <c r="V34" s="52">
        <v>-2822</v>
      </c>
      <c r="W34" s="52">
        <v>-2909</v>
      </c>
      <c r="X34" s="52" t="s">
        <v>1008</v>
      </c>
      <c r="Y34" s="52">
        <v>-8159</v>
      </c>
      <c r="Z34" s="52">
        <v>-8001</v>
      </c>
      <c r="AA34" s="52">
        <v>-9040</v>
      </c>
      <c r="AB34" s="52">
        <v>-10203</v>
      </c>
      <c r="AC34" s="52" t="s">
        <v>1007</v>
      </c>
      <c r="AD34" s="52">
        <v>-16485</v>
      </c>
      <c r="AE34" s="52">
        <v>-17667</v>
      </c>
      <c r="AF34" s="52">
        <v>-18930</v>
      </c>
      <c r="AG34" s="52">
        <v>-22229</v>
      </c>
      <c r="AH34" s="52">
        <v>-25590</v>
      </c>
      <c r="AI34" s="52" t="s">
        <v>1006</v>
      </c>
      <c r="AJ34" s="52">
        <v>-27760</v>
      </c>
      <c r="AK34" s="52">
        <v>-31565</v>
      </c>
      <c r="AL34" s="52">
        <v>-35199</v>
      </c>
      <c r="AM34" s="52">
        <v>-39679</v>
      </c>
      <c r="AN34" s="52">
        <v>-43154</v>
      </c>
      <c r="AO34" s="52">
        <v>-47591</v>
      </c>
      <c r="AP34" s="52">
        <v>-55885</v>
      </c>
      <c r="AQ34" s="52">
        <v>-61085</v>
      </c>
      <c r="AR34" s="52">
        <v>-66639</v>
      </c>
      <c r="AS34" s="52">
        <v>-73181</v>
      </c>
      <c r="AT34" s="52">
        <v>-80460</v>
      </c>
      <c r="AU34" s="52">
        <v>-90872</v>
      </c>
      <c r="AV34" s="52">
        <v>-97989</v>
      </c>
      <c r="AW34" s="52">
        <v>-127681</v>
      </c>
      <c r="AX34" s="52">
        <v>-150257</v>
      </c>
      <c r="AY34" s="52">
        <v>-173814</v>
      </c>
      <c r="AZ34" s="52">
        <v>-177212</v>
      </c>
      <c r="BA34" s="52">
        <v>-186423</v>
      </c>
      <c r="BB34" s="52">
        <v>-199654</v>
      </c>
      <c r="BC34" s="52">
        <v>-201227</v>
      </c>
      <c r="BD34" s="52">
        <v>-203973</v>
      </c>
    </row>
    <row r="35" spans="1:56" x14ac:dyDescent="0.15">
      <c r="A35" s="52" t="s">
        <v>167</v>
      </c>
      <c r="B35" s="52" t="s">
        <v>1005</v>
      </c>
      <c r="C35" s="52">
        <v>-254</v>
      </c>
      <c r="D35" s="52">
        <v>-268</v>
      </c>
      <c r="E35" s="52">
        <v>-296</v>
      </c>
      <c r="F35" s="52">
        <v>-370</v>
      </c>
      <c r="G35" s="52">
        <v>-415</v>
      </c>
      <c r="H35" s="52">
        <v>-457</v>
      </c>
      <c r="I35" s="52">
        <v>-513</v>
      </c>
      <c r="J35" s="52">
        <v>-561</v>
      </c>
      <c r="K35" s="52">
        <v>-631</v>
      </c>
      <c r="L35" s="52">
        <v>-586</v>
      </c>
      <c r="M35" s="52">
        <v>-576</v>
      </c>
      <c r="N35" s="52">
        <v>-592</v>
      </c>
      <c r="O35" s="52">
        <v>-589</v>
      </c>
      <c r="P35" s="52">
        <v>-640</v>
      </c>
      <c r="Q35" s="52">
        <v>-722</v>
      </c>
      <c r="R35" s="52">
        <v>-789</v>
      </c>
      <c r="S35" s="52">
        <v>-911</v>
      </c>
      <c r="T35" s="52">
        <v>-951</v>
      </c>
      <c r="U35" s="52">
        <v>-1099</v>
      </c>
      <c r="V35" s="52">
        <v>-1239</v>
      </c>
      <c r="W35" s="52">
        <v>-1214</v>
      </c>
      <c r="X35" s="52">
        <v>-1287</v>
      </c>
      <c r="Y35" s="52">
        <v>-1460</v>
      </c>
      <c r="Z35" s="52">
        <v>-1568</v>
      </c>
      <c r="AA35" s="52">
        <v>-1534</v>
      </c>
      <c r="AB35" s="52">
        <v>-1735</v>
      </c>
      <c r="AC35" s="52">
        <v>-1686</v>
      </c>
      <c r="AD35" s="52">
        <v>-1893</v>
      </c>
      <c r="AE35" s="52">
        <v>-1921</v>
      </c>
      <c r="AF35" s="52">
        <v>-1871</v>
      </c>
      <c r="AG35" s="52">
        <v>-1919</v>
      </c>
      <c r="AH35" s="52">
        <v>-2116</v>
      </c>
      <c r="AI35" s="52">
        <v>-2263</v>
      </c>
      <c r="AJ35" s="52">
        <v>-2255</v>
      </c>
      <c r="AK35" s="52">
        <v>-2560</v>
      </c>
      <c r="AL35" s="52">
        <v>-2623</v>
      </c>
      <c r="AM35" s="52">
        <v>-2687</v>
      </c>
      <c r="AN35" s="52">
        <v>-2762</v>
      </c>
      <c r="AO35" s="52">
        <v>-2849</v>
      </c>
      <c r="AP35" s="52">
        <v>-2364</v>
      </c>
      <c r="AQ35" s="52">
        <v>-2386</v>
      </c>
      <c r="AR35" s="52">
        <v>-2452</v>
      </c>
      <c r="AS35" s="52">
        <v>-2554</v>
      </c>
      <c r="AT35" s="52">
        <v>-1737</v>
      </c>
      <c r="AU35" s="52">
        <v>-2172</v>
      </c>
      <c r="AV35" s="52">
        <v>-2255</v>
      </c>
      <c r="AW35" s="52">
        <v>-2231</v>
      </c>
      <c r="AX35" s="52">
        <v>-2410</v>
      </c>
      <c r="AY35" s="52">
        <v>-2687</v>
      </c>
      <c r="AZ35" s="52">
        <v>-3130</v>
      </c>
      <c r="BA35" s="52">
        <v>-3483</v>
      </c>
      <c r="BB35" s="52">
        <v>-3541</v>
      </c>
      <c r="BC35" s="52">
        <v>-3127</v>
      </c>
      <c r="BD35" s="52">
        <v>-2832</v>
      </c>
    </row>
    <row r="36" spans="1:56" x14ac:dyDescent="0.15">
      <c r="A36" s="52" t="s">
        <v>165</v>
      </c>
      <c r="B36" s="52" t="s">
        <v>1004</v>
      </c>
      <c r="C36" s="52">
        <v>-1238</v>
      </c>
      <c r="D36" s="52">
        <v>-1245</v>
      </c>
      <c r="E36" s="52">
        <v>-1324</v>
      </c>
      <c r="F36" s="52">
        <v>-1560</v>
      </c>
      <c r="G36" s="52">
        <v>-1783</v>
      </c>
      <c r="H36" s="52">
        <v>-2088</v>
      </c>
      <c r="I36" s="52">
        <v>-2481</v>
      </c>
      <c r="J36" s="52">
        <v>-2747</v>
      </c>
      <c r="K36" s="52">
        <v>-3378</v>
      </c>
      <c r="L36" s="52">
        <v>-4869</v>
      </c>
      <c r="M36" s="52">
        <v>-5515</v>
      </c>
      <c r="N36" s="52">
        <v>-5435</v>
      </c>
      <c r="O36" s="52">
        <v>-6572</v>
      </c>
      <c r="P36" s="52">
        <v>-9655</v>
      </c>
      <c r="Q36" s="52">
        <v>-12084</v>
      </c>
      <c r="R36" s="52">
        <v>-12564</v>
      </c>
      <c r="S36" s="52">
        <v>-13311</v>
      </c>
      <c r="T36" s="52">
        <v>-14217</v>
      </c>
      <c r="U36" s="52">
        <v>-21680</v>
      </c>
      <c r="V36" s="52">
        <v>-32961</v>
      </c>
      <c r="W36" s="52">
        <v>-42532</v>
      </c>
      <c r="X36" s="52">
        <v>-53626</v>
      </c>
      <c r="Y36" s="52">
        <v>-56583</v>
      </c>
      <c r="Z36" s="52">
        <v>-53614</v>
      </c>
      <c r="AA36" s="52">
        <v>-73756</v>
      </c>
      <c r="AB36" s="52">
        <v>-72819</v>
      </c>
      <c r="AC36" s="52">
        <v>-81571</v>
      </c>
      <c r="AD36" s="52">
        <v>-93891</v>
      </c>
      <c r="AE36" s="52">
        <v>-118026</v>
      </c>
      <c r="AF36" s="52">
        <v>-141463</v>
      </c>
      <c r="AG36" s="52">
        <v>-143192</v>
      </c>
      <c r="AH36" s="52">
        <v>-125084</v>
      </c>
      <c r="AI36" s="52">
        <v>-109531</v>
      </c>
      <c r="AJ36" s="52">
        <v>-110741</v>
      </c>
      <c r="AK36" s="52">
        <v>-149375</v>
      </c>
      <c r="AL36" s="52">
        <v>-189353</v>
      </c>
      <c r="AM36" s="52">
        <v>-203811</v>
      </c>
      <c r="AN36" s="52">
        <v>-244195</v>
      </c>
      <c r="AO36" s="52">
        <v>-257554</v>
      </c>
      <c r="AP36" s="52">
        <v>-283492</v>
      </c>
      <c r="AQ36" s="52">
        <v>-333300</v>
      </c>
      <c r="AR36" s="52">
        <v>-262702</v>
      </c>
      <c r="AS36" s="52">
        <v>-257526</v>
      </c>
      <c r="AT36" s="52">
        <v>-279651</v>
      </c>
      <c r="AU36" s="52">
        <v>-351664</v>
      </c>
      <c r="AV36" s="52">
        <v>-469709</v>
      </c>
      <c r="AW36" s="52">
        <v>-641338</v>
      </c>
      <c r="AX36" s="52">
        <v>-733345</v>
      </c>
      <c r="AY36" s="52">
        <v>-667941</v>
      </c>
      <c r="AZ36" s="52">
        <v>-483019</v>
      </c>
      <c r="BA36" s="52">
        <v>-500392</v>
      </c>
      <c r="BB36" s="52">
        <v>-528181</v>
      </c>
      <c r="BC36" s="52">
        <v>-552437</v>
      </c>
      <c r="BD36" s="52">
        <v>-560300</v>
      </c>
    </row>
    <row r="37" spans="1:56" x14ac:dyDescent="0.15">
      <c r="A37" s="52" t="s">
        <v>160</v>
      </c>
      <c r="B37" s="52" t="s">
        <v>1003</v>
      </c>
      <c r="C37" s="52">
        <v>-1238</v>
      </c>
      <c r="D37" s="52">
        <v>-1245</v>
      </c>
      <c r="E37" s="52">
        <v>-1324</v>
      </c>
      <c r="F37" s="52">
        <v>-1560</v>
      </c>
      <c r="G37" s="52">
        <v>-1783</v>
      </c>
      <c r="H37" s="52">
        <v>-2088</v>
      </c>
      <c r="I37" s="52">
        <v>-2481</v>
      </c>
      <c r="J37" s="52">
        <v>-2747</v>
      </c>
      <c r="K37" s="52">
        <v>-3378</v>
      </c>
      <c r="L37" s="52">
        <v>-4869</v>
      </c>
      <c r="M37" s="52">
        <v>-5515</v>
      </c>
      <c r="N37" s="52">
        <v>-5435</v>
      </c>
      <c r="O37" s="52">
        <v>-6572</v>
      </c>
      <c r="P37" s="52">
        <v>-9655</v>
      </c>
      <c r="Q37" s="52">
        <v>-12084</v>
      </c>
      <c r="R37" s="52">
        <v>-12564</v>
      </c>
      <c r="S37" s="52">
        <v>-13311</v>
      </c>
      <c r="T37" s="52">
        <v>-14217</v>
      </c>
      <c r="U37" s="52">
        <v>-21680</v>
      </c>
      <c r="V37" s="52">
        <v>-32961</v>
      </c>
      <c r="W37" s="52">
        <v>-42532</v>
      </c>
      <c r="X37" s="52">
        <v>-53626</v>
      </c>
      <c r="Y37" s="52">
        <v>-56583</v>
      </c>
      <c r="Z37" s="52">
        <v>-53614</v>
      </c>
      <c r="AA37" s="52">
        <v>-73756</v>
      </c>
      <c r="AB37" s="52">
        <v>-72819</v>
      </c>
      <c r="AC37" s="52">
        <v>-78893</v>
      </c>
      <c r="AD37" s="52">
        <v>-91553</v>
      </c>
      <c r="AE37" s="52">
        <v>-116179</v>
      </c>
      <c r="AF37" s="52">
        <v>-139177</v>
      </c>
      <c r="AG37" s="52">
        <v>-139728</v>
      </c>
      <c r="AH37" s="52">
        <v>-121058</v>
      </c>
      <c r="AI37" s="52">
        <v>-104779</v>
      </c>
      <c r="AJ37" s="52">
        <v>-105609</v>
      </c>
      <c r="AK37" s="52">
        <v>-143423</v>
      </c>
      <c r="AL37" s="52">
        <v>-183090</v>
      </c>
      <c r="AM37" s="52">
        <v>-197511</v>
      </c>
      <c r="AN37" s="52">
        <v>-237529</v>
      </c>
      <c r="AO37" s="52">
        <v>-250560</v>
      </c>
      <c r="AP37" s="52">
        <v>-272082</v>
      </c>
      <c r="AQ37" s="52">
        <v>-322345</v>
      </c>
      <c r="AR37" s="52">
        <v>-250989</v>
      </c>
      <c r="AS37" s="52">
        <v>-245164</v>
      </c>
      <c r="AT37" s="52">
        <v>-266743</v>
      </c>
      <c r="AU37" s="52">
        <v>-337691</v>
      </c>
      <c r="AV37" s="52">
        <v>-453800</v>
      </c>
      <c r="AW37" s="52">
        <v>-624912</v>
      </c>
      <c r="AX37" s="52">
        <v>-717623</v>
      </c>
      <c r="AY37" s="52">
        <v>-650880</v>
      </c>
      <c r="AZ37" s="52">
        <v>-468600</v>
      </c>
      <c r="BA37" s="52">
        <v>-486430</v>
      </c>
      <c r="BB37" s="52">
        <v>-513997</v>
      </c>
      <c r="BC37" s="52">
        <v>-537815</v>
      </c>
      <c r="BD37" s="52">
        <v>-545016</v>
      </c>
    </row>
    <row r="38" spans="1:56" x14ac:dyDescent="0.15">
      <c r="A38" s="52" t="s">
        <v>158</v>
      </c>
      <c r="B38" s="52" t="s">
        <v>1002</v>
      </c>
      <c r="C38" s="52">
        <v>-394</v>
      </c>
      <c r="D38" s="52">
        <v>-432</v>
      </c>
      <c r="E38" s="52">
        <v>-399</v>
      </c>
      <c r="F38" s="52">
        <v>-459</v>
      </c>
      <c r="G38" s="52">
        <v>-529</v>
      </c>
      <c r="H38" s="52">
        <v>-657</v>
      </c>
      <c r="I38" s="52">
        <v>-711</v>
      </c>
      <c r="J38" s="52">
        <v>-821</v>
      </c>
      <c r="K38" s="52">
        <v>-876</v>
      </c>
      <c r="L38" s="52">
        <v>-848</v>
      </c>
      <c r="M38" s="52">
        <v>-875</v>
      </c>
      <c r="N38" s="52">
        <v>-1164</v>
      </c>
      <c r="O38" s="52">
        <v>-1284</v>
      </c>
      <c r="P38" s="52">
        <v>-1610</v>
      </c>
      <c r="Q38" s="52">
        <v>-1331</v>
      </c>
      <c r="R38" s="52">
        <v>-2234</v>
      </c>
      <c r="S38" s="52">
        <v>-3110</v>
      </c>
      <c r="T38" s="52">
        <v>-2834</v>
      </c>
      <c r="U38" s="52">
        <v>-4211</v>
      </c>
      <c r="V38" s="52">
        <v>-6357</v>
      </c>
      <c r="W38" s="52">
        <v>-8635</v>
      </c>
      <c r="X38" s="52">
        <v>-6898</v>
      </c>
      <c r="Y38" s="52" t="s">
        <v>1001</v>
      </c>
      <c r="Z38" s="52">
        <v>-4120</v>
      </c>
      <c r="AA38" s="52">
        <v>-8443</v>
      </c>
      <c r="AB38" s="52">
        <v>-6945</v>
      </c>
      <c r="AC38" s="52">
        <v>-6856</v>
      </c>
      <c r="AD38" s="52">
        <v>-7676</v>
      </c>
      <c r="AE38" s="52">
        <v>-12150</v>
      </c>
      <c r="AF38" s="52">
        <v>-7045</v>
      </c>
      <c r="AG38" s="52">
        <v>-3450</v>
      </c>
      <c r="AH38" s="52">
        <v>2266</v>
      </c>
      <c r="AI38" s="52">
        <v>-2189</v>
      </c>
      <c r="AJ38" s="52">
        <v>-7943</v>
      </c>
      <c r="AK38" s="52">
        <v>-22150</v>
      </c>
      <c r="AL38" s="52">
        <v>-30318</v>
      </c>
      <c r="AM38" s="52">
        <v>-33093</v>
      </c>
      <c r="AN38" s="52">
        <v>-42950</v>
      </c>
      <c r="AO38" s="52">
        <v>-38418</v>
      </c>
      <c r="AP38" s="52">
        <v>-53437</v>
      </c>
      <c r="AQ38" s="52">
        <v>-56910</v>
      </c>
      <c r="AR38" s="52">
        <v>-12783</v>
      </c>
      <c r="AS38" s="52">
        <v>-43244</v>
      </c>
      <c r="AT38" s="52">
        <v>-73750</v>
      </c>
      <c r="AU38" s="52">
        <v>-99754</v>
      </c>
      <c r="AV38" s="52">
        <v>-121333</v>
      </c>
      <c r="AW38" s="52">
        <v>-150770</v>
      </c>
      <c r="AX38" s="52">
        <v>-126174</v>
      </c>
      <c r="AY38" s="52">
        <v>-129447</v>
      </c>
      <c r="AZ38" s="52">
        <v>-104828</v>
      </c>
      <c r="BA38" s="52">
        <v>-152890</v>
      </c>
      <c r="BB38" s="52">
        <v>-168243</v>
      </c>
      <c r="BC38" s="52">
        <v>-176747</v>
      </c>
      <c r="BD38" s="52">
        <v>-174294</v>
      </c>
    </row>
    <row r="39" spans="1:56" x14ac:dyDescent="0.15">
      <c r="A39" s="52" t="s">
        <v>156</v>
      </c>
      <c r="B39" s="52" t="s">
        <v>1000</v>
      </c>
      <c r="C39" s="52">
        <v>-511</v>
      </c>
      <c r="D39" s="52">
        <v>-535</v>
      </c>
      <c r="E39" s="52">
        <v>-586</v>
      </c>
      <c r="F39" s="52">
        <v>-701</v>
      </c>
      <c r="G39" s="52">
        <v>-802</v>
      </c>
      <c r="H39" s="52">
        <v>-942</v>
      </c>
      <c r="I39" s="52">
        <v>-1221</v>
      </c>
      <c r="J39" s="52">
        <v>-1328</v>
      </c>
      <c r="K39" s="52">
        <v>-1800</v>
      </c>
      <c r="L39" s="52">
        <v>-3244</v>
      </c>
      <c r="M39" s="52">
        <v>-3617</v>
      </c>
      <c r="N39" s="52">
        <v>-2428</v>
      </c>
      <c r="O39" s="52">
        <v>-2604</v>
      </c>
      <c r="P39" s="52">
        <v>-4209</v>
      </c>
      <c r="Q39" s="52">
        <v>-6491</v>
      </c>
      <c r="R39" s="52">
        <v>-5788</v>
      </c>
      <c r="S39" s="52">
        <v>-5681</v>
      </c>
      <c r="T39" s="52">
        <v>-5841</v>
      </c>
      <c r="U39" s="52">
        <v>-8795</v>
      </c>
      <c r="V39" s="52">
        <v>-15481</v>
      </c>
      <c r="W39" s="52">
        <v>-21214</v>
      </c>
      <c r="X39" s="52">
        <v>-29415</v>
      </c>
      <c r="Y39" s="52">
        <v>-35187</v>
      </c>
      <c r="Z39" s="52">
        <v>-30501</v>
      </c>
      <c r="AA39" s="52">
        <v>-44158</v>
      </c>
      <c r="AB39" s="52">
        <v>-42745</v>
      </c>
      <c r="AC39" s="52">
        <v>-47412</v>
      </c>
      <c r="AD39" s="52">
        <v>-57659</v>
      </c>
      <c r="AE39" s="52">
        <v>-72314</v>
      </c>
      <c r="AF39" s="52">
        <v>-93768</v>
      </c>
      <c r="AG39" s="52">
        <v>-95508</v>
      </c>
      <c r="AH39" s="52">
        <v>-82452</v>
      </c>
      <c r="AI39" s="52">
        <v>-63509</v>
      </c>
      <c r="AJ39" s="52">
        <v>-58290</v>
      </c>
      <c r="AK39" s="52">
        <v>-77081</v>
      </c>
      <c r="AL39" s="52">
        <v>-97149</v>
      </c>
      <c r="AM39" s="52">
        <v>-97800</v>
      </c>
      <c r="AN39" s="52">
        <v>-112878</v>
      </c>
      <c r="AO39" s="52">
        <v>-127988</v>
      </c>
      <c r="AP39" s="52">
        <v>-138120</v>
      </c>
      <c r="AQ39" s="52">
        <v>-180918</v>
      </c>
      <c r="AR39" s="52">
        <v>-159825</v>
      </c>
      <c r="AS39" s="52">
        <v>-127012</v>
      </c>
      <c r="AT39" s="52">
        <v>-119051</v>
      </c>
      <c r="AU39" s="52">
        <v>-155266</v>
      </c>
      <c r="AV39" s="52">
        <v>-228408</v>
      </c>
      <c r="AW39" s="52">
        <v>-338897</v>
      </c>
      <c r="AX39" s="52">
        <v>-426796</v>
      </c>
      <c r="AY39" s="52">
        <v>-354609</v>
      </c>
      <c r="AZ39" s="52">
        <v>-219417</v>
      </c>
      <c r="BA39" s="52">
        <v>-196390</v>
      </c>
      <c r="BB39" s="52">
        <v>-213350</v>
      </c>
      <c r="BC39" s="52">
        <v>-233336</v>
      </c>
      <c r="BD39" s="52">
        <v>-248891</v>
      </c>
    </row>
    <row r="40" spans="1:56" x14ac:dyDescent="0.15">
      <c r="A40" s="52" t="s">
        <v>154</v>
      </c>
      <c r="B40" s="52" t="s">
        <v>999</v>
      </c>
      <c r="C40" s="52">
        <v>-332</v>
      </c>
      <c r="D40" s="52">
        <v>-278</v>
      </c>
      <c r="E40" s="52">
        <v>-339</v>
      </c>
      <c r="F40" s="52">
        <v>-401</v>
      </c>
      <c r="G40" s="52">
        <v>-453</v>
      </c>
      <c r="H40" s="52">
        <v>-489</v>
      </c>
      <c r="I40" s="52">
        <v>-549</v>
      </c>
      <c r="J40" s="52">
        <v>-598</v>
      </c>
      <c r="K40" s="52">
        <v>-702</v>
      </c>
      <c r="L40" s="52">
        <v>-777</v>
      </c>
      <c r="M40" s="52">
        <v>-1024</v>
      </c>
      <c r="N40" s="52">
        <v>-1844</v>
      </c>
      <c r="O40" s="52">
        <v>-2684</v>
      </c>
      <c r="P40" s="52">
        <v>-3836</v>
      </c>
      <c r="Q40" s="52">
        <v>-4262</v>
      </c>
      <c r="R40" s="52">
        <v>-4542</v>
      </c>
      <c r="S40" s="52">
        <v>-4520</v>
      </c>
      <c r="T40" s="52">
        <v>-5542</v>
      </c>
      <c r="U40" s="52">
        <v>-8674</v>
      </c>
      <c r="V40" s="52">
        <v>-11122</v>
      </c>
      <c r="W40" s="52">
        <v>-12684</v>
      </c>
      <c r="X40" s="52">
        <v>-17313</v>
      </c>
      <c r="Y40" s="52">
        <v>-19282</v>
      </c>
      <c r="Z40" s="52">
        <v>-18993</v>
      </c>
      <c r="AA40" s="52">
        <v>-21155</v>
      </c>
      <c r="AB40" s="52">
        <v>-23129</v>
      </c>
      <c r="AC40" s="52">
        <v>-24625</v>
      </c>
      <c r="AD40" s="52">
        <v>-26218</v>
      </c>
      <c r="AE40" s="52">
        <v>-31715</v>
      </c>
      <c r="AF40" s="52">
        <v>-38364</v>
      </c>
      <c r="AG40" s="52">
        <v>-40770</v>
      </c>
      <c r="AH40" s="52">
        <v>-40872</v>
      </c>
      <c r="AI40" s="52">
        <v>-39081</v>
      </c>
      <c r="AJ40" s="52">
        <v>-39376</v>
      </c>
      <c r="AK40" s="52">
        <v>-44192</v>
      </c>
      <c r="AL40" s="52">
        <v>-55623</v>
      </c>
      <c r="AM40" s="52">
        <v>-66618</v>
      </c>
      <c r="AN40" s="52">
        <v>-81701</v>
      </c>
      <c r="AO40" s="52">
        <v>-84154</v>
      </c>
      <c r="AP40" s="52">
        <v>-80525</v>
      </c>
      <c r="AQ40" s="52">
        <v>-84517</v>
      </c>
      <c r="AR40" s="52">
        <v>-78381</v>
      </c>
      <c r="AS40" s="52">
        <v>-74908</v>
      </c>
      <c r="AT40" s="52">
        <v>-73942</v>
      </c>
      <c r="AU40" s="52">
        <v>-82671</v>
      </c>
      <c r="AV40" s="52">
        <v>-104059</v>
      </c>
      <c r="AW40" s="52">
        <v>-135245</v>
      </c>
      <c r="AX40" s="52">
        <v>-164653</v>
      </c>
      <c r="AY40" s="52">
        <v>-166824</v>
      </c>
      <c r="AZ40" s="52">
        <v>-144355</v>
      </c>
      <c r="BA40" s="52">
        <v>-137150</v>
      </c>
      <c r="BB40" s="52">
        <v>-132404</v>
      </c>
      <c r="BC40" s="52">
        <v>-127732</v>
      </c>
      <c r="BD40" s="52">
        <v>-121831</v>
      </c>
    </row>
    <row r="41" spans="1:56" x14ac:dyDescent="0.15">
      <c r="A41" s="52" t="s">
        <v>153</v>
      </c>
      <c r="B41" s="52" t="s">
        <v>998</v>
      </c>
      <c r="C41" s="52" t="s">
        <v>942</v>
      </c>
      <c r="D41" s="52" t="s">
        <v>942</v>
      </c>
      <c r="E41" s="52" t="s">
        <v>942</v>
      </c>
      <c r="F41" s="52" t="s">
        <v>942</v>
      </c>
      <c r="G41" s="52" t="s">
        <v>942</v>
      </c>
      <c r="H41" s="52" t="s">
        <v>942</v>
      </c>
      <c r="I41" s="52" t="s">
        <v>942</v>
      </c>
      <c r="J41" s="52" t="s">
        <v>942</v>
      </c>
      <c r="K41" s="52" t="s">
        <v>942</v>
      </c>
      <c r="L41" s="52" t="s">
        <v>942</v>
      </c>
      <c r="M41" s="52" t="s">
        <v>942</v>
      </c>
      <c r="N41" s="52" t="s">
        <v>942</v>
      </c>
      <c r="O41" s="52" t="s">
        <v>942</v>
      </c>
      <c r="P41" s="52" t="s">
        <v>942</v>
      </c>
      <c r="Q41" s="52" t="s">
        <v>942</v>
      </c>
      <c r="R41" s="52" t="s">
        <v>942</v>
      </c>
      <c r="S41" s="52" t="s">
        <v>942</v>
      </c>
      <c r="T41" s="52" t="s">
        <v>942</v>
      </c>
      <c r="U41" s="52" t="s">
        <v>942</v>
      </c>
      <c r="V41" s="52" t="s">
        <v>942</v>
      </c>
      <c r="W41" s="52" t="s">
        <v>942</v>
      </c>
      <c r="X41" s="52" t="s">
        <v>942</v>
      </c>
      <c r="Y41" s="52" t="s">
        <v>942</v>
      </c>
      <c r="Z41" s="52" t="s">
        <v>942</v>
      </c>
      <c r="AA41" s="52" t="s">
        <v>942</v>
      </c>
      <c r="AB41" s="52" t="s">
        <v>942</v>
      </c>
      <c r="AC41" s="52">
        <v>-2678</v>
      </c>
      <c r="AD41" s="52">
        <v>-2338</v>
      </c>
      <c r="AE41" s="52">
        <v>-1847</v>
      </c>
      <c r="AF41" s="52">
        <v>-2286</v>
      </c>
      <c r="AG41" s="52">
        <v>-3464</v>
      </c>
      <c r="AH41" s="52">
        <v>-4026</v>
      </c>
      <c r="AI41" s="52">
        <v>-4752</v>
      </c>
      <c r="AJ41" s="52">
        <v>-5132</v>
      </c>
      <c r="AK41" s="52">
        <v>-5952</v>
      </c>
      <c r="AL41" s="52">
        <v>-6263</v>
      </c>
      <c r="AM41" s="52">
        <v>-6300</v>
      </c>
      <c r="AN41" s="52">
        <v>-6666</v>
      </c>
      <c r="AO41" s="52">
        <v>-6994</v>
      </c>
      <c r="AP41" s="52">
        <v>-11410</v>
      </c>
      <c r="AQ41" s="52">
        <v>-10955</v>
      </c>
      <c r="AR41" s="52">
        <v>-11713</v>
      </c>
      <c r="AS41" s="52">
        <v>-12362</v>
      </c>
      <c r="AT41" s="52">
        <v>-12908</v>
      </c>
      <c r="AU41" s="52">
        <v>-13973</v>
      </c>
      <c r="AV41" s="52">
        <v>-15909</v>
      </c>
      <c r="AW41" s="52">
        <v>-16426</v>
      </c>
      <c r="AX41" s="52">
        <v>-15722</v>
      </c>
      <c r="AY41" s="52">
        <v>-17061</v>
      </c>
      <c r="AZ41" s="52">
        <v>-14418</v>
      </c>
      <c r="BA41" s="52">
        <v>-13962</v>
      </c>
      <c r="BB41" s="52">
        <v>-14184</v>
      </c>
      <c r="BC41" s="52">
        <v>-14622</v>
      </c>
      <c r="BD41" s="52">
        <v>-15285</v>
      </c>
    </row>
    <row r="42" spans="1:56" x14ac:dyDescent="0.15">
      <c r="A42" s="52" t="s">
        <v>151</v>
      </c>
      <c r="B42" s="48" t="s">
        <v>997</v>
      </c>
      <c r="C42" s="52">
        <v>-4062</v>
      </c>
      <c r="D42" s="52">
        <v>-4127</v>
      </c>
      <c r="E42" s="52">
        <v>-4277</v>
      </c>
      <c r="F42" s="52">
        <v>-4392</v>
      </c>
      <c r="G42" s="52">
        <v>-4240</v>
      </c>
      <c r="H42" s="52">
        <v>-4583</v>
      </c>
      <c r="I42" s="52">
        <v>-4955</v>
      </c>
      <c r="J42" s="52">
        <v>-5294</v>
      </c>
      <c r="K42" s="52">
        <v>-5629</v>
      </c>
      <c r="L42" s="52">
        <v>-5735</v>
      </c>
      <c r="M42" s="52">
        <v>-6156</v>
      </c>
      <c r="N42" s="52">
        <v>-7402</v>
      </c>
      <c r="O42" s="52">
        <v>-8544</v>
      </c>
      <c r="P42" s="52">
        <v>-6913</v>
      </c>
      <c r="Q42" s="52">
        <v>-9249</v>
      </c>
      <c r="R42" s="52">
        <v>-7075</v>
      </c>
      <c r="S42" s="52">
        <v>-5686</v>
      </c>
      <c r="T42" s="52">
        <v>-5226</v>
      </c>
      <c r="U42" s="52">
        <v>-5788</v>
      </c>
      <c r="V42" s="52">
        <v>-6593</v>
      </c>
      <c r="W42" s="52">
        <v>-8349</v>
      </c>
      <c r="X42" s="52">
        <v>-11702</v>
      </c>
      <c r="Y42" s="52">
        <v>-16544</v>
      </c>
      <c r="Z42" s="52">
        <v>-17310</v>
      </c>
      <c r="AA42" s="52">
        <v>-20335</v>
      </c>
      <c r="AB42" s="52">
        <v>-21998</v>
      </c>
      <c r="AC42" s="52">
        <v>-24132</v>
      </c>
      <c r="AD42" s="52">
        <v>-23265</v>
      </c>
      <c r="AE42" s="52">
        <v>-25274</v>
      </c>
      <c r="AF42" s="52">
        <v>-26169</v>
      </c>
      <c r="AG42" s="52">
        <v>-26654</v>
      </c>
      <c r="AH42" s="52">
        <v>9904</v>
      </c>
      <c r="AI42" s="52">
        <v>-36636</v>
      </c>
      <c r="AJ42" s="52">
        <v>-39812</v>
      </c>
      <c r="AK42" s="52">
        <v>-40265</v>
      </c>
      <c r="AL42" s="52">
        <v>-38074</v>
      </c>
      <c r="AM42" s="52">
        <v>-43017</v>
      </c>
      <c r="AN42" s="52">
        <v>-45062</v>
      </c>
      <c r="AO42" s="52">
        <v>-53187</v>
      </c>
      <c r="AP42" s="52">
        <v>-48954</v>
      </c>
      <c r="AQ42" s="52">
        <v>-58159</v>
      </c>
      <c r="AR42" s="52">
        <v>-64086</v>
      </c>
      <c r="AS42" s="52">
        <v>-64810</v>
      </c>
      <c r="AT42" s="52">
        <v>-70873</v>
      </c>
      <c r="AU42" s="52">
        <v>-88559</v>
      </c>
      <c r="AV42" s="52">
        <v>-99512</v>
      </c>
      <c r="AW42" s="52">
        <v>-89417</v>
      </c>
      <c r="AX42" s="52">
        <v>-114929</v>
      </c>
      <c r="AY42" s="52">
        <v>-125185</v>
      </c>
      <c r="AZ42" s="52">
        <v>-121559</v>
      </c>
      <c r="BA42" s="52">
        <v>-127751</v>
      </c>
      <c r="BB42" s="52">
        <v>-133535</v>
      </c>
      <c r="BC42" s="52">
        <v>-129688</v>
      </c>
      <c r="BD42" s="52">
        <v>-133179</v>
      </c>
    </row>
    <row r="43" spans="1:56" x14ac:dyDescent="0.15">
      <c r="A43" s="52" t="s">
        <v>149</v>
      </c>
      <c r="B43" s="52" t="s">
        <v>996</v>
      </c>
      <c r="C43" s="52">
        <v>-3367</v>
      </c>
      <c r="D43" s="52">
        <v>-3320</v>
      </c>
      <c r="E43" s="52">
        <v>-3453</v>
      </c>
      <c r="F43" s="52">
        <v>-3479</v>
      </c>
      <c r="G43" s="52">
        <v>-3227</v>
      </c>
      <c r="H43" s="52">
        <v>-3444</v>
      </c>
      <c r="I43" s="52">
        <v>-3802</v>
      </c>
      <c r="J43" s="52">
        <v>-3844</v>
      </c>
      <c r="K43" s="52">
        <v>-4256</v>
      </c>
      <c r="L43" s="52">
        <v>-4259</v>
      </c>
      <c r="M43" s="52">
        <v>-4449</v>
      </c>
      <c r="N43" s="52">
        <v>-5589</v>
      </c>
      <c r="O43" s="52">
        <v>-6665</v>
      </c>
      <c r="P43" s="52">
        <v>-4748</v>
      </c>
      <c r="Q43" s="52" t="s">
        <v>995</v>
      </c>
      <c r="R43" s="52">
        <v>-5101</v>
      </c>
      <c r="S43" s="52">
        <v>-3519</v>
      </c>
      <c r="T43" s="52">
        <v>-2990</v>
      </c>
      <c r="U43" s="52">
        <v>-3412</v>
      </c>
      <c r="V43" s="52">
        <v>-4015</v>
      </c>
      <c r="W43" s="52">
        <v>-5486</v>
      </c>
      <c r="X43" s="52">
        <v>-5145</v>
      </c>
      <c r="Y43" s="52">
        <v>-6087</v>
      </c>
      <c r="Z43" s="52">
        <v>-6469</v>
      </c>
      <c r="AA43" s="52">
        <v>-8696</v>
      </c>
      <c r="AB43" s="52">
        <v>-11268</v>
      </c>
      <c r="AC43" s="52">
        <v>-11883</v>
      </c>
      <c r="AD43" s="52">
        <v>-10309</v>
      </c>
      <c r="AE43" s="52">
        <v>-10537</v>
      </c>
      <c r="AF43" s="52">
        <v>-10860</v>
      </c>
      <c r="AG43" s="52">
        <v>-10359</v>
      </c>
      <c r="AH43" s="52">
        <v>29193</v>
      </c>
      <c r="AI43" s="52">
        <v>-16320</v>
      </c>
      <c r="AJ43" s="52">
        <v>-17036</v>
      </c>
      <c r="AK43" s="52">
        <v>-14978</v>
      </c>
      <c r="AL43" s="52">
        <v>-11190</v>
      </c>
      <c r="AM43" s="52">
        <v>-15401</v>
      </c>
      <c r="AN43" s="52">
        <v>-12472</v>
      </c>
      <c r="AO43" s="52">
        <v>-13270</v>
      </c>
      <c r="AP43" s="52">
        <v>-13774</v>
      </c>
      <c r="AQ43" s="52">
        <v>-16836</v>
      </c>
      <c r="AR43" s="52">
        <v>-11591</v>
      </c>
      <c r="AS43" s="52">
        <v>-17139</v>
      </c>
      <c r="AT43" s="52">
        <v>-22175</v>
      </c>
      <c r="AU43" s="52">
        <v>-23704</v>
      </c>
      <c r="AV43" s="52">
        <v>-33615</v>
      </c>
      <c r="AW43" s="52">
        <v>-27767</v>
      </c>
      <c r="AX43" s="52">
        <v>-34567</v>
      </c>
      <c r="AY43" s="52">
        <v>-36461</v>
      </c>
      <c r="AZ43" s="52">
        <v>-42699</v>
      </c>
      <c r="BA43" s="52">
        <v>-42736</v>
      </c>
      <c r="BB43" s="52">
        <v>-47350</v>
      </c>
      <c r="BC43" s="52">
        <v>-46090</v>
      </c>
      <c r="BD43" s="52">
        <v>-45567</v>
      </c>
    </row>
    <row r="44" spans="1:56" x14ac:dyDescent="0.15">
      <c r="A44" s="52" t="s">
        <v>148</v>
      </c>
      <c r="B44" s="52" t="s">
        <v>994</v>
      </c>
      <c r="C44" s="52">
        <v>-273</v>
      </c>
      <c r="D44" s="52">
        <v>-373</v>
      </c>
      <c r="E44" s="52">
        <v>-347</v>
      </c>
      <c r="F44" s="52">
        <v>-339</v>
      </c>
      <c r="G44" s="52">
        <v>-399</v>
      </c>
      <c r="H44" s="52">
        <v>-463</v>
      </c>
      <c r="I44" s="52">
        <v>-499</v>
      </c>
      <c r="J44" s="52">
        <v>-571</v>
      </c>
      <c r="K44" s="52">
        <v>-537</v>
      </c>
      <c r="L44" s="52">
        <v>-537</v>
      </c>
      <c r="M44" s="52">
        <v>-611</v>
      </c>
      <c r="N44" s="52">
        <v>-696</v>
      </c>
      <c r="O44" s="52">
        <v>-770</v>
      </c>
      <c r="P44" s="52">
        <v>-915</v>
      </c>
      <c r="Q44" s="52">
        <v>-939</v>
      </c>
      <c r="R44" s="52">
        <v>-1068</v>
      </c>
      <c r="S44" s="52">
        <v>-1250</v>
      </c>
      <c r="T44" s="52">
        <v>-1378</v>
      </c>
      <c r="U44" s="52">
        <v>-1532</v>
      </c>
      <c r="V44" s="52">
        <v>-1658</v>
      </c>
      <c r="W44" s="52">
        <v>-1818</v>
      </c>
      <c r="X44" s="52">
        <v>-2041</v>
      </c>
      <c r="Y44" s="52">
        <v>-2251</v>
      </c>
      <c r="Z44" s="52">
        <v>-2207</v>
      </c>
      <c r="AA44" s="52">
        <v>-2159</v>
      </c>
      <c r="AB44" s="52">
        <v>-2138</v>
      </c>
      <c r="AC44" s="52">
        <v>-2372</v>
      </c>
      <c r="AD44" s="52">
        <v>-2409</v>
      </c>
      <c r="AE44" s="52">
        <v>-2709</v>
      </c>
      <c r="AF44" s="52">
        <v>-2775</v>
      </c>
      <c r="AG44" s="52">
        <v>-3224</v>
      </c>
      <c r="AH44" s="52">
        <v>-3775</v>
      </c>
      <c r="AI44" s="52">
        <v>-4043</v>
      </c>
      <c r="AJ44" s="52">
        <v>-4104</v>
      </c>
      <c r="AK44" s="52">
        <v>-4556</v>
      </c>
      <c r="AL44" s="52">
        <v>-3451</v>
      </c>
      <c r="AM44" s="52">
        <v>-4466</v>
      </c>
      <c r="AN44" s="52">
        <v>-4191</v>
      </c>
      <c r="AO44" s="52">
        <v>-4305</v>
      </c>
      <c r="AP44" s="52">
        <v>-3352</v>
      </c>
      <c r="AQ44" s="52">
        <v>-4595</v>
      </c>
      <c r="AR44" s="52">
        <v>-5534</v>
      </c>
      <c r="AS44" s="52">
        <v>-5085</v>
      </c>
      <c r="AT44" s="52">
        <v>-5278</v>
      </c>
      <c r="AU44" s="52">
        <v>-5997</v>
      </c>
      <c r="AV44" s="52">
        <v>-5249</v>
      </c>
      <c r="AW44" s="52">
        <v>-6273</v>
      </c>
      <c r="AX44" s="52">
        <v>-6694</v>
      </c>
      <c r="AY44" s="52">
        <v>-6325</v>
      </c>
      <c r="AZ44" s="52">
        <v>-6589</v>
      </c>
      <c r="BA44" s="52">
        <v>-6645</v>
      </c>
      <c r="BB44" s="52">
        <v>-7837</v>
      </c>
      <c r="BC44" s="52">
        <v>-3685</v>
      </c>
      <c r="BD44" s="52">
        <v>-2593</v>
      </c>
    </row>
    <row r="45" spans="1:56" x14ac:dyDescent="0.15">
      <c r="A45" s="52" t="s">
        <v>146</v>
      </c>
      <c r="B45" s="52" t="s">
        <v>993</v>
      </c>
      <c r="C45" s="52">
        <v>-423</v>
      </c>
      <c r="D45" s="52">
        <v>-434</v>
      </c>
      <c r="E45" s="52">
        <v>-477</v>
      </c>
      <c r="F45" s="52">
        <v>-575</v>
      </c>
      <c r="G45" s="52">
        <v>-614</v>
      </c>
      <c r="H45" s="52">
        <v>-677</v>
      </c>
      <c r="I45" s="52">
        <v>-655</v>
      </c>
      <c r="J45" s="52">
        <v>-879</v>
      </c>
      <c r="K45" s="52">
        <v>-836</v>
      </c>
      <c r="L45" s="52">
        <v>-939</v>
      </c>
      <c r="M45" s="52">
        <v>-1096</v>
      </c>
      <c r="N45" s="52">
        <v>-1117</v>
      </c>
      <c r="O45" s="52">
        <v>-1109</v>
      </c>
      <c r="P45" s="52">
        <v>-1250</v>
      </c>
      <c r="Q45" s="52">
        <v>-1017</v>
      </c>
      <c r="R45" s="52">
        <v>-906</v>
      </c>
      <c r="S45" s="52">
        <v>-917</v>
      </c>
      <c r="T45" s="52">
        <v>-859</v>
      </c>
      <c r="U45" s="52">
        <v>-844</v>
      </c>
      <c r="V45" s="52">
        <v>-920</v>
      </c>
      <c r="W45" s="52">
        <v>-1044</v>
      </c>
      <c r="X45" s="52" t="s">
        <v>992</v>
      </c>
      <c r="Y45" s="52" t="s">
        <v>991</v>
      </c>
      <c r="Z45" s="52">
        <v>-8635</v>
      </c>
      <c r="AA45" s="52">
        <v>-9479</v>
      </c>
      <c r="AB45" s="52">
        <v>-8593</v>
      </c>
      <c r="AC45" s="52">
        <v>-9877</v>
      </c>
      <c r="AD45" s="52">
        <v>-10548</v>
      </c>
      <c r="AE45" s="52">
        <v>-12028</v>
      </c>
      <c r="AF45" s="52">
        <v>-12534</v>
      </c>
      <c r="AG45" s="52">
        <v>-13070</v>
      </c>
      <c r="AH45" s="52">
        <v>-15514</v>
      </c>
      <c r="AI45" s="52">
        <v>-16273</v>
      </c>
      <c r="AJ45" s="52">
        <v>-18672</v>
      </c>
      <c r="AK45" s="52">
        <v>-20731</v>
      </c>
      <c r="AL45" s="52">
        <v>-23433</v>
      </c>
      <c r="AM45" s="52">
        <v>-23150</v>
      </c>
      <c r="AN45" s="52">
        <v>-28399</v>
      </c>
      <c r="AO45" s="52">
        <v>-35612</v>
      </c>
      <c r="AP45" s="52">
        <v>-31828</v>
      </c>
      <c r="AQ45" s="52">
        <v>-36728</v>
      </c>
      <c r="AR45" s="52">
        <v>-46962</v>
      </c>
      <c r="AS45" s="52">
        <v>-42586</v>
      </c>
      <c r="AT45" s="52">
        <v>-43420</v>
      </c>
      <c r="AU45" s="52">
        <v>-58857</v>
      </c>
      <c r="AV45" s="52">
        <v>-60647</v>
      </c>
      <c r="AW45" s="52">
        <v>-55377</v>
      </c>
      <c r="AX45" s="52">
        <v>-73668</v>
      </c>
      <c r="AY45" s="52">
        <v>-82398</v>
      </c>
      <c r="AZ45" s="52">
        <v>-72271</v>
      </c>
      <c r="BA45" s="52">
        <v>-78371</v>
      </c>
      <c r="BB45" s="52">
        <v>-78349</v>
      </c>
      <c r="BC45" s="52">
        <v>-79913</v>
      </c>
      <c r="BD45" s="52">
        <v>-85020</v>
      </c>
    </row>
    <row r="46" spans="1:56" x14ac:dyDescent="0.15">
      <c r="A46" s="52" t="s">
        <v>162</v>
      </c>
      <c r="B46" s="52" t="s">
        <v>990</v>
      </c>
      <c r="C46" s="52" t="s">
        <v>5</v>
      </c>
      <c r="D46" s="52" t="s">
        <v>5</v>
      </c>
      <c r="E46" s="52" t="s">
        <v>5</v>
      </c>
      <c r="F46" s="52" t="s">
        <v>5</v>
      </c>
      <c r="G46" s="52" t="s">
        <v>5</v>
      </c>
      <c r="H46" s="52" t="s">
        <v>5</v>
      </c>
      <c r="I46" s="52" t="s">
        <v>5</v>
      </c>
      <c r="J46" s="52" t="s">
        <v>5</v>
      </c>
      <c r="K46" s="52" t="s">
        <v>5</v>
      </c>
      <c r="L46" s="52" t="s">
        <v>5</v>
      </c>
      <c r="M46" s="52" t="s">
        <v>5</v>
      </c>
      <c r="N46" s="52" t="s">
        <v>5</v>
      </c>
      <c r="O46" s="52" t="s">
        <v>5</v>
      </c>
      <c r="P46" s="52" t="s">
        <v>5</v>
      </c>
      <c r="Q46" s="52" t="s">
        <v>5</v>
      </c>
      <c r="R46" s="52" t="s">
        <v>5</v>
      </c>
      <c r="S46" s="52" t="s">
        <v>5</v>
      </c>
      <c r="T46" s="52" t="s">
        <v>5</v>
      </c>
      <c r="U46" s="52" t="s">
        <v>5</v>
      </c>
      <c r="V46" s="52" t="s">
        <v>5</v>
      </c>
      <c r="W46" s="52" t="s">
        <v>5</v>
      </c>
      <c r="X46" s="52" t="s">
        <v>5</v>
      </c>
      <c r="Y46" s="52" t="s">
        <v>5</v>
      </c>
      <c r="Z46" s="52" t="s">
        <v>5</v>
      </c>
      <c r="AA46" s="52" t="s">
        <v>5</v>
      </c>
      <c r="AB46" s="52" t="s">
        <v>5</v>
      </c>
      <c r="AC46" s="52" t="s">
        <v>5</v>
      </c>
      <c r="AD46" s="52" t="s">
        <v>5</v>
      </c>
      <c r="AE46" s="52" t="s">
        <v>5</v>
      </c>
      <c r="AF46" s="52" t="s">
        <v>5</v>
      </c>
      <c r="AG46" s="52" t="s">
        <v>5</v>
      </c>
      <c r="AH46" s="52" t="s">
        <v>5</v>
      </c>
      <c r="AI46" s="52" t="s">
        <v>5</v>
      </c>
      <c r="AJ46" s="52" t="s">
        <v>5</v>
      </c>
      <c r="AK46" s="52" t="s">
        <v>5</v>
      </c>
      <c r="AL46" s="52" t="s">
        <v>5</v>
      </c>
      <c r="AM46" s="52" t="s">
        <v>5</v>
      </c>
      <c r="AN46" s="52" t="s">
        <v>5</v>
      </c>
      <c r="AO46" s="52" t="s">
        <v>5</v>
      </c>
      <c r="AP46" s="52" t="s">
        <v>5</v>
      </c>
      <c r="AQ46" s="52" t="s">
        <v>5</v>
      </c>
      <c r="AR46" s="52" t="s">
        <v>5</v>
      </c>
      <c r="AS46" s="52" t="s">
        <v>5</v>
      </c>
      <c r="AT46" s="52" t="s">
        <v>5</v>
      </c>
      <c r="AU46" s="52" t="s">
        <v>5</v>
      </c>
      <c r="AV46" s="52" t="s">
        <v>5</v>
      </c>
      <c r="AW46" s="52" t="s">
        <v>5</v>
      </c>
      <c r="AX46" s="52" t="s">
        <v>5</v>
      </c>
      <c r="AY46" s="52" t="s">
        <v>5</v>
      </c>
      <c r="AZ46" s="52" t="s">
        <v>5</v>
      </c>
      <c r="BA46" s="52" t="s">
        <v>5</v>
      </c>
      <c r="BB46" s="52" t="s">
        <v>5</v>
      </c>
      <c r="BC46" s="52" t="s">
        <v>5</v>
      </c>
      <c r="BD46" s="52" t="s">
        <v>5</v>
      </c>
    </row>
    <row r="47" spans="1:56" x14ac:dyDescent="0.15">
      <c r="A47" s="52" t="s">
        <v>144</v>
      </c>
      <c r="B47" s="48" t="s">
        <v>989</v>
      </c>
      <c r="C47" s="52" t="s">
        <v>942</v>
      </c>
      <c r="D47" s="52" t="s">
        <v>942</v>
      </c>
      <c r="E47" s="52" t="s">
        <v>942</v>
      </c>
      <c r="F47" s="52" t="s">
        <v>942</v>
      </c>
      <c r="G47" s="52" t="s">
        <v>942</v>
      </c>
      <c r="H47" s="52" t="s">
        <v>942</v>
      </c>
      <c r="I47" s="52" t="s">
        <v>942</v>
      </c>
      <c r="J47" s="52" t="s">
        <v>942</v>
      </c>
      <c r="K47" s="52" t="s">
        <v>942</v>
      </c>
      <c r="L47" s="52" t="s">
        <v>942</v>
      </c>
      <c r="M47" s="52" t="s">
        <v>942</v>
      </c>
      <c r="N47" s="52" t="s">
        <v>942</v>
      </c>
      <c r="O47" s="52" t="s">
        <v>942</v>
      </c>
      <c r="P47" s="52" t="s">
        <v>942</v>
      </c>
      <c r="Q47" s="52" t="s">
        <v>942</v>
      </c>
      <c r="R47" s="52" t="s">
        <v>942</v>
      </c>
      <c r="S47" s="52" t="s">
        <v>942</v>
      </c>
      <c r="T47" s="52" t="s">
        <v>942</v>
      </c>
      <c r="U47" s="52" t="s">
        <v>942</v>
      </c>
      <c r="V47" s="52" t="s">
        <v>942</v>
      </c>
      <c r="W47" s="52" t="s">
        <v>942</v>
      </c>
      <c r="X47" s="52" t="s">
        <v>942</v>
      </c>
      <c r="Y47" s="52" t="s">
        <v>942</v>
      </c>
      <c r="Z47" s="52" t="s">
        <v>942</v>
      </c>
      <c r="AA47" s="52" t="s">
        <v>942</v>
      </c>
      <c r="AB47" s="52" t="s">
        <v>942</v>
      </c>
      <c r="AC47" s="52" t="s">
        <v>942</v>
      </c>
      <c r="AD47" s="52" t="s">
        <v>942</v>
      </c>
      <c r="AE47" s="52" t="s">
        <v>942</v>
      </c>
      <c r="AF47" s="52">
        <v>-207</v>
      </c>
      <c r="AG47" s="52">
        <v>-7220</v>
      </c>
      <c r="AH47" s="52">
        <v>-5130</v>
      </c>
      <c r="AI47" s="52">
        <v>1449</v>
      </c>
      <c r="AJ47" s="52">
        <v>-714</v>
      </c>
      <c r="AK47" s="52">
        <v>-1111</v>
      </c>
      <c r="AL47" s="52">
        <v>-222</v>
      </c>
      <c r="AM47" s="52">
        <v>-7</v>
      </c>
      <c r="AN47" s="52">
        <v>-256</v>
      </c>
      <c r="AO47" s="52">
        <v>-8</v>
      </c>
      <c r="AP47" s="52">
        <v>-4176</v>
      </c>
      <c r="AQ47" s="52">
        <v>-1</v>
      </c>
      <c r="AR47" s="52">
        <v>13198</v>
      </c>
      <c r="AS47" s="52">
        <v>-141</v>
      </c>
      <c r="AT47" s="52">
        <v>-1821</v>
      </c>
      <c r="AU47" s="52">
        <v>3049</v>
      </c>
      <c r="AV47" s="52">
        <v>13116</v>
      </c>
      <c r="AW47" s="52">
        <v>-1788</v>
      </c>
      <c r="AX47" s="52">
        <v>384</v>
      </c>
      <c r="AY47" s="52">
        <v>6010</v>
      </c>
      <c r="AZ47" s="52">
        <v>-140</v>
      </c>
      <c r="BA47" s="52">
        <v>-157</v>
      </c>
      <c r="BB47" s="52">
        <v>-1212</v>
      </c>
      <c r="BC47" s="52">
        <v>6956</v>
      </c>
      <c r="BD47" s="52" t="s">
        <v>988</v>
      </c>
    </row>
    <row r="48" spans="1:56" x14ac:dyDescent="0.15">
      <c r="A48" s="52" t="s">
        <v>162</v>
      </c>
      <c r="B48" s="52" t="s">
        <v>987</v>
      </c>
      <c r="C48" s="52" t="s">
        <v>5</v>
      </c>
      <c r="D48" s="52" t="s">
        <v>5</v>
      </c>
      <c r="E48" s="52" t="s">
        <v>5</v>
      </c>
      <c r="F48" s="52" t="s">
        <v>5</v>
      </c>
      <c r="G48" s="52" t="s">
        <v>5</v>
      </c>
      <c r="H48" s="52" t="s">
        <v>5</v>
      </c>
      <c r="I48" s="52" t="s">
        <v>5</v>
      </c>
      <c r="J48" s="52" t="s">
        <v>5</v>
      </c>
      <c r="K48" s="52" t="s">
        <v>5</v>
      </c>
      <c r="L48" s="52" t="s">
        <v>5</v>
      </c>
      <c r="M48" s="52" t="s">
        <v>5</v>
      </c>
      <c r="N48" s="52" t="s">
        <v>5</v>
      </c>
      <c r="O48" s="52" t="s">
        <v>5</v>
      </c>
      <c r="P48" s="52" t="s">
        <v>5</v>
      </c>
      <c r="Q48" s="52" t="s">
        <v>5</v>
      </c>
      <c r="R48" s="52" t="s">
        <v>5</v>
      </c>
      <c r="S48" s="52" t="s">
        <v>5</v>
      </c>
      <c r="T48" s="52" t="s">
        <v>5</v>
      </c>
      <c r="U48" s="52" t="s">
        <v>5</v>
      </c>
      <c r="V48" s="52" t="s">
        <v>5</v>
      </c>
      <c r="W48" s="52" t="s">
        <v>5</v>
      </c>
      <c r="X48" s="52" t="s">
        <v>5</v>
      </c>
      <c r="Y48" s="52" t="s">
        <v>5</v>
      </c>
      <c r="Z48" s="52" t="s">
        <v>5</v>
      </c>
      <c r="AA48" s="52" t="s">
        <v>5</v>
      </c>
      <c r="AB48" s="52" t="s">
        <v>5</v>
      </c>
      <c r="AC48" s="52" t="s">
        <v>5</v>
      </c>
      <c r="AD48" s="52" t="s">
        <v>5</v>
      </c>
      <c r="AE48" s="52" t="s">
        <v>5</v>
      </c>
      <c r="AF48" s="52" t="s">
        <v>5</v>
      </c>
      <c r="AG48" s="52" t="s">
        <v>5</v>
      </c>
      <c r="AH48" s="52" t="s">
        <v>5</v>
      </c>
      <c r="AI48" s="52" t="s">
        <v>5</v>
      </c>
      <c r="AJ48" s="52" t="s">
        <v>5</v>
      </c>
      <c r="AK48" s="52" t="s">
        <v>5</v>
      </c>
      <c r="AL48" s="52" t="s">
        <v>5</v>
      </c>
      <c r="AM48" s="52" t="s">
        <v>5</v>
      </c>
      <c r="AN48" s="52" t="s">
        <v>5</v>
      </c>
      <c r="AO48" s="52" t="s">
        <v>5</v>
      </c>
      <c r="AP48" s="52" t="s">
        <v>5</v>
      </c>
      <c r="AQ48" s="52" t="s">
        <v>5</v>
      </c>
      <c r="AR48" s="52" t="s">
        <v>5</v>
      </c>
      <c r="AS48" s="52" t="s">
        <v>5</v>
      </c>
      <c r="AT48" s="52" t="s">
        <v>5</v>
      </c>
      <c r="AU48" s="52" t="s">
        <v>5</v>
      </c>
      <c r="AV48" s="52" t="s">
        <v>5</v>
      </c>
      <c r="AW48" s="52" t="s">
        <v>5</v>
      </c>
      <c r="AX48" s="52" t="s">
        <v>5</v>
      </c>
      <c r="AY48" s="52" t="s">
        <v>5</v>
      </c>
      <c r="AZ48" s="52" t="s">
        <v>5</v>
      </c>
      <c r="BA48" s="52" t="s">
        <v>5</v>
      </c>
      <c r="BB48" s="52" t="s">
        <v>5</v>
      </c>
      <c r="BC48" s="52" t="s">
        <v>5</v>
      </c>
      <c r="BD48" s="52" t="s">
        <v>5</v>
      </c>
    </row>
    <row r="49" spans="1:56" x14ac:dyDescent="0.15">
      <c r="A49" s="52" t="s">
        <v>142</v>
      </c>
      <c r="B49" s="48" t="s">
        <v>986</v>
      </c>
      <c r="C49" s="52">
        <v>-4099</v>
      </c>
      <c r="D49" s="52">
        <v>-5538</v>
      </c>
      <c r="E49" s="52">
        <v>-4174</v>
      </c>
      <c r="F49" s="52">
        <v>-7270</v>
      </c>
      <c r="G49" s="52">
        <v>-9560</v>
      </c>
      <c r="H49" s="52">
        <v>-5716</v>
      </c>
      <c r="I49" s="52">
        <v>-7321</v>
      </c>
      <c r="J49" s="52">
        <v>-9757</v>
      </c>
      <c r="K49" s="52">
        <v>-10977</v>
      </c>
      <c r="L49" s="52">
        <v>-11585</v>
      </c>
      <c r="M49" s="52">
        <v>-9337</v>
      </c>
      <c r="N49" s="52">
        <v>-12475</v>
      </c>
      <c r="O49" s="52">
        <v>-14497</v>
      </c>
      <c r="P49" s="52">
        <v>-22874</v>
      </c>
      <c r="Q49" s="52">
        <v>-34745</v>
      </c>
      <c r="R49" s="52">
        <v>-39703</v>
      </c>
      <c r="S49" s="52">
        <v>-51269</v>
      </c>
      <c r="T49" s="52">
        <v>-34785</v>
      </c>
      <c r="U49" s="52">
        <v>-61130</v>
      </c>
      <c r="V49" s="52">
        <v>-66054</v>
      </c>
      <c r="W49" s="52">
        <v>-86967</v>
      </c>
      <c r="X49" s="52">
        <v>-114147</v>
      </c>
      <c r="Y49" s="52">
        <v>-127882</v>
      </c>
      <c r="Z49" s="52">
        <v>-66373</v>
      </c>
      <c r="AA49" s="52">
        <v>-40376</v>
      </c>
      <c r="AB49" s="52">
        <v>-44752</v>
      </c>
      <c r="AC49" s="52">
        <v>-111723</v>
      </c>
      <c r="AD49" s="52">
        <v>-79296</v>
      </c>
      <c r="AE49" s="52">
        <v>-106573</v>
      </c>
      <c r="AF49" s="52">
        <v>-175383</v>
      </c>
      <c r="AG49" s="52">
        <v>-81234</v>
      </c>
      <c r="AH49" s="52">
        <v>-64388</v>
      </c>
      <c r="AI49" s="52">
        <v>-74410</v>
      </c>
      <c r="AJ49" s="52">
        <v>-200552</v>
      </c>
      <c r="AK49" s="52">
        <v>-178937</v>
      </c>
      <c r="AL49" s="52">
        <v>-352264</v>
      </c>
      <c r="AM49" s="52">
        <v>-413409</v>
      </c>
      <c r="AN49" s="52">
        <v>-485475</v>
      </c>
      <c r="AO49" s="52">
        <v>-353829</v>
      </c>
      <c r="AP49" s="52">
        <v>-504062</v>
      </c>
      <c r="AQ49" s="52">
        <v>-560523</v>
      </c>
      <c r="AR49" s="52">
        <v>-382616</v>
      </c>
      <c r="AS49" s="52">
        <v>-294646</v>
      </c>
      <c r="AT49" s="52">
        <v>-325424</v>
      </c>
      <c r="AU49" s="52">
        <v>-1000870</v>
      </c>
      <c r="AV49" s="52">
        <v>-546631</v>
      </c>
      <c r="AW49" s="52">
        <v>-1285729</v>
      </c>
      <c r="AX49" s="52">
        <v>-1453604</v>
      </c>
      <c r="AY49" s="52">
        <v>332109</v>
      </c>
      <c r="AZ49" s="52">
        <v>-128860</v>
      </c>
      <c r="BA49" s="52">
        <v>-909953</v>
      </c>
      <c r="BB49" s="52">
        <v>-452304</v>
      </c>
      <c r="BC49" s="52">
        <v>-97469</v>
      </c>
      <c r="BD49" s="52">
        <v>-552983</v>
      </c>
    </row>
    <row r="50" spans="1:56" x14ac:dyDescent="0.15">
      <c r="A50" s="52" t="s">
        <v>141</v>
      </c>
      <c r="B50" s="52" t="s">
        <v>985</v>
      </c>
      <c r="C50" s="52">
        <v>2145</v>
      </c>
      <c r="D50" s="52">
        <v>607</v>
      </c>
      <c r="E50" s="52">
        <v>1535</v>
      </c>
      <c r="F50" s="52">
        <v>378</v>
      </c>
      <c r="G50" s="52">
        <v>171</v>
      </c>
      <c r="H50" s="52">
        <v>1225</v>
      </c>
      <c r="I50" s="52">
        <v>570</v>
      </c>
      <c r="J50" s="52">
        <v>53</v>
      </c>
      <c r="K50" s="52">
        <v>-870</v>
      </c>
      <c r="L50" s="52">
        <v>-1179</v>
      </c>
      <c r="M50" s="52">
        <v>2481</v>
      </c>
      <c r="N50" s="52">
        <v>2349</v>
      </c>
      <c r="O50" s="52">
        <v>-4</v>
      </c>
      <c r="P50" s="52">
        <v>158</v>
      </c>
      <c r="Q50" s="52">
        <v>-1467</v>
      </c>
      <c r="R50" s="52">
        <v>-849</v>
      </c>
      <c r="S50" s="52">
        <v>-2558</v>
      </c>
      <c r="T50" s="52">
        <v>-375</v>
      </c>
      <c r="U50" s="52">
        <v>732</v>
      </c>
      <c r="V50" s="52">
        <v>-1133</v>
      </c>
      <c r="W50" s="52">
        <v>-8155</v>
      </c>
      <c r="X50" s="52">
        <v>-5175</v>
      </c>
      <c r="Y50" s="52">
        <v>-4965</v>
      </c>
      <c r="Z50" s="52">
        <v>-1196</v>
      </c>
      <c r="AA50" s="52">
        <v>-3131</v>
      </c>
      <c r="AB50" s="52">
        <v>-3858</v>
      </c>
      <c r="AC50" s="52">
        <v>312</v>
      </c>
      <c r="AD50" s="52">
        <v>9149</v>
      </c>
      <c r="AE50" s="52">
        <v>-3912</v>
      </c>
      <c r="AF50" s="52">
        <v>-25293</v>
      </c>
      <c r="AG50" s="52">
        <v>-2158</v>
      </c>
      <c r="AH50" s="52">
        <v>5763</v>
      </c>
      <c r="AI50" s="52">
        <v>3901</v>
      </c>
      <c r="AJ50" s="52">
        <v>-1379</v>
      </c>
      <c r="AK50" s="52">
        <v>5346</v>
      </c>
      <c r="AL50" s="52">
        <v>-9742</v>
      </c>
      <c r="AM50" s="52">
        <v>6668</v>
      </c>
      <c r="AN50" s="52">
        <v>-1010</v>
      </c>
      <c r="AO50" s="52">
        <v>-6783</v>
      </c>
      <c r="AP50" s="52">
        <v>8747</v>
      </c>
      <c r="AQ50" s="52">
        <v>-290</v>
      </c>
      <c r="AR50" s="52">
        <v>-4911</v>
      </c>
      <c r="AS50" s="52">
        <v>-3681</v>
      </c>
      <c r="AT50" s="52">
        <v>1523</v>
      </c>
      <c r="AU50" s="52">
        <v>2805</v>
      </c>
      <c r="AV50" s="52">
        <v>14096</v>
      </c>
      <c r="AW50" s="52">
        <v>2374</v>
      </c>
      <c r="AX50" s="52">
        <v>-122</v>
      </c>
      <c r="AY50" s="52">
        <v>-4848</v>
      </c>
      <c r="AZ50" s="52">
        <v>-52256</v>
      </c>
      <c r="BA50" s="52">
        <v>-1834</v>
      </c>
      <c r="BB50" s="52">
        <v>-15877</v>
      </c>
      <c r="BC50" s="52">
        <v>-4460</v>
      </c>
      <c r="BD50" s="52">
        <v>3098</v>
      </c>
    </row>
    <row r="51" spans="1:56" x14ac:dyDescent="0.15">
      <c r="A51" s="52" t="s">
        <v>139</v>
      </c>
      <c r="B51" s="52" t="s">
        <v>984</v>
      </c>
      <c r="C51" s="52">
        <v>1703</v>
      </c>
      <c r="D51" s="52">
        <v>857</v>
      </c>
      <c r="E51" s="52">
        <v>890</v>
      </c>
      <c r="F51" s="52">
        <v>461</v>
      </c>
      <c r="G51" s="52">
        <v>125</v>
      </c>
      <c r="H51" s="52">
        <v>1665</v>
      </c>
      <c r="I51" s="52">
        <v>571</v>
      </c>
      <c r="J51" s="52">
        <v>1170</v>
      </c>
      <c r="K51" s="52">
        <v>1173</v>
      </c>
      <c r="L51" s="52">
        <v>-967</v>
      </c>
      <c r="M51" s="52">
        <v>787</v>
      </c>
      <c r="N51" s="52">
        <v>866</v>
      </c>
      <c r="O51" s="52">
        <v>547</v>
      </c>
      <c r="P51" s="52" t="s">
        <v>942</v>
      </c>
      <c r="Q51" s="52" t="s">
        <v>942</v>
      </c>
      <c r="R51" s="52" t="s">
        <v>942</v>
      </c>
      <c r="S51" s="52" t="s">
        <v>942</v>
      </c>
      <c r="T51" s="52">
        <v>-118</v>
      </c>
      <c r="U51" s="52">
        <v>-65</v>
      </c>
      <c r="V51" s="52">
        <v>-65</v>
      </c>
      <c r="W51" s="52" t="s">
        <v>942</v>
      </c>
      <c r="X51" s="52" t="s">
        <v>619</v>
      </c>
      <c r="Y51" s="52" t="s">
        <v>942</v>
      </c>
      <c r="Z51" s="52" t="s">
        <v>942</v>
      </c>
      <c r="AA51" s="52" t="s">
        <v>942</v>
      </c>
      <c r="AB51" s="52" t="s">
        <v>942</v>
      </c>
      <c r="AC51" s="52" t="s">
        <v>942</v>
      </c>
      <c r="AD51" s="52" t="s">
        <v>942</v>
      </c>
      <c r="AE51" s="52" t="s">
        <v>942</v>
      </c>
      <c r="AF51" s="52" t="s">
        <v>942</v>
      </c>
      <c r="AG51" s="52" t="s">
        <v>942</v>
      </c>
      <c r="AH51" s="52" t="s">
        <v>942</v>
      </c>
      <c r="AI51" s="52" t="s">
        <v>942</v>
      </c>
      <c r="AJ51" s="52" t="s">
        <v>942</v>
      </c>
      <c r="AK51" s="52" t="s">
        <v>942</v>
      </c>
      <c r="AL51" s="52" t="s">
        <v>942</v>
      </c>
      <c r="AM51" s="52" t="s">
        <v>942</v>
      </c>
      <c r="AN51" s="52" t="s">
        <v>942</v>
      </c>
      <c r="AO51" s="52">
        <v>0</v>
      </c>
      <c r="AP51" s="52">
        <v>0</v>
      </c>
      <c r="AQ51" s="52">
        <v>0</v>
      </c>
      <c r="AR51" s="52">
        <v>0</v>
      </c>
      <c r="AS51" s="52">
        <v>0</v>
      </c>
      <c r="AT51" s="52">
        <v>0</v>
      </c>
      <c r="AU51" s="52">
        <v>0</v>
      </c>
      <c r="AV51" s="52">
        <v>0</v>
      </c>
      <c r="AW51" s="52">
        <v>0</v>
      </c>
      <c r="AX51" s="52">
        <v>0</v>
      </c>
      <c r="AY51" s="52">
        <v>0</v>
      </c>
      <c r="AZ51" s="52">
        <v>0</v>
      </c>
      <c r="BA51" s="52">
        <v>0</v>
      </c>
      <c r="BB51" s="52">
        <v>0</v>
      </c>
      <c r="BC51" s="52">
        <v>0</v>
      </c>
      <c r="BD51" s="52">
        <v>0</v>
      </c>
    </row>
    <row r="52" spans="1:56" x14ac:dyDescent="0.15">
      <c r="A52" s="52" t="s">
        <v>137</v>
      </c>
      <c r="B52" s="52" t="s">
        <v>983</v>
      </c>
      <c r="C52" s="52" t="s">
        <v>942</v>
      </c>
      <c r="D52" s="52" t="s">
        <v>942</v>
      </c>
      <c r="E52" s="52" t="s">
        <v>942</v>
      </c>
      <c r="F52" s="52" t="s">
        <v>942</v>
      </c>
      <c r="G52" s="52" t="s">
        <v>942</v>
      </c>
      <c r="H52" s="52" t="s">
        <v>942</v>
      </c>
      <c r="I52" s="52" t="s">
        <v>942</v>
      </c>
      <c r="J52" s="52" t="s">
        <v>942</v>
      </c>
      <c r="K52" s="52" t="s">
        <v>942</v>
      </c>
      <c r="L52" s="52" t="s">
        <v>942</v>
      </c>
      <c r="M52" s="52">
        <v>-851</v>
      </c>
      <c r="N52" s="52">
        <v>-249</v>
      </c>
      <c r="O52" s="52">
        <v>-703</v>
      </c>
      <c r="P52" s="52">
        <v>9</v>
      </c>
      <c r="Q52" s="52">
        <v>-172</v>
      </c>
      <c r="R52" s="52">
        <v>-66</v>
      </c>
      <c r="S52" s="52">
        <v>-78</v>
      </c>
      <c r="T52" s="52">
        <v>-121</v>
      </c>
      <c r="U52" s="52">
        <v>1249</v>
      </c>
      <c r="V52" s="52">
        <v>-1136</v>
      </c>
      <c r="W52" s="52">
        <v>-16</v>
      </c>
      <c r="X52" s="52">
        <v>-1823</v>
      </c>
      <c r="Y52" s="52">
        <v>-1371</v>
      </c>
      <c r="Z52" s="52">
        <v>-66</v>
      </c>
      <c r="AA52" s="52">
        <v>-979</v>
      </c>
      <c r="AB52" s="52">
        <v>-897</v>
      </c>
      <c r="AC52" s="52">
        <v>-246</v>
      </c>
      <c r="AD52" s="52">
        <v>-509</v>
      </c>
      <c r="AE52" s="52">
        <v>127</v>
      </c>
      <c r="AF52" s="52">
        <v>-535</v>
      </c>
      <c r="AG52" s="52">
        <v>-192</v>
      </c>
      <c r="AH52" s="52">
        <v>-177</v>
      </c>
      <c r="AI52" s="52">
        <v>2316</v>
      </c>
      <c r="AJ52" s="52">
        <v>-537</v>
      </c>
      <c r="AK52" s="52">
        <v>-441</v>
      </c>
      <c r="AL52" s="52">
        <v>-808</v>
      </c>
      <c r="AM52" s="52">
        <v>370</v>
      </c>
      <c r="AN52" s="52">
        <v>-350</v>
      </c>
      <c r="AO52" s="52">
        <v>-147</v>
      </c>
      <c r="AP52" s="52">
        <v>10</v>
      </c>
      <c r="AQ52" s="52">
        <v>-722</v>
      </c>
      <c r="AR52" s="52">
        <v>-630</v>
      </c>
      <c r="AS52" s="52">
        <v>-475</v>
      </c>
      <c r="AT52" s="52">
        <v>601</v>
      </c>
      <c r="AU52" s="52">
        <v>-398</v>
      </c>
      <c r="AV52" s="52">
        <v>4511</v>
      </c>
      <c r="AW52" s="52">
        <v>-223</v>
      </c>
      <c r="AX52" s="52">
        <v>-154</v>
      </c>
      <c r="AY52" s="52">
        <v>-106</v>
      </c>
      <c r="AZ52" s="52">
        <v>-48230</v>
      </c>
      <c r="BA52" s="52">
        <v>-31</v>
      </c>
      <c r="BB52" s="52">
        <v>1752</v>
      </c>
      <c r="BC52" s="52">
        <v>-37</v>
      </c>
      <c r="BD52" s="52">
        <v>-22</v>
      </c>
    </row>
    <row r="53" spans="1:56" x14ac:dyDescent="0.15">
      <c r="A53" s="52" t="s">
        <v>135</v>
      </c>
      <c r="B53" s="52" t="s">
        <v>982</v>
      </c>
      <c r="C53" s="52">
        <v>442</v>
      </c>
      <c r="D53" s="52">
        <v>-135</v>
      </c>
      <c r="E53" s="52">
        <v>626</v>
      </c>
      <c r="F53" s="52">
        <v>29</v>
      </c>
      <c r="G53" s="52">
        <v>266</v>
      </c>
      <c r="H53" s="52">
        <v>-94</v>
      </c>
      <c r="I53" s="52">
        <v>537</v>
      </c>
      <c r="J53" s="52">
        <v>-94</v>
      </c>
      <c r="K53" s="52">
        <v>-870</v>
      </c>
      <c r="L53" s="52">
        <v>-1034</v>
      </c>
      <c r="M53" s="52">
        <v>389</v>
      </c>
      <c r="N53" s="52">
        <v>1350</v>
      </c>
      <c r="O53" s="52">
        <v>153</v>
      </c>
      <c r="P53" s="52">
        <v>-33</v>
      </c>
      <c r="Q53" s="52">
        <v>-1265</v>
      </c>
      <c r="R53" s="52">
        <v>-466</v>
      </c>
      <c r="S53" s="52">
        <v>-2212</v>
      </c>
      <c r="T53" s="52">
        <v>-294</v>
      </c>
      <c r="U53" s="52">
        <v>4231</v>
      </c>
      <c r="V53" s="52">
        <v>-189</v>
      </c>
      <c r="W53" s="52">
        <v>-1667</v>
      </c>
      <c r="X53" s="52">
        <v>-2491</v>
      </c>
      <c r="Y53" s="52">
        <v>-2552</v>
      </c>
      <c r="Z53" s="52">
        <v>-4434</v>
      </c>
      <c r="AA53" s="52">
        <v>-995</v>
      </c>
      <c r="AB53" s="52">
        <v>908</v>
      </c>
      <c r="AC53" s="52">
        <v>1501</v>
      </c>
      <c r="AD53" s="52">
        <v>2070</v>
      </c>
      <c r="AE53" s="52">
        <v>1025</v>
      </c>
      <c r="AF53" s="52">
        <v>471</v>
      </c>
      <c r="AG53" s="52">
        <v>731</v>
      </c>
      <c r="AH53" s="52">
        <v>-367</v>
      </c>
      <c r="AI53" s="52">
        <v>-2692</v>
      </c>
      <c r="AJ53" s="52">
        <v>-44</v>
      </c>
      <c r="AK53" s="52">
        <v>494</v>
      </c>
      <c r="AL53" s="52">
        <v>-2466</v>
      </c>
      <c r="AM53" s="52">
        <v>-1280</v>
      </c>
      <c r="AN53" s="52">
        <v>-3575</v>
      </c>
      <c r="AO53" s="52">
        <v>-5119</v>
      </c>
      <c r="AP53" s="52">
        <v>5484</v>
      </c>
      <c r="AQ53" s="52">
        <v>2308</v>
      </c>
      <c r="AR53" s="52">
        <v>-3600</v>
      </c>
      <c r="AS53" s="52">
        <v>-2632</v>
      </c>
      <c r="AT53" s="52">
        <v>1494</v>
      </c>
      <c r="AU53" s="52">
        <v>3826</v>
      </c>
      <c r="AV53" s="52">
        <v>10200</v>
      </c>
      <c r="AW53" s="52">
        <v>3331</v>
      </c>
      <c r="AX53" s="52">
        <v>1021</v>
      </c>
      <c r="AY53" s="52">
        <v>-3473</v>
      </c>
      <c r="AZ53" s="52">
        <v>-3357</v>
      </c>
      <c r="BA53" s="52">
        <v>-1293</v>
      </c>
      <c r="BB53" s="52">
        <v>-18079</v>
      </c>
      <c r="BC53" s="52">
        <v>-4032</v>
      </c>
      <c r="BD53" s="52">
        <v>3438</v>
      </c>
    </row>
    <row r="54" spans="1:56" x14ac:dyDescent="0.15">
      <c r="A54" s="52" t="s">
        <v>133</v>
      </c>
      <c r="B54" s="52" t="s">
        <v>981</v>
      </c>
      <c r="C54" s="52" t="s">
        <v>942</v>
      </c>
      <c r="D54" s="52">
        <v>-115</v>
      </c>
      <c r="E54" s="52">
        <v>19</v>
      </c>
      <c r="F54" s="52">
        <v>-112</v>
      </c>
      <c r="G54" s="52">
        <v>-220</v>
      </c>
      <c r="H54" s="52">
        <v>-346</v>
      </c>
      <c r="I54" s="52">
        <v>-538</v>
      </c>
      <c r="J54" s="52">
        <v>-1023</v>
      </c>
      <c r="K54" s="52">
        <v>-1173</v>
      </c>
      <c r="L54" s="52">
        <v>822</v>
      </c>
      <c r="M54" s="52">
        <v>2156</v>
      </c>
      <c r="N54" s="52">
        <v>382</v>
      </c>
      <c r="O54" s="52">
        <v>-1</v>
      </c>
      <c r="P54" s="52">
        <v>182</v>
      </c>
      <c r="Q54" s="52">
        <v>-30</v>
      </c>
      <c r="R54" s="52">
        <v>-317</v>
      </c>
      <c r="S54" s="52">
        <v>-268</v>
      </c>
      <c r="T54" s="52">
        <v>158</v>
      </c>
      <c r="U54" s="52">
        <v>-4683</v>
      </c>
      <c r="V54" s="52">
        <v>257</v>
      </c>
      <c r="W54" s="52">
        <v>-6472</v>
      </c>
      <c r="X54" s="52">
        <v>-861</v>
      </c>
      <c r="Y54" s="52">
        <v>-1041</v>
      </c>
      <c r="Z54" s="52">
        <v>3304</v>
      </c>
      <c r="AA54" s="52">
        <v>-1156</v>
      </c>
      <c r="AB54" s="52">
        <v>-3869</v>
      </c>
      <c r="AC54" s="52">
        <v>-942</v>
      </c>
      <c r="AD54" s="52">
        <v>7588</v>
      </c>
      <c r="AE54" s="52">
        <v>-5064</v>
      </c>
      <c r="AF54" s="52">
        <v>-25229</v>
      </c>
      <c r="AG54" s="52">
        <v>-2697</v>
      </c>
      <c r="AH54" s="52">
        <v>6307</v>
      </c>
      <c r="AI54" s="52">
        <v>4277</v>
      </c>
      <c r="AJ54" s="52">
        <v>-797</v>
      </c>
      <c r="AK54" s="52">
        <v>5293</v>
      </c>
      <c r="AL54" s="52">
        <v>-6468</v>
      </c>
      <c r="AM54" s="52">
        <v>7578</v>
      </c>
      <c r="AN54" s="52">
        <v>2915</v>
      </c>
      <c r="AO54" s="52">
        <v>-1517</v>
      </c>
      <c r="AP54" s="52">
        <v>3253</v>
      </c>
      <c r="AQ54" s="52">
        <v>-1876</v>
      </c>
      <c r="AR54" s="52">
        <v>-681</v>
      </c>
      <c r="AS54" s="52">
        <v>-574</v>
      </c>
      <c r="AT54" s="52">
        <v>-572</v>
      </c>
      <c r="AU54" s="52">
        <v>-623</v>
      </c>
      <c r="AV54" s="52">
        <v>-615</v>
      </c>
      <c r="AW54" s="52">
        <v>-734</v>
      </c>
      <c r="AX54" s="52">
        <v>-989</v>
      </c>
      <c r="AY54" s="52">
        <v>-1269</v>
      </c>
      <c r="AZ54" s="52">
        <v>-669</v>
      </c>
      <c r="BA54" s="52">
        <v>-510</v>
      </c>
      <c r="BB54" s="52">
        <v>450</v>
      </c>
      <c r="BC54" s="52">
        <v>-391</v>
      </c>
      <c r="BD54" s="52">
        <v>-318</v>
      </c>
    </row>
    <row r="55" spans="1:56" x14ac:dyDescent="0.15">
      <c r="A55" s="52" t="s">
        <v>131</v>
      </c>
      <c r="B55" s="52" t="s">
        <v>980</v>
      </c>
      <c r="C55" s="52">
        <v>-1100</v>
      </c>
      <c r="D55" s="52">
        <v>-910</v>
      </c>
      <c r="E55" s="52">
        <v>-1085</v>
      </c>
      <c r="F55" s="52">
        <v>-1662</v>
      </c>
      <c r="G55" s="52">
        <v>-1680</v>
      </c>
      <c r="H55" s="52">
        <v>-1605</v>
      </c>
      <c r="I55" s="52">
        <v>-1543</v>
      </c>
      <c r="J55" s="52">
        <v>-2423</v>
      </c>
      <c r="K55" s="52">
        <v>-2274</v>
      </c>
      <c r="L55" s="52">
        <v>-2200</v>
      </c>
      <c r="M55" s="52">
        <v>-1589</v>
      </c>
      <c r="N55" s="52">
        <v>-1884</v>
      </c>
      <c r="O55" s="52">
        <v>-1568</v>
      </c>
      <c r="P55" s="52">
        <v>-2644</v>
      </c>
      <c r="Q55" s="52">
        <v>366</v>
      </c>
      <c r="R55" s="52">
        <v>-3474</v>
      </c>
      <c r="S55" s="52">
        <v>-4214</v>
      </c>
      <c r="T55" s="52">
        <v>-3693</v>
      </c>
      <c r="U55" s="52">
        <v>-4660</v>
      </c>
      <c r="V55" s="52">
        <v>-3746</v>
      </c>
      <c r="W55" s="52">
        <v>-5162</v>
      </c>
      <c r="X55" s="52">
        <v>-5097</v>
      </c>
      <c r="Y55" s="52">
        <v>-6131</v>
      </c>
      <c r="Z55" s="52">
        <v>-5006</v>
      </c>
      <c r="AA55" s="52">
        <v>-5489</v>
      </c>
      <c r="AB55" s="52">
        <v>-2821</v>
      </c>
      <c r="AC55" s="52">
        <v>-2022</v>
      </c>
      <c r="AD55" s="52">
        <v>1006</v>
      </c>
      <c r="AE55" s="52">
        <v>2967</v>
      </c>
      <c r="AF55" s="52">
        <v>1233</v>
      </c>
      <c r="AG55" s="52">
        <v>2317</v>
      </c>
      <c r="AH55" s="52">
        <v>2924</v>
      </c>
      <c r="AI55" s="52">
        <v>-1667</v>
      </c>
      <c r="AJ55" s="52">
        <v>-351</v>
      </c>
      <c r="AK55" s="52">
        <v>-390</v>
      </c>
      <c r="AL55" s="52">
        <v>-984</v>
      </c>
      <c r="AM55" s="52">
        <v>-989</v>
      </c>
      <c r="AN55" s="52">
        <v>68</v>
      </c>
      <c r="AO55" s="52">
        <v>-422</v>
      </c>
      <c r="AP55" s="52">
        <v>2750</v>
      </c>
      <c r="AQ55" s="52">
        <v>-941</v>
      </c>
      <c r="AR55" s="52">
        <v>-486</v>
      </c>
      <c r="AS55" s="52">
        <v>345</v>
      </c>
      <c r="AT55" s="52">
        <v>537</v>
      </c>
      <c r="AU55" s="52">
        <v>1710</v>
      </c>
      <c r="AV55" s="52">
        <v>5539</v>
      </c>
      <c r="AW55" s="52">
        <v>5346</v>
      </c>
      <c r="AX55" s="52">
        <v>-22273</v>
      </c>
      <c r="AY55" s="52">
        <v>-529615</v>
      </c>
      <c r="AZ55" s="52">
        <v>541342</v>
      </c>
      <c r="BA55" s="52">
        <v>7540</v>
      </c>
      <c r="BB55" s="52">
        <v>-103666</v>
      </c>
      <c r="BC55" s="52">
        <v>85331</v>
      </c>
      <c r="BD55" s="52">
        <v>1975</v>
      </c>
    </row>
    <row r="56" spans="1:56" x14ac:dyDescent="0.15">
      <c r="A56" s="52" t="s">
        <v>129</v>
      </c>
      <c r="B56" s="52" t="s">
        <v>979</v>
      </c>
      <c r="C56" s="52">
        <v>-1214</v>
      </c>
      <c r="D56" s="52">
        <v>-1928</v>
      </c>
      <c r="E56" s="52">
        <v>-2128</v>
      </c>
      <c r="F56" s="52">
        <v>-2204</v>
      </c>
      <c r="G56" s="52">
        <v>-2382</v>
      </c>
      <c r="H56" s="52">
        <v>-2463</v>
      </c>
      <c r="I56" s="52">
        <v>-2513</v>
      </c>
      <c r="J56" s="52">
        <v>-3638</v>
      </c>
      <c r="K56" s="52">
        <v>-3722</v>
      </c>
      <c r="L56" s="52">
        <v>-3489</v>
      </c>
      <c r="M56" s="52">
        <v>-3293</v>
      </c>
      <c r="N56" s="52">
        <v>-4181</v>
      </c>
      <c r="O56" s="52">
        <v>-3819</v>
      </c>
      <c r="P56" s="52">
        <v>-4638</v>
      </c>
      <c r="Q56" s="52">
        <v>-5001</v>
      </c>
      <c r="R56" s="52">
        <v>-5941</v>
      </c>
      <c r="S56" s="52">
        <v>-6943</v>
      </c>
      <c r="T56" s="52">
        <v>-6445</v>
      </c>
      <c r="U56" s="52">
        <v>-7470</v>
      </c>
      <c r="V56" s="52">
        <v>-7697</v>
      </c>
      <c r="W56" s="52">
        <v>-9860</v>
      </c>
      <c r="X56" s="52">
        <v>-9674</v>
      </c>
      <c r="Y56" s="52">
        <v>-10063</v>
      </c>
      <c r="Z56" s="52">
        <v>-9967</v>
      </c>
      <c r="AA56" s="52">
        <v>-9599</v>
      </c>
      <c r="AB56" s="52">
        <v>-7657</v>
      </c>
      <c r="AC56" s="52">
        <v>-9084</v>
      </c>
      <c r="AD56" s="52">
        <v>-6506</v>
      </c>
      <c r="AE56" s="52">
        <v>-7680</v>
      </c>
      <c r="AF56" s="52">
        <v>-5608</v>
      </c>
      <c r="AG56" s="52">
        <v>-8410</v>
      </c>
      <c r="AH56" s="52">
        <v>-12879</v>
      </c>
      <c r="AI56" s="52">
        <v>-7408</v>
      </c>
      <c r="AJ56" s="52">
        <v>-6311</v>
      </c>
      <c r="AK56" s="52">
        <v>-5383</v>
      </c>
      <c r="AL56" s="52">
        <v>-4859</v>
      </c>
      <c r="AM56" s="52">
        <v>-5025</v>
      </c>
      <c r="AN56" s="52">
        <v>-5417</v>
      </c>
      <c r="AO56" s="52">
        <v>-4678</v>
      </c>
      <c r="AP56" s="52">
        <v>-6175</v>
      </c>
      <c r="AQ56" s="52">
        <v>-5182</v>
      </c>
      <c r="AR56" s="52">
        <v>-4431</v>
      </c>
      <c r="AS56" s="52">
        <v>-5251</v>
      </c>
      <c r="AT56" s="52">
        <v>-7279</v>
      </c>
      <c r="AU56" s="52">
        <v>-3044</v>
      </c>
      <c r="AV56" s="52">
        <v>-2255</v>
      </c>
      <c r="AW56" s="52">
        <v>-2992</v>
      </c>
      <c r="AX56" s="52">
        <v>-2475</v>
      </c>
      <c r="AY56" s="52">
        <v>-2202</v>
      </c>
      <c r="AZ56" s="52">
        <v>-4069</v>
      </c>
      <c r="BA56" s="52">
        <v>-4976</v>
      </c>
      <c r="BB56" s="52">
        <v>-7307</v>
      </c>
      <c r="BC56" s="52">
        <v>-8202</v>
      </c>
      <c r="BD56" s="52">
        <v>-9844</v>
      </c>
    </row>
    <row r="57" spans="1:56" x14ac:dyDescent="0.15">
      <c r="A57" s="52" t="s">
        <v>127</v>
      </c>
      <c r="B57" s="52" t="s">
        <v>978</v>
      </c>
      <c r="C57" s="52">
        <v>642</v>
      </c>
      <c r="D57" s="52">
        <v>1279</v>
      </c>
      <c r="E57" s="52">
        <v>1288</v>
      </c>
      <c r="F57" s="52">
        <v>988</v>
      </c>
      <c r="G57" s="52">
        <v>720</v>
      </c>
      <c r="H57" s="52">
        <v>874</v>
      </c>
      <c r="I57" s="52">
        <v>1235</v>
      </c>
      <c r="J57" s="52">
        <v>1005</v>
      </c>
      <c r="K57" s="52">
        <v>1386</v>
      </c>
      <c r="L57" s="52">
        <v>1200</v>
      </c>
      <c r="M57" s="52">
        <v>1721</v>
      </c>
      <c r="N57" s="52">
        <v>2115</v>
      </c>
      <c r="O57" s="52">
        <v>2086</v>
      </c>
      <c r="P57" s="52">
        <v>2596</v>
      </c>
      <c r="Q57" s="52" t="s">
        <v>977</v>
      </c>
      <c r="R57" s="52">
        <v>2475</v>
      </c>
      <c r="S57" s="52">
        <v>2596</v>
      </c>
      <c r="T57" s="52">
        <v>2719</v>
      </c>
      <c r="U57" s="52">
        <v>2941</v>
      </c>
      <c r="V57" s="52">
        <v>3926</v>
      </c>
      <c r="W57" s="52">
        <v>4456</v>
      </c>
      <c r="X57" s="52">
        <v>4413</v>
      </c>
      <c r="Y57" s="52">
        <v>4292</v>
      </c>
      <c r="Z57" s="52">
        <v>5012</v>
      </c>
      <c r="AA57" s="52">
        <v>4490</v>
      </c>
      <c r="AB57" s="52">
        <v>4719</v>
      </c>
      <c r="AC57" s="52">
        <v>6089</v>
      </c>
      <c r="AD57" s="52">
        <v>7625</v>
      </c>
      <c r="AE57" s="52">
        <v>10370</v>
      </c>
      <c r="AF57" s="52">
        <v>6725</v>
      </c>
      <c r="AG57" s="52">
        <v>10856</v>
      </c>
      <c r="AH57" s="52">
        <v>16776</v>
      </c>
      <c r="AI57" s="52">
        <v>5807</v>
      </c>
      <c r="AJ57" s="52">
        <v>6270</v>
      </c>
      <c r="AK57" s="52">
        <v>5088</v>
      </c>
      <c r="AL57" s="52">
        <v>4125</v>
      </c>
      <c r="AM57" s="52">
        <v>3930</v>
      </c>
      <c r="AN57" s="52">
        <v>5438</v>
      </c>
      <c r="AO57" s="52">
        <v>4111</v>
      </c>
      <c r="AP57" s="52">
        <v>9559</v>
      </c>
      <c r="AQ57" s="52">
        <v>4265</v>
      </c>
      <c r="AR57" s="52">
        <v>3873</v>
      </c>
      <c r="AS57" s="52">
        <v>5701</v>
      </c>
      <c r="AT57" s="52">
        <v>7981</v>
      </c>
      <c r="AU57" s="52">
        <v>4716</v>
      </c>
      <c r="AV57" s="52">
        <v>5603</v>
      </c>
      <c r="AW57" s="52">
        <v>8329</v>
      </c>
      <c r="AX57" s="52">
        <v>4104</v>
      </c>
      <c r="AY57" s="52">
        <v>2354</v>
      </c>
      <c r="AZ57" s="52">
        <v>2133</v>
      </c>
      <c r="BA57" s="52">
        <v>2408</v>
      </c>
      <c r="BB57" s="52">
        <v>3333</v>
      </c>
      <c r="BC57" s="52">
        <v>2546</v>
      </c>
      <c r="BD57" s="52">
        <v>2924</v>
      </c>
    </row>
    <row r="58" spans="1:56" x14ac:dyDescent="0.15">
      <c r="A58" s="52" t="s">
        <v>125</v>
      </c>
      <c r="B58" s="52" t="s">
        <v>976</v>
      </c>
      <c r="C58" s="52">
        <v>-528</v>
      </c>
      <c r="D58" s="52">
        <v>-261</v>
      </c>
      <c r="E58" s="52">
        <v>-245</v>
      </c>
      <c r="F58" s="52">
        <v>-447</v>
      </c>
      <c r="G58" s="52">
        <v>-19</v>
      </c>
      <c r="H58" s="52">
        <v>-16</v>
      </c>
      <c r="I58" s="52">
        <v>-265</v>
      </c>
      <c r="J58" s="52">
        <v>209</v>
      </c>
      <c r="K58" s="52">
        <v>62</v>
      </c>
      <c r="L58" s="52">
        <v>89</v>
      </c>
      <c r="M58" s="52">
        <v>-16</v>
      </c>
      <c r="N58" s="52">
        <v>182</v>
      </c>
      <c r="O58" s="52">
        <v>165</v>
      </c>
      <c r="P58" s="52">
        <v>-602</v>
      </c>
      <c r="Q58" s="52" t="s">
        <v>975</v>
      </c>
      <c r="R58" s="52">
        <v>-9</v>
      </c>
      <c r="S58" s="52">
        <v>133</v>
      </c>
      <c r="T58" s="52">
        <v>33</v>
      </c>
      <c r="U58" s="52">
        <v>-131</v>
      </c>
      <c r="V58" s="52">
        <v>25</v>
      </c>
      <c r="W58" s="52">
        <v>242</v>
      </c>
      <c r="X58" s="52">
        <v>164</v>
      </c>
      <c r="Y58" s="52">
        <v>-360</v>
      </c>
      <c r="Z58" s="52">
        <v>-51</v>
      </c>
      <c r="AA58" s="52">
        <v>-379</v>
      </c>
      <c r="AB58" s="52">
        <v>117</v>
      </c>
      <c r="AC58" s="52">
        <v>973</v>
      </c>
      <c r="AD58" s="52">
        <v>-113</v>
      </c>
      <c r="AE58" s="52">
        <v>277</v>
      </c>
      <c r="AF58" s="52">
        <v>115</v>
      </c>
      <c r="AG58" s="52">
        <v>-130</v>
      </c>
      <c r="AH58" s="52">
        <v>-974</v>
      </c>
      <c r="AI58" s="52">
        <v>-66</v>
      </c>
      <c r="AJ58" s="52">
        <v>-310</v>
      </c>
      <c r="AK58" s="52">
        <v>-95</v>
      </c>
      <c r="AL58" s="52">
        <v>-250</v>
      </c>
      <c r="AM58" s="52">
        <v>106</v>
      </c>
      <c r="AN58" s="52">
        <v>47</v>
      </c>
      <c r="AO58" s="52">
        <v>145</v>
      </c>
      <c r="AP58" s="52">
        <v>-634</v>
      </c>
      <c r="AQ58" s="52">
        <v>-24</v>
      </c>
      <c r="AR58" s="52">
        <v>72</v>
      </c>
      <c r="AS58" s="52">
        <v>-105</v>
      </c>
      <c r="AT58" s="52">
        <v>-165</v>
      </c>
      <c r="AU58" s="52">
        <v>38</v>
      </c>
      <c r="AV58" s="52">
        <v>2191</v>
      </c>
      <c r="AW58" s="52">
        <v>9</v>
      </c>
      <c r="AX58" s="52">
        <v>-23902</v>
      </c>
      <c r="AY58" s="52">
        <v>-529766</v>
      </c>
      <c r="AZ58" s="52">
        <v>543278</v>
      </c>
      <c r="BA58" s="52">
        <v>10108</v>
      </c>
      <c r="BB58" s="52">
        <v>-99692</v>
      </c>
      <c r="BC58" s="52">
        <v>90987</v>
      </c>
      <c r="BD58" s="52">
        <v>8896</v>
      </c>
    </row>
    <row r="59" spans="1:56" x14ac:dyDescent="0.15">
      <c r="A59" s="52" t="s">
        <v>458</v>
      </c>
      <c r="B59" s="52" t="s">
        <v>974</v>
      </c>
      <c r="C59" s="52">
        <v>-5144</v>
      </c>
      <c r="D59" s="52">
        <v>-5235</v>
      </c>
      <c r="E59" s="52">
        <v>-4623</v>
      </c>
      <c r="F59" s="52">
        <v>-5986</v>
      </c>
      <c r="G59" s="52">
        <v>-8050</v>
      </c>
      <c r="H59" s="52">
        <v>-5336</v>
      </c>
      <c r="I59" s="52">
        <v>-6347</v>
      </c>
      <c r="J59" s="52">
        <v>-7386</v>
      </c>
      <c r="K59" s="52">
        <v>-7833</v>
      </c>
      <c r="L59" s="52">
        <v>-8206</v>
      </c>
      <c r="M59" s="52">
        <v>-10229</v>
      </c>
      <c r="N59" s="52">
        <v>-12940</v>
      </c>
      <c r="O59" s="52">
        <v>-12925</v>
      </c>
      <c r="P59" s="52">
        <v>-20388</v>
      </c>
      <c r="Q59" s="52">
        <v>-33643</v>
      </c>
      <c r="R59" s="52">
        <v>-35380</v>
      </c>
      <c r="S59" s="52">
        <v>-44498</v>
      </c>
      <c r="T59" s="52">
        <v>-30717</v>
      </c>
      <c r="U59" s="52">
        <v>-57202</v>
      </c>
      <c r="V59" s="52">
        <v>-61176</v>
      </c>
      <c r="W59" s="52">
        <v>-73651</v>
      </c>
      <c r="X59" s="52">
        <v>-103875</v>
      </c>
      <c r="Y59" s="52">
        <v>-116786</v>
      </c>
      <c r="Z59" s="52">
        <v>-60172</v>
      </c>
      <c r="AA59" s="52">
        <v>-31757</v>
      </c>
      <c r="AB59" s="52">
        <v>-38074</v>
      </c>
      <c r="AC59" s="52">
        <v>-110014</v>
      </c>
      <c r="AD59" s="52">
        <v>-89450</v>
      </c>
      <c r="AE59" s="52">
        <v>-105628</v>
      </c>
      <c r="AF59" s="52">
        <v>-151323</v>
      </c>
      <c r="AG59" s="52">
        <v>-81393</v>
      </c>
      <c r="AH59" s="52">
        <v>-73075</v>
      </c>
      <c r="AI59" s="52">
        <v>-76644</v>
      </c>
      <c r="AJ59" s="52">
        <v>-198822</v>
      </c>
      <c r="AK59" s="52">
        <v>-183893</v>
      </c>
      <c r="AL59" s="52">
        <v>-341538</v>
      </c>
      <c r="AM59" s="52">
        <v>-419088</v>
      </c>
      <c r="AN59" s="52">
        <v>-484533</v>
      </c>
      <c r="AO59" s="52">
        <v>-346624</v>
      </c>
      <c r="AP59" s="52">
        <v>-515559</v>
      </c>
      <c r="AQ59" s="52">
        <v>-559292</v>
      </c>
      <c r="AR59" s="52">
        <v>-377219</v>
      </c>
      <c r="AS59" s="52">
        <v>-291310</v>
      </c>
      <c r="AT59" s="52">
        <v>-327484</v>
      </c>
      <c r="AU59" s="52">
        <v>-1005385</v>
      </c>
      <c r="AV59" s="52">
        <v>-566266</v>
      </c>
      <c r="AW59" s="52">
        <v>-1293449</v>
      </c>
      <c r="AX59" s="52">
        <v>-1431209</v>
      </c>
      <c r="AY59" s="52">
        <v>866571</v>
      </c>
      <c r="AZ59" s="52">
        <v>-617946</v>
      </c>
      <c r="BA59" s="52">
        <v>-915659</v>
      </c>
      <c r="BB59" s="52">
        <v>-332761</v>
      </c>
      <c r="BC59" s="52">
        <v>-178341</v>
      </c>
      <c r="BD59" s="52">
        <v>-558056</v>
      </c>
    </row>
    <row r="60" spans="1:56" x14ac:dyDescent="0.15">
      <c r="A60" s="52" t="s">
        <v>456</v>
      </c>
      <c r="B60" s="52" t="s">
        <v>960</v>
      </c>
      <c r="C60" s="52">
        <v>-2940</v>
      </c>
      <c r="D60" s="52">
        <v>-2653</v>
      </c>
      <c r="E60" s="52">
        <v>-2851</v>
      </c>
      <c r="F60" s="52">
        <v>-3483</v>
      </c>
      <c r="G60" s="52">
        <v>-3760</v>
      </c>
      <c r="H60" s="52">
        <v>-5011</v>
      </c>
      <c r="I60" s="52">
        <v>-5418</v>
      </c>
      <c r="J60" s="52">
        <v>-4805</v>
      </c>
      <c r="K60" s="52">
        <v>-5295</v>
      </c>
      <c r="L60" s="52">
        <v>-5960</v>
      </c>
      <c r="M60" s="52">
        <v>-7590</v>
      </c>
      <c r="N60" s="52">
        <v>-7618</v>
      </c>
      <c r="O60" s="52">
        <v>-7747</v>
      </c>
      <c r="P60" s="52">
        <v>-11353</v>
      </c>
      <c r="Q60" s="52">
        <v>-9052</v>
      </c>
      <c r="R60" s="52">
        <v>-14244</v>
      </c>
      <c r="S60" s="52">
        <v>-11949</v>
      </c>
      <c r="T60" s="52">
        <v>-11890</v>
      </c>
      <c r="U60" s="52">
        <v>-16056</v>
      </c>
      <c r="V60" s="52">
        <v>-25222</v>
      </c>
      <c r="W60" s="52">
        <v>-19222</v>
      </c>
      <c r="X60" s="52">
        <v>-9624</v>
      </c>
      <c r="Y60" s="52" t="s">
        <v>973</v>
      </c>
      <c r="Z60" s="52">
        <v>-12528</v>
      </c>
      <c r="AA60" s="52">
        <v>-16407</v>
      </c>
      <c r="AB60" s="52">
        <v>-18927</v>
      </c>
      <c r="AC60" s="52">
        <v>-23995</v>
      </c>
      <c r="AD60" s="52">
        <v>-35034</v>
      </c>
      <c r="AE60" s="52">
        <v>-22528</v>
      </c>
      <c r="AF60" s="52">
        <v>-43447</v>
      </c>
      <c r="AG60" s="52">
        <v>-37183</v>
      </c>
      <c r="AH60" s="52">
        <v>-37889</v>
      </c>
      <c r="AI60" s="52">
        <v>-48266</v>
      </c>
      <c r="AJ60" s="52">
        <v>-83950</v>
      </c>
      <c r="AK60" s="52">
        <v>-80167</v>
      </c>
      <c r="AL60" s="52">
        <v>-98750</v>
      </c>
      <c r="AM60" s="52">
        <v>-91885</v>
      </c>
      <c r="AN60" s="52">
        <v>-104803</v>
      </c>
      <c r="AO60" s="52">
        <v>-142644</v>
      </c>
      <c r="AP60" s="52">
        <v>-224934</v>
      </c>
      <c r="AQ60" s="52">
        <v>-159212</v>
      </c>
      <c r="AR60" s="52">
        <v>-142349</v>
      </c>
      <c r="AS60" s="52">
        <v>-154460</v>
      </c>
      <c r="AT60" s="52">
        <v>-149564</v>
      </c>
      <c r="AU60" s="52">
        <v>-316223</v>
      </c>
      <c r="AV60" s="52">
        <v>-36235</v>
      </c>
      <c r="AW60" s="52">
        <v>-244922</v>
      </c>
      <c r="AX60" s="52">
        <v>-414039</v>
      </c>
      <c r="AY60" s="52">
        <v>-329081</v>
      </c>
      <c r="AZ60" s="52">
        <v>-310382</v>
      </c>
      <c r="BA60" s="52">
        <v>-301080</v>
      </c>
      <c r="BB60" s="52">
        <v>-409004</v>
      </c>
      <c r="BC60" s="52">
        <v>-388293</v>
      </c>
      <c r="BD60" s="52">
        <v>-359642</v>
      </c>
    </row>
    <row r="61" spans="1:56" x14ac:dyDescent="0.15">
      <c r="A61" s="52" t="s">
        <v>454</v>
      </c>
      <c r="B61" s="52" t="s">
        <v>972</v>
      </c>
      <c r="C61" s="52">
        <v>-663</v>
      </c>
      <c r="D61" s="52">
        <v>-762</v>
      </c>
      <c r="E61" s="52">
        <v>-969</v>
      </c>
      <c r="F61" s="52">
        <v>-1105</v>
      </c>
      <c r="G61" s="52">
        <v>-677</v>
      </c>
      <c r="H61" s="52">
        <v>-759</v>
      </c>
      <c r="I61" s="52">
        <v>-720</v>
      </c>
      <c r="J61" s="52">
        <v>-1308</v>
      </c>
      <c r="K61" s="52">
        <v>-1569</v>
      </c>
      <c r="L61" s="52">
        <v>-1549</v>
      </c>
      <c r="M61" s="52">
        <v>-1076</v>
      </c>
      <c r="N61" s="52">
        <v>-1113</v>
      </c>
      <c r="O61" s="52">
        <v>-618</v>
      </c>
      <c r="P61" s="52">
        <v>-671</v>
      </c>
      <c r="Q61" s="52">
        <v>-1854</v>
      </c>
      <c r="R61" s="52">
        <v>-6247</v>
      </c>
      <c r="S61" s="52">
        <v>-8885</v>
      </c>
      <c r="T61" s="52">
        <v>-5460</v>
      </c>
      <c r="U61" s="52">
        <v>-3626</v>
      </c>
      <c r="V61" s="52">
        <v>-4726</v>
      </c>
      <c r="W61" s="52">
        <v>-3568</v>
      </c>
      <c r="X61" s="52">
        <v>-5699</v>
      </c>
      <c r="Y61" s="52">
        <v>-7983</v>
      </c>
      <c r="Z61" s="52">
        <v>-6762</v>
      </c>
      <c r="AA61" s="52">
        <v>-4756</v>
      </c>
      <c r="AB61" s="52">
        <v>-7481</v>
      </c>
      <c r="AC61" s="52">
        <v>-4271</v>
      </c>
      <c r="AD61" s="52">
        <v>-5251</v>
      </c>
      <c r="AE61" s="52">
        <v>-7980</v>
      </c>
      <c r="AF61" s="52">
        <v>-22070</v>
      </c>
      <c r="AG61" s="52">
        <v>-28765</v>
      </c>
      <c r="AH61" s="52">
        <v>-45673</v>
      </c>
      <c r="AI61" s="52">
        <v>-49166</v>
      </c>
      <c r="AJ61" s="52">
        <v>-146253</v>
      </c>
      <c r="AK61" s="52">
        <v>-63190</v>
      </c>
      <c r="AL61" s="52">
        <v>-122394</v>
      </c>
      <c r="AM61" s="52">
        <v>-149315</v>
      </c>
      <c r="AN61" s="52">
        <v>-116852</v>
      </c>
      <c r="AO61" s="52">
        <v>-130204</v>
      </c>
      <c r="AP61" s="52">
        <v>-122236</v>
      </c>
      <c r="AQ61" s="52">
        <v>-127908</v>
      </c>
      <c r="AR61" s="52">
        <v>-90644</v>
      </c>
      <c r="AS61" s="52">
        <v>-48568</v>
      </c>
      <c r="AT61" s="52">
        <v>-146722</v>
      </c>
      <c r="AU61" s="52">
        <v>-170549</v>
      </c>
      <c r="AV61" s="52">
        <v>-251199</v>
      </c>
      <c r="AW61" s="52">
        <v>-365129</v>
      </c>
      <c r="AX61" s="52">
        <v>-366512</v>
      </c>
      <c r="AY61" s="52">
        <v>197347</v>
      </c>
      <c r="AZ61" s="52">
        <v>-227024</v>
      </c>
      <c r="BA61" s="52">
        <v>-139084</v>
      </c>
      <c r="BB61" s="52">
        <v>-143770</v>
      </c>
      <c r="BC61" s="52">
        <v>-144823</v>
      </c>
      <c r="BD61" s="52">
        <v>-388878</v>
      </c>
    </row>
    <row r="62" spans="1:56" x14ac:dyDescent="0.15">
      <c r="A62" s="52" t="s">
        <v>453</v>
      </c>
      <c r="B62" s="52" t="s">
        <v>971</v>
      </c>
      <c r="C62" s="52">
        <v>-394</v>
      </c>
      <c r="D62" s="52">
        <v>-558</v>
      </c>
      <c r="E62" s="52">
        <v>-354</v>
      </c>
      <c r="F62" s="52">
        <v>157</v>
      </c>
      <c r="G62" s="52">
        <v>-1108</v>
      </c>
      <c r="H62" s="52">
        <v>341</v>
      </c>
      <c r="I62" s="52">
        <v>-442</v>
      </c>
      <c r="J62" s="52">
        <v>-779</v>
      </c>
      <c r="K62" s="52">
        <v>-1203</v>
      </c>
      <c r="L62" s="52">
        <v>-126</v>
      </c>
      <c r="M62" s="52">
        <v>-596</v>
      </c>
      <c r="N62" s="52">
        <v>-1229</v>
      </c>
      <c r="O62" s="52">
        <v>-1054</v>
      </c>
      <c r="P62" s="52">
        <v>-2383</v>
      </c>
      <c r="Q62" s="52">
        <v>-3221</v>
      </c>
      <c r="R62" s="52">
        <v>-1357</v>
      </c>
      <c r="S62" s="52">
        <v>-2296</v>
      </c>
      <c r="T62" s="52">
        <v>-1940</v>
      </c>
      <c r="U62" s="52">
        <v>-3853</v>
      </c>
      <c r="V62" s="52">
        <v>-5014</v>
      </c>
      <c r="W62" s="52">
        <v>-4023</v>
      </c>
      <c r="X62" s="52">
        <v>-4377</v>
      </c>
      <c r="Y62" s="52">
        <v>6823</v>
      </c>
      <c r="Z62" s="52">
        <v>-10954</v>
      </c>
      <c r="AA62" s="52">
        <v>533</v>
      </c>
      <c r="AB62" s="52">
        <v>-10342</v>
      </c>
      <c r="AC62" s="52">
        <v>-21773</v>
      </c>
      <c r="AD62" s="52">
        <v>-7046</v>
      </c>
      <c r="AE62" s="52">
        <v>-21193</v>
      </c>
      <c r="AF62" s="52">
        <v>-27646</v>
      </c>
      <c r="AG62" s="52">
        <v>-27824</v>
      </c>
      <c r="AH62" s="52">
        <v>11097</v>
      </c>
      <c r="AI62" s="52">
        <v>-387</v>
      </c>
      <c r="AJ62" s="52">
        <v>766</v>
      </c>
      <c r="AK62" s="52">
        <v>-36336</v>
      </c>
      <c r="AL62" s="52">
        <v>-45286</v>
      </c>
      <c r="AM62" s="52">
        <v>-86333</v>
      </c>
      <c r="AN62" s="52">
        <v>-121760</v>
      </c>
      <c r="AO62" s="52">
        <v>-38204</v>
      </c>
      <c r="AP62" s="52">
        <v>-97704</v>
      </c>
      <c r="AQ62" s="52">
        <v>-138790</v>
      </c>
      <c r="AR62" s="52">
        <v>-8520</v>
      </c>
      <c r="AS62" s="52">
        <v>-50022</v>
      </c>
      <c r="AT62" s="52">
        <v>-18184</v>
      </c>
      <c r="AU62" s="52">
        <v>-152566</v>
      </c>
      <c r="AV62" s="52">
        <v>-71207</v>
      </c>
      <c r="AW62" s="52">
        <v>-181299</v>
      </c>
      <c r="AX62" s="52">
        <v>-928</v>
      </c>
      <c r="AY62" s="52">
        <v>456177</v>
      </c>
      <c r="AZ62" s="52">
        <v>154139</v>
      </c>
      <c r="BA62" s="52">
        <v>31326</v>
      </c>
      <c r="BB62" s="52">
        <v>4147</v>
      </c>
      <c r="BC62" s="52">
        <v>-25723</v>
      </c>
      <c r="BD62" s="52">
        <v>-61764</v>
      </c>
    </row>
    <row r="63" spans="1:56" x14ac:dyDescent="0.15">
      <c r="A63" s="52" t="s">
        <v>452</v>
      </c>
      <c r="B63" s="52" t="s">
        <v>970</v>
      </c>
      <c r="C63" s="52">
        <v>-1148</v>
      </c>
      <c r="D63" s="52">
        <v>-1261</v>
      </c>
      <c r="E63" s="52">
        <v>-450</v>
      </c>
      <c r="F63" s="52">
        <v>-1556</v>
      </c>
      <c r="G63" s="52">
        <v>-2505</v>
      </c>
      <c r="H63" s="52">
        <v>93</v>
      </c>
      <c r="I63" s="52">
        <v>233</v>
      </c>
      <c r="J63" s="52">
        <v>-495</v>
      </c>
      <c r="K63" s="52">
        <v>233</v>
      </c>
      <c r="L63" s="52">
        <v>-570</v>
      </c>
      <c r="M63" s="52">
        <v>-967</v>
      </c>
      <c r="N63" s="52">
        <v>-2980</v>
      </c>
      <c r="O63" s="52">
        <v>-3506</v>
      </c>
      <c r="P63" s="52">
        <v>-5980</v>
      </c>
      <c r="Q63" s="52">
        <v>-19516</v>
      </c>
      <c r="R63" s="52">
        <v>-13532</v>
      </c>
      <c r="S63" s="52">
        <v>-21368</v>
      </c>
      <c r="T63" s="52">
        <v>-11427</v>
      </c>
      <c r="U63" s="52">
        <v>-33667</v>
      </c>
      <c r="V63" s="52">
        <v>-26213</v>
      </c>
      <c r="W63" s="52">
        <v>-46838</v>
      </c>
      <c r="X63" s="52">
        <v>-84175</v>
      </c>
      <c r="Y63" s="52">
        <v>-111070</v>
      </c>
      <c r="Z63" s="52">
        <v>-29928</v>
      </c>
      <c r="AA63" s="52">
        <v>-11127</v>
      </c>
      <c r="AB63" s="52">
        <v>-1323</v>
      </c>
      <c r="AC63" s="52">
        <v>-59975</v>
      </c>
      <c r="AD63" s="52">
        <v>-42119</v>
      </c>
      <c r="AE63" s="52">
        <v>-53927</v>
      </c>
      <c r="AF63" s="52">
        <v>-58160</v>
      </c>
      <c r="AG63" s="52">
        <v>12379</v>
      </c>
      <c r="AH63" s="52">
        <v>-610</v>
      </c>
      <c r="AI63" s="52">
        <v>21175</v>
      </c>
      <c r="AJ63" s="52">
        <v>30615</v>
      </c>
      <c r="AK63" s="52">
        <v>-4200</v>
      </c>
      <c r="AL63" s="52">
        <v>-75108</v>
      </c>
      <c r="AM63" s="52">
        <v>-91555</v>
      </c>
      <c r="AN63" s="52">
        <v>-141118</v>
      </c>
      <c r="AO63" s="52">
        <v>-35572</v>
      </c>
      <c r="AP63" s="52">
        <v>-70685</v>
      </c>
      <c r="AQ63" s="52">
        <v>-133382</v>
      </c>
      <c r="AR63" s="52">
        <v>-135706</v>
      </c>
      <c r="AS63" s="52">
        <v>-38260</v>
      </c>
      <c r="AT63" s="52">
        <v>-13014</v>
      </c>
      <c r="AU63" s="52">
        <v>-366047</v>
      </c>
      <c r="AV63" s="52">
        <v>-207625</v>
      </c>
      <c r="AW63" s="52">
        <v>-502099</v>
      </c>
      <c r="AX63" s="52">
        <v>-649730</v>
      </c>
      <c r="AY63" s="52">
        <v>542128</v>
      </c>
      <c r="AZ63" s="52">
        <v>-234679</v>
      </c>
      <c r="BA63" s="52">
        <v>-506821</v>
      </c>
      <c r="BB63" s="52">
        <v>215866</v>
      </c>
      <c r="BC63" s="52">
        <v>380498</v>
      </c>
      <c r="BD63" s="52">
        <v>252228</v>
      </c>
    </row>
    <row r="64" spans="1:56" x14ac:dyDescent="0.15">
      <c r="A64" s="52" t="s">
        <v>451</v>
      </c>
      <c r="B64" s="48" t="s">
        <v>969</v>
      </c>
      <c r="C64" s="52">
        <v>2294</v>
      </c>
      <c r="D64" s="52">
        <v>2705</v>
      </c>
      <c r="E64" s="52">
        <v>1911</v>
      </c>
      <c r="F64" s="52">
        <v>3217</v>
      </c>
      <c r="G64" s="52">
        <v>3643</v>
      </c>
      <c r="H64" s="52">
        <v>742</v>
      </c>
      <c r="I64" s="52">
        <v>3661</v>
      </c>
      <c r="J64" s="52">
        <v>7379</v>
      </c>
      <c r="K64" s="52">
        <v>9928</v>
      </c>
      <c r="L64" s="52">
        <v>12702</v>
      </c>
      <c r="M64" s="52">
        <v>7226</v>
      </c>
      <c r="N64" s="52">
        <v>23687</v>
      </c>
      <c r="O64" s="52">
        <v>22171</v>
      </c>
      <c r="P64" s="52">
        <v>18388</v>
      </c>
      <c r="Q64" s="52">
        <v>35227</v>
      </c>
      <c r="R64" s="52">
        <v>16870</v>
      </c>
      <c r="S64" s="52">
        <v>37839</v>
      </c>
      <c r="T64" s="52">
        <v>52770</v>
      </c>
      <c r="U64" s="52">
        <v>66275</v>
      </c>
      <c r="V64" s="52">
        <v>40693</v>
      </c>
      <c r="W64" s="52">
        <v>62037</v>
      </c>
      <c r="X64" s="52">
        <v>85684</v>
      </c>
      <c r="Y64" s="52">
        <v>95056</v>
      </c>
      <c r="Z64" s="52">
        <v>87399</v>
      </c>
      <c r="AA64" s="52">
        <v>116048</v>
      </c>
      <c r="AB64" s="52">
        <v>144231</v>
      </c>
      <c r="AC64" s="52">
        <v>228330</v>
      </c>
      <c r="AD64" s="52">
        <v>247100</v>
      </c>
      <c r="AE64" s="52">
        <v>244833</v>
      </c>
      <c r="AF64" s="52">
        <v>222777</v>
      </c>
      <c r="AG64" s="52">
        <v>139357</v>
      </c>
      <c r="AH64" s="52">
        <v>108221</v>
      </c>
      <c r="AI64" s="52">
        <v>168349</v>
      </c>
      <c r="AJ64" s="52">
        <v>279758</v>
      </c>
      <c r="AK64" s="52">
        <v>303174</v>
      </c>
      <c r="AL64" s="52">
        <v>435102</v>
      </c>
      <c r="AM64" s="52">
        <v>547885</v>
      </c>
      <c r="AN64" s="52">
        <v>704452</v>
      </c>
      <c r="AO64" s="52">
        <v>420794</v>
      </c>
      <c r="AP64" s="52">
        <v>742210</v>
      </c>
      <c r="AQ64" s="52">
        <v>1038224</v>
      </c>
      <c r="AR64" s="52">
        <v>782870</v>
      </c>
      <c r="AS64" s="52">
        <v>795161</v>
      </c>
      <c r="AT64" s="52">
        <v>858303</v>
      </c>
      <c r="AU64" s="52">
        <v>1533201</v>
      </c>
      <c r="AV64" s="52">
        <v>1247347</v>
      </c>
      <c r="AW64" s="52">
        <v>2065169</v>
      </c>
      <c r="AX64" s="52">
        <v>2064642</v>
      </c>
      <c r="AY64" s="52">
        <v>431406</v>
      </c>
      <c r="AZ64" s="52">
        <v>315063</v>
      </c>
      <c r="BA64" s="52">
        <v>1333921</v>
      </c>
      <c r="BB64" s="52">
        <v>969006</v>
      </c>
      <c r="BC64" s="52">
        <v>543884</v>
      </c>
      <c r="BD64" s="52">
        <v>906066</v>
      </c>
    </row>
    <row r="65" spans="1:56" x14ac:dyDescent="0.15">
      <c r="A65" s="52" t="s">
        <v>449</v>
      </c>
      <c r="B65" s="52" t="s">
        <v>968</v>
      </c>
      <c r="C65" s="52">
        <v>1473</v>
      </c>
      <c r="D65" s="52">
        <v>765</v>
      </c>
      <c r="E65" s="52">
        <v>1270</v>
      </c>
      <c r="F65" s="52">
        <v>1986</v>
      </c>
      <c r="G65" s="52">
        <v>1660</v>
      </c>
      <c r="H65" s="52">
        <v>134</v>
      </c>
      <c r="I65" s="52">
        <v>-672</v>
      </c>
      <c r="J65" s="52">
        <v>3451</v>
      </c>
      <c r="K65" s="52">
        <v>-774</v>
      </c>
      <c r="L65" s="52">
        <v>-1301</v>
      </c>
      <c r="M65" s="52">
        <v>7775</v>
      </c>
      <c r="N65" s="52">
        <v>27596</v>
      </c>
      <c r="O65" s="52">
        <v>11185</v>
      </c>
      <c r="P65" s="52">
        <v>6026</v>
      </c>
      <c r="Q65" s="52">
        <v>10546</v>
      </c>
      <c r="R65" s="52">
        <v>7027</v>
      </c>
      <c r="S65" s="52">
        <v>17693</v>
      </c>
      <c r="T65" s="52">
        <v>36816</v>
      </c>
      <c r="U65" s="52">
        <v>33678</v>
      </c>
      <c r="V65" s="52">
        <v>-12526</v>
      </c>
      <c r="W65" s="52">
        <v>16649</v>
      </c>
      <c r="X65" s="52">
        <v>6053</v>
      </c>
      <c r="Y65" s="52">
        <v>3593</v>
      </c>
      <c r="Z65" s="52">
        <v>5845</v>
      </c>
      <c r="AA65" s="52">
        <v>3140</v>
      </c>
      <c r="AB65" s="52">
        <v>-1119</v>
      </c>
      <c r="AC65" s="52">
        <v>35648</v>
      </c>
      <c r="AD65" s="52">
        <v>45387</v>
      </c>
      <c r="AE65" s="52">
        <v>39758</v>
      </c>
      <c r="AF65" s="52">
        <v>8503</v>
      </c>
      <c r="AG65" s="52">
        <v>33910</v>
      </c>
      <c r="AH65" s="52">
        <v>17389</v>
      </c>
      <c r="AI65" s="52">
        <v>40477</v>
      </c>
      <c r="AJ65" s="52">
        <v>71753</v>
      </c>
      <c r="AK65" s="52">
        <v>39583</v>
      </c>
      <c r="AL65" s="52">
        <v>109880</v>
      </c>
      <c r="AM65" s="52">
        <v>126724</v>
      </c>
      <c r="AN65" s="52">
        <v>19036</v>
      </c>
      <c r="AO65" s="52">
        <v>-19903</v>
      </c>
      <c r="AP65" s="52">
        <v>43543</v>
      </c>
      <c r="AQ65" s="52">
        <v>42758</v>
      </c>
      <c r="AR65" s="52">
        <v>28059</v>
      </c>
      <c r="AS65" s="52">
        <v>115945</v>
      </c>
      <c r="AT65" s="52">
        <v>278069</v>
      </c>
      <c r="AU65" s="52">
        <v>397755</v>
      </c>
      <c r="AV65" s="52">
        <v>259268</v>
      </c>
      <c r="AW65" s="52">
        <v>487939</v>
      </c>
      <c r="AX65" s="52">
        <v>481043</v>
      </c>
      <c r="AY65" s="52">
        <v>554634</v>
      </c>
      <c r="AZ65" s="52">
        <v>480286</v>
      </c>
      <c r="BA65" s="52">
        <v>398309</v>
      </c>
      <c r="BB65" s="52">
        <v>253816</v>
      </c>
      <c r="BC65" s="52">
        <v>393922</v>
      </c>
      <c r="BD65" s="52">
        <v>283744</v>
      </c>
    </row>
    <row r="66" spans="1:56" x14ac:dyDescent="0.15">
      <c r="A66" s="52" t="s">
        <v>447</v>
      </c>
      <c r="B66" s="52" t="s">
        <v>967</v>
      </c>
      <c r="C66" s="52">
        <v>655</v>
      </c>
      <c r="D66" s="52">
        <v>233</v>
      </c>
      <c r="E66" s="52">
        <v>1409</v>
      </c>
      <c r="F66" s="52">
        <v>816</v>
      </c>
      <c r="G66" s="52">
        <v>432</v>
      </c>
      <c r="H66" s="52">
        <v>-141</v>
      </c>
      <c r="I66" s="52">
        <v>-1527</v>
      </c>
      <c r="J66" s="52">
        <v>2261</v>
      </c>
      <c r="K66" s="52">
        <v>-769</v>
      </c>
      <c r="L66" s="52">
        <v>-2343</v>
      </c>
      <c r="M66" s="52">
        <v>9439</v>
      </c>
      <c r="N66" s="52">
        <v>26570</v>
      </c>
      <c r="O66" s="52">
        <v>8470</v>
      </c>
      <c r="P66" s="52">
        <v>641</v>
      </c>
      <c r="Q66" s="52">
        <v>4172</v>
      </c>
      <c r="R66" s="52">
        <v>5563</v>
      </c>
      <c r="S66" s="52">
        <v>9892</v>
      </c>
      <c r="T66" s="52">
        <v>32538</v>
      </c>
      <c r="U66" s="52">
        <v>24221</v>
      </c>
      <c r="V66" s="52">
        <v>-21972</v>
      </c>
      <c r="W66" s="52">
        <v>11895</v>
      </c>
      <c r="X66" s="52">
        <v>6322</v>
      </c>
      <c r="Y66" s="52">
        <v>5085</v>
      </c>
      <c r="Z66" s="52">
        <v>6496</v>
      </c>
      <c r="AA66" s="52">
        <v>4703</v>
      </c>
      <c r="AB66" s="52">
        <v>-1139</v>
      </c>
      <c r="AC66" s="52">
        <v>33150</v>
      </c>
      <c r="AD66" s="52">
        <v>44802</v>
      </c>
      <c r="AE66" s="52">
        <v>43050</v>
      </c>
      <c r="AF66" s="52">
        <v>1532</v>
      </c>
      <c r="AG66" s="52">
        <v>30243</v>
      </c>
      <c r="AH66" s="52">
        <v>16147</v>
      </c>
      <c r="AI66" s="52">
        <v>22403</v>
      </c>
      <c r="AJ66" s="52">
        <v>53014</v>
      </c>
      <c r="AK66" s="52">
        <v>36827</v>
      </c>
      <c r="AL66" s="52">
        <v>72712</v>
      </c>
      <c r="AM66" s="52">
        <v>120679</v>
      </c>
      <c r="AN66" s="52">
        <v>-2161</v>
      </c>
      <c r="AO66" s="52">
        <v>-3589</v>
      </c>
      <c r="AP66" s="52">
        <v>32527</v>
      </c>
      <c r="AQ66" s="52">
        <v>35710</v>
      </c>
      <c r="AR66" s="52">
        <v>54620</v>
      </c>
      <c r="AS66" s="52">
        <v>90971</v>
      </c>
      <c r="AT66" s="52">
        <v>224874</v>
      </c>
      <c r="AU66" s="52">
        <v>314941</v>
      </c>
      <c r="AV66" s="52">
        <v>213334</v>
      </c>
      <c r="AW66" s="52">
        <v>428401</v>
      </c>
      <c r="AX66" s="52">
        <v>269897</v>
      </c>
      <c r="AY66" s="52">
        <v>591381</v>
      </c>
      <c r="AZ66" s="52">
        <v>437324</v>
      </c>
      <c r="BA66" s="52">
        <v>353294</v>
      </c>
      <c r="BB66" s="52">
        <v>149101</v>
      </c>
      <c r="BC66" s="52">
        <v>314660</v>
      </c>
      <c r="BD66" s="52">
        <v>204648</v>
      </c>
    </row>
    <row r="67" spans="1:56" x14ac:dyDescent="0.15">
      <c r="A67" s="52" t="s">
        <v>445</v>
      </c>
      <c r="B67" s="52" t="s">
        <v>966</v>
      </c>
      <c r="C67" s="52">
        <v>655</v>
      </c>
      <c r="D67" s="52">
        <v>233</v>
      </c>
      <c r="E67" s="52">
        <v>1410</v>
      </c>
      <c r="F67" s="52">
        <v>803</v>
      </c>
      <c r="G67" s="52">
        <v>434</v>
      </c>
      <c r="H67" s="52">
        <v>-134</v>
      </c>
      <c r="I67" s="52">
        <v>-1548</v>
      </c>
      <c r="J67" s="52">
        <v>2222</v>
      </c>
      <c r="K67" s="52">
        <v>-798</v>
      </c>
      <c r="L67" s="52">
        <v>-2269</v>
      </c>
      <c r="M67" s="52">
        <v>9411</v>
      </c>
      <c r="N67" s="52">
        <v>26578</v>
      </c>
      <c r="O67" s="52">
        <v>8213</v>
      </c>
      <c r="P67" s="52">
        <v>59</v>
      </c>
      <c r="Q67" s="52">
        <v>3270</v>
      </c>
      <c r="R67" s="52">
        <v>4658</v>
      </c>
      <c r="S67" s="52">
        <v>9319</v>
      </c>
      <c r="T67" s="52">
        <v>30230</v>
      </c>
      <c r="U67" s="52">
        <v>23555</v>
      </c>
      <c r="V67" s="52">
        <v>-22435</v>
      </c>
      <c r="W67" s="52">
        <v>9708</v>
      </c>
      <c r="X67" s="52">
        <v>5019</v>
      </c>
      <c r="Y67" s="52">
        <v>5779</v>
      </c>
      <c r="Z67" s="52">
        <v>6972</v>
      </c>
      <c r="AA67" s="52">
        <v>4690</v>
      </c>
      <c r="AB67" s="52">
        <v>-838</v>
      </c>
      <c r="AC67" s="52">
        <v>34364</v>
      </c>
      <c r="AD67" s="52">
        <v>43238</v>
      </c>
      <c r="AE67" s="52">
        <v>41741</v>
      </c>
      <c r="AF67" s="52">
        <v>149</v>
      </c>
      <c r="AG67" s="52">
        <v>29576</v>
      </c>
      <c r="AH67" s="52">
        <v>14846</v>
      </c>
      <c r="AI67" s="52">
        <v>18454</v>
      </c>
      <c r="AJ67" s="52">
        <v>48952</v>
      </c>
      <c r="AK67" s="52">
        <v>30750</v>
      </c>
      <c r="AL67" s="52">
        <v>68977</v>
      </c>
      <c r="AM67" s="52">
        <v>115671</v>
      </c>
      <c r="AN67" s="52">
        <v>-6690</v>
      </c>
      <c r="AO67" s="52">
        <v>-9921</v>
      </c>
      <c r="AP67" s="52">
        <v>12177</v>
      </c>
      <c r="AQ67" s="52">
        <v>-5199</v>
      </c>
      <c r="AR67" s="52">
        <v>33700</v>
      </c>
      <c r="AS67" s="52">
        <v>60466</v>
      </c>
      <c r="AT67" s="52">
        <v>184931</v>
      </c>
      <c r="AU67" s="52">
        <v>273279</v>
      </c>
      <c r="AV67" s="52">
        <v>112841</v>
      </c>
      <c r="AW67" s="52">
        <v>208564</v>
      </c>
      <c r="AX67" s="52">
        <v>98432</v>
      </c>
      <c r="AY67" s="52">
        <v>548653</v>
      </c>
      <c r="AZ67" s="52">
        <v>569893</v>
      </c>
      <c r="BA67" s="52">
        <v>442012</v>
      </c>
      <c r="BB67" s="52">
        <v>169813</v>
      </c>
      <c r="BC67" s="52">
        <v>433155</v>
      </c>
      <c r="BD67" s="52">
        <v>235523</v>
      </c>
    </row>
    <row r="68" spans="1:56" x14ac:dyDescent="0.15">
      <c r="A68" s="52" t="s">
        <v>443</v>
      </c>
      <c r="B68" s="52" t="s">
        <v>965</v>
      </c>
      <c r="C68" s="52" t="s">
        <v>942</v>
      </c>
      <c r="D68" s="52" t="s">
        <v>942</v>
      </c>
      <c r="E68" s="52">
        <v>-1</v>
      </c>
      <c r="F68" s="52">
        <v>12</v>
      </c>
      <c r="G68" s="52">
        <v>-2</v>
      </c>
      <c r="H68" s="52">
        <v>-7</v>
      </c>
      <c r="I68" s="52">
        <v>21</v>
      </c>
      <c r="J68" s="52">
        <v>39</v>
      </c>
      <c r="K68" s="52">
        <v>29</v>
      </c>
      <c r="L68" s="52">
        <v>-74</v>
      </c>
      <c r="M68" s="52">
        <v>28</v>
      </c>
      <c r="N68" s="52">
        <v>-8</v>
      </c>
      <c r="O68" s="52">
        <v>257</v>
      </c>
      <c r="P68" s="52">
        <v>582</v>
      </c>
      <c r="Q68" s="52">
        <v>902</v>
      </c>
      <c r="R68" s="52">
        <v>905</v>
      </c>
      <c r="S68" s="52">
        <v>573</v>
      </c>
      <c r="T68" s="52">
        <v>2308</v>
      </c>
      <c r="U68" s="52">
        <v>666</v>
      </c>
      <c r="V68" s="52">
        <v>463</v>
      </c>
      <c r="W68" s="52">
        <v>2187</v>
      </c>
      <c r="X68" s="52">
        <v>1303</v>
      </c>
      <c r="Y68" s="52">
        <v>-694</v>
      </c>
      <c r="Z68" s="52">
        <v>-476</v>
      </c>
      <c r="AA68" s="52">
        <v>13</v>
      </c>
      <c r="AB68" s="52">
        <v>-301</v>
      </c>
      <c r="AC68" s="52">
        <v>-1214</v>
      </c>
      <c r="AD68" s="52">
        <v>1564</v>
      </c>
      <c r="AE68" s="52">
        <v>1309</v>
      </c>
      <c r="AF68" s="52">
        <v>1383</v>
      </c>
      <c r="AG68" s="52">
        <v>667</v>
      </c>
      <c r="AH68" s="52">
        <v>1301</v>
      </c>
      <c r="AI68" s="52">
        <v>3949</v>
      </c>
      <c r="AJ68" s="52">
        <v>4062</v>
      </c>
      <c r="AK68" s="52">
        <v>6077</v>
      </c>
      <c r="AL68" s="52">
        <v>3735</v>
      </c>
      <c r="AM68" s="52">
        <v>5008</v>
      </c>
      <c r="AN68" s="52">
        <v>4529</v>
      </c>
      <c r="AO68" s="52">
        <v>6332</v>
      </c>
      <c r="AP68" s="52">
        <v>20350</v>
      </c>
      <c r="AQ68" s="52">
        <v>40909</v>
      </c>
      <c r="AR68" s="52">
        <v>20920</v>
      </c>
      <c r="AS68" s="52">
        <v>30505</v>
      </c>
      <c r="AT68" s="52">
        <v>39943</v>
      </c>
      <c r="AU68" s="52">
        <v>41662</v>
      </c>
      <c r="AV68" s="52">
        <v>100493</v>
      </c>
      <c r="AW68" s="52">
        <v>219837</v>
      </c>
      <c r="AX68" s="52">
        <v>171465</v>
      </c>
      <c r="AY68" s="52">
        <v>42728</v>
      </c>
      <c r="AZ68" s="52">
        <v>-132569</v>
      </c>
      <c r="BA68" s="52">
        <v>-88718</v>
      </c>
      <c r="BB68" s="52">
        <v>-20712</v>
      </c>
      <c r="BC68" s="52">
        <v>-118495</v>
      </c>
      <c r="BD68" s="52">
        <v>-30875</v>
      </c>
    </row>
    <row r="69" spans="1:56" x14ac:dyDescent="0.15">
      <c r="A69" s="52" t="s">
        <v>441</v>
      </c>
      <c r="B69" s="52" t="s">
        <v>964</v>
      </c>
      <c r="C69" s="52">
        <v>215</v>
      </c>
      <c r="D69" s="52">
        <v>25</v>
      </c>
      <c r="E69" s="52">
        <v>152</v>
      </c>
      <c r="F69" s="52">
        <v>429</v>
      </c>
      <c r="G69" s="52">
        <v>298</v>
      </c>
      <c r="H69" s="52">
        <v>65</v>
      </c>
      <c r="I69" s="52">
        <v>113</v>
      </c>
      <c r="J69" s="52">
        <v>83</v>
      </c>
      <c r="K69" s="52">
        <v>-15</v>
      </c>
      <c r="L69" s="52">
        <v>251</v>
      </c>
      <c r="M69" s="52">
        <v>411</v>
      </c>
      <c r="N69" s="52">
        <v>207</v>
      </c>
      <c r="O69" s="52">
        <v>892</v>
      </c>
      <c r="P69" s="52">
        <v>936</v>
      </c>
      <c r="Q69" s="52">
        <v>301</v>
      </c>
      <c r="R69" s="52">
        <v>1517</v>
      </c>
      <c r="S69" s="52">
        <v>4627</v>
      </c>
      <c r="T69" s="52">
        <v>1400</v>
      </c>
      <c r="U69" s="52">
        <v>2476</v>
      </c>
      <c r="V69" s="52">
        <v>1099</v>
      </c>
      <c r="W69" s="52">
        <v>1767</v>
      </c>
      <c r="X69" s="52">
        <v>755</v>
      </c>
      <c r="Y69" s="52">
        <v>605</v>
      </c>
      <c r="Z69" s="52">
        <v>602</v>
      </c>
      <c r="AA69" s="52">
        <v>739</v>
      </c>
      <c r="AB69" s="52">
        <v>844</v>
      </c>
      <c r="AC69" s="52">
        <v>2195</v>
      </c>
      <c r="AD69" s="52">
        <v>-2326</v>
      </c>
      <c r="AE69" s="52">
        <v>-467</v>
      </c>
      <c r="AF69" s="52">
        <v>160</v>
      </c>
      <c r="AG69" s="52">
        <v>1868</v>
      </c>
      <c r="AH69" s="52">
        <v>1367</v>
      </c>
      <c r="AI69" s="52">
        <v>2191</v>
      </c>
      <c r="AJ69" s="52">
        <v>1313</v>
      </c>
      <c r="AK69" s="52">
        <v>1564</v>
      </c>
      <c r="AL69" s="52">
        <v>-105</v>
      </c>
      <c r="AM69" s="52">
        <v>-982</v>
      </c>
      <c r="AN69" s="52">
        <v>-881</v>
      </c>
      <c r="AO69" s="52">
        <v>-3326</v>
      </c>
      <c r="AP69" s="52">
        <v>-2863</v>
      </c>
      <c r="AQ69" s="52">
        <v>-1825</v>
      </c>
      <c r="AR69" s="52">
        <v>-2309</v>
      </c>
      <c r="AS69" s="52">
        <v>137</v>
      </c>
      <c r="AT69" s="52">
        <v>-723</v>
      </c>
      <c r="AU69" s="52">
        <v>-134</v>
      </c>
      <c r="AV69" s="52">
        <v>-421</v>
      </c>
      <c r="AW69" s="52">
        <v>2816</v>
      </c>
      <c r="AX69" s="52">
        <v>5436</v>
      </c>
      <c r="AY69" s="52">
        <v>9029</v>
      </c>
      <c r="AZ69" s="52">
        <v>58206</v>
      </c>
      <c r="BA69" s="52">
        <v>12442</v>
      </c>
      <c r="BB69" s="52">
        <v>9563</v>
      </c>
      <c r="BC69" s="52">
        <v>8241</v>
      </c>
      <c r="BD69" s="52">
        <v>11306</v>
      </c>
    </row>
    <row r="70" spans="1:56" x14ac:dyDescent="0.15">
      <c r="A70" s="52" t="s">
        <v>439</v>
      </c>
      <c r="B70" s="52" t="s">
        <v>963</v>
      </c>
      <c r="C70" s="52">
        <v>603</v>
      </c>
      <c r="D70" s="52">
        <v>508</v>
      </c>
      <c r="E70" s="52">
        <v>-291</v>
      </c>
      <c r="F70" s="52">
        <v>742</v>
      </c>
      <c r="G70" s="52">
        <v>930</v>
      </c>
      <c r="H70" s="52">
        <v>210</v>
      </c>
      <c r="I70" s="52">
        <v>742</v>
      </c>
      <c r="J70" s="52">
        <v>1106</v>
      </c>
      <c r="K70" s="52">
        <v>10</v>
      </c>
      <c r="L70" s="52">
        <v>792</v>
      </c>
      <c r="M70" s="52">
        <v>-2075</v>
      </c>
      <c r="N70" s="52">
        <v>819</v>
      </c>
      <c r="O70" s="52">
        <v>1638</v>
      </c>
      <c r="P70" s="52">
        <v>4126</v>
      </c>
      <c r="Q70" s="52">
        <v>5818</v>
      </c>
      <c r="R70" s="52">
        <v>-2158</v>
      </c>
      <c r="S70" s="52">
        <v>969</v>
      </c>
      <c r="T70" s="52">
        <v>773</v>
      </c>
      <c r="U70" s="52">
        <v>5551</v>
      </c>
      <c r="V70" s="52">
        <v>7213</v>
      </c>
      <c r="W70" s="52">
        <v>-159</v>
      </c>
      <c r="X70" s="52">
        <v>-3670</v>
      </c>
      <c r="Y70" s="52">
        <v>-1747</v>
      </c>
      <c r="Z70" s="52">
        <v>545</v>
      </c>
      <c r="AA70" s="52">
        <v>555</v>
      </c>
      <c r="AB70" s="52">
        <v>645</v>
      </c>
      <c r="AC70" s="52">
        <v>1187</v>
      </c>
      <c r="AD70" s="52">
        <v>3918</v>
      </c>
      <c r="AE70" s="52">
        <v>-319</v>
      </c>
      <c r="AF70" s="52">
        <v>4976</v>
      </c>
      <c r="AG70" s="52">
        <v>3385</v>
      </c>
      <c r="AH70" s="52">
        <v>-1484</v>
      </c>
      <c r="AI70" s="52">
        <v>16571</v>
      </c>
      <c r="AJ70" s="52">
        <v>14841</v>
      </c>
      <c r="AK70" s="52">
        <v>3665</v>
      </c>
      <c r="AL70" s="52">
        <v>34008</v>
      </c>
      <c r="AM70" s="52">
        <v>5704</v>
      </c>
      <c r="AN70" s="52">
        <v>22286</v>
      </c>
      <c r="AO70" s="52">
        <v>-9501</v>
      </c>
      <c r="AP70" s="52">
        <v>12964</v>
      </c>
      <c r="AQ70" s="52">
        <v>5746</v>
      </c>
      <c r="AR70" s="52">
        <v>-29978</v>
      </c>
      <c r="AS70" s="52">
        <v>21221</v>
      </c>
      <c r="AT70" s="52">
        <v>48643</v>
      </c>
      <c r="AU70" s="52">
        <v>69245</v>
      </c>
      <c r="AV70" s="52">
        <v>26260</v>
      </c>
      <c r="AW70" s="52">
        <v>22365</v>
      </c>
      <c r="AX70" s="52">
        <v>109019</v>
      </c>
      <c r="AY70" s="52">
        <v>-149676</v>
      </c>
      <c r="AZ70" s="52">
        <v>-68848</v>
      </c>
      <c r="BA70" s="52">
        <v>-7967</v>
      </c>
      <c r="BB70" s="52">
        <v>27474</v>
      </c>
      <c r="BC70" s="52">
        <v>-1572</v>
      </c>
      <c r="BD70" s="52">
        <v>60943</v>
      </c>
    </row>
    <row r="71" spans="1:56" x14ac:dyDescent="0.15">
      <c r="A71" s="52" t="s">
        <v>437</v>
      </c>
      <c r="B71" s="52" t="s">
        <v>962</v>
      </c>
      <c r="C71" s="52" t="s">
        <v>942</v>
      </c>
      <c r="D71" s="52" t="s">
        <v>942</v>
      </c>
      <c r="E71" s="52" t="s">
        <v>942</v>
      </c>
      <c r="F71" s="52" t="s">
        <v>942</v>
      </c>
      <c r="G71" s="52" t="s">
        <v>942</v>
      </c>
      <c r="H71" s="52" t="s">
        <v>942</v>
      </c>
      <c r="I71" s="52" t="s">
        <v>942</v>
      </c>
      <c r="J71" s="52" t="s">
        <v>942</v>
      </c>
      <c r="K71" s="52" t="s">
        <v>942</v>
      </c>
      <c r="L71" s="52" t="s">
        <v>942</v>
      </c>
      <c r="M71" s="52" t="s">
        <v>942</v>
      </c>
      <c r="N71" s="52" t="s">
        <v>942</v>
      </c>
      <c r="O71" s="52">
        <v>185</v>
      </c>
      <c r="P71" s="52">
        <v>323</v>
      </c>
      <c r="Q71" s="52">
        <v>254</v>
      </c>
      <c r="R71" s="52">
        <v>2104</v>
      </c>
      <c r="S71" s="52">
        <v>2205</v>
      </c>
      <c r="T71" s="52">
        <v>2105</v>
      </c>
      <c r="U71" s="52">
        <v>1430</v>
      </c>
      <c r="V71" s="52">
        <v>1135</v>
      </c>
      <c r="W71" s="52">
        <v>3145</v>
      </c>
      <c r="X71" s="52">
        <v>2646</v>
      </c>
      <c r="Y71" s="52">
        <v>-350</v>
      </c>
      <c r="Z71" s="52">
        <v>-1798</v>
      </c>
      <c r="AA71" s="52">
        <v>-2857</v>
      </c>
      <c r="AB71" s="52">
        <v>-1469</v>
      </c>
      <c r="AC71" s="52">
        <v>-884</v>
      </c>
      <c r="AD71" s="52">
        <v>-1007</v>
      </c>
      <c r="AE71" s="52">
        <v>-2506</v>
      </c>
      <c r="AF71" s="52">
        <v>1835</v>
      </c>
      <c r="AG71" s="52">
        <v>-1586</v>
      </c>
      <c r="AH71" s="52">
        <v>1359</v>
      </c>
      <c r="AI71" s="52">
        <v>-688</v>
      </c>
      <c r="AJ71" s="52">
        <v>2585</v>
      </c>
      <c r="AK71" s="52">
        <v>-2473</v>
      </c>
      <c r="AL71" s="52">
        <v>3265</v>
      </c>
      <c r="AM71" s="52">
        <v>1323</v>
      </c>
      <c r="AN71" s="52">
        <v>-208</v>
      </c>
      <c r="AO71" s="52">
        <v>-3487</v>
      </c>
      <c r="AP71" s="52">
        <v>915</v>
      </c>
      <c r="AQ71" s="52">
        <v>3127</v>
      </c>
      <c r="AR71" s="52">
        <v>5726</v>
      </c>
      <c r="AS71" s="52">
        <v>3616</v>
      </c>
      <c r="AT71" s="52">
        <v>5275</v>
      </c>
      <c r="AU71" s="52">
        <v>13703</v>
      </c>
      <c r="AV71" s="52">
        <v>20095</v>
      </c>
      <c r="AW71" s="52">
        <v>34357</v>
      </c>
      <c r="AX71" s="52">
        <v>96691</v>
      </c>
      <c r="AY71" s="52">
        <v>103900</v>
      </c>
      <c r="AZ71" s="52">
        <v>53604</v>
      </c>
      <c r="BA71" s="52">
        <v>40540</v>
      </c>
      <c r="BB71" s="52">
        <v>67678</v>
      </c>
      <c r="BC71" s="52">
        <v>72593</v>
      </c>
      <c r="BD71" s="52">
        <v>6847</v>
      </c>
    </row>
    <row r="72" spans="1:56" x14ac:dyDescent="0.15">
      <c r="A72" s="52" t="s">
        <v>435</v>
      </c>
      <c r="B72" s="52" t="s">
        <v>961</v>
      </c>
      <c r="C72" s="52">
        <v>821</v>
      </c>
      <c r="D72" s="52">
        <v>1939</v>
      </c>
      <c r="E72" s="52">
        <v>641</v>
      </c>
      <c r="F72" s="52">
        <v>1231</v>
      </c>
      <c r="G72" s="52">
        <v>1983</v>
      </c>
      <c r="H72" s="52">
        <v>607</v>
      </c>
      <c r="I72" s="52">
        <v>4333</v>
      </c>
      <c r="J72" s="52">
        <v>3928</v>
      </c>
      <c r="K72" s="52">
        <v>10703</v>
      </c>
      <c r="L72" s="52">
        <v>14002</v>
      </c>
      <c r="M72" s="52">
        <v>-550</v>
      </c>
      <c r="N72" s="52">
        <v>-3909</v>
      </c>
      <c r="O72" s="52">
        <v>10986</v>
      </c>
      <c r="P72" s="52">
        <v>12362</v>
      </c>
      <c r="Q72" s="52">
        <v>24682</v>
      </c>
      <c r="R72" s="52">
        <v>9843</v>
      </c>
      <c r="S72" s="52">
        <v>20147</v>
      </c>
      <c r="T72" s="52">
        <v>15954</v>
      </c>
      <c r="U72" s="52">
        <v>32597</v>
      </c>
      <c r="V72" s="52">
        <v>53218</v>
      </c>
      <c r="W72" s="52">
        <v>45388</v>
      </c>
      <c r="X72" s="52">
        <v>79631</v>
      </c>
      <c r="Y72" s="52">
        <v>91464</v>
      </c>
      <c r="Z72" s="52">
        <v>81554</v>
      </c>
      <c r="AA72" s="52">
        <v>112908</v>
      </c>
      <c r="AB72" s="52">
        <v>145349</v>
      </c>
      <c r="AC72" s="52">
        <v>192681</v>
      </c>
      <c r="AD72" s="52">
        <v>201713</v>
      </c>
      <c r="AE72" s="52">
        <v>205075</v>
      </c>
      <c r="AF72" s="52">
        <v>214274</v>
      </c>
      <c r="AG72" s="52">
        <v>105447</v>
      </c>
      <c r="AH72" s="52">
        <v>90833</v>
      </c>
      <c r="AI72" s="52">
        <v>127872</v>
      </c>
      <c r="AJ72" s="52">
        <v>208005</v>
      </c>
      <c r="AK72" s="52">
        <v>263591</v>
      </c>
      <c r="AL72" s="52">
        <v>325222</v>
      </c>
      <c r="AM72" s="52">
        <v>421161</v>
      </c>
      <c r="AN72" s="52">
        <v>685416</v>
      </c>
      <c r="AO72" s="52">
        <v>440697</v>
      </c>
      <c r="AP72" s="52">
        <v>698667</v>
      </c>
      <c r="AQ72" s="52">
        <v>995466</v>
      </c>
      <c r="AR72" s="52">
        <v>754811</v>
      </c>
      <c r="AS72" s="52">
        <v>679216</v>
      </c>
      <c r="AT72" s="52">
        <v>580234</v>
      </c>
      <c r="AU72" s="52">
        <v>1135446</v>
      </c>
      <c r="AV72" s="52">
        <v>988079</v>
      </c>
      <c r="AW72" s="52">
        <v>1577230</v>
      </c>
      <c r="AX72" s="52">
        <v>1583599</v>
      </c>
      <c r="AY72" s="52">
        <v>-123228</v>
      </c>
      <c r="AZ72" s="52">
        <v>-165223</v>
      </c>
      <c r="BA72" s="52">
        <v>935612</v>
      </c>
      <c r="BB72" s="52">
        <v>715190</v>
      </c>
      <c r="BC72" s="52">
        <v>149962</v>
      </c>
      <c r="BD72" s="52">
        <v>622322</v>
      </c>
    </row>
    <row r="73" spans="1:56" x14ac:dyDescent="0.15">
      <c r="A73" s="52" t="s">
        <v>433</v>
      </c>
      <c r="B73" s="52" t="s">
        <v>960</v>
      </c>
      <c r="C73" s="52">
        <v>315</v>
      </c>
      <c r="D73" s="52">
        <v>311</v>
      </c>
      <c r="E73" s="52">
        <v>346</v>
      </c>
      <c r="F73" s="52">
        <v>231</v>
      </c>
      <c r="G73" s="52">
        <v>322</v>
      </c>
      <c r="H73" s="52">
        <v>415</v>
      </c>
      <c r="I73" s="52">
        <v>425</v>
      </c>
      <c r="J73" s="52">
        <v>698</v>
      </c>
      <c r="K73" s="52">
        <v>807</v>
      </c>
      <c r="L73" s="52">
        <v>1263</v>
      </c>
      <c r="M73" s="52">
        <v>1464</v>
      </c>
      <c r="N73" s="52">
        <v>367</v>
      </c>
      <c r="O73" s="52">
        <v>949</v>
      </c>
      <c r="P73" s="52">
        <v>2800</v>
      </c>
      <c r="Q73" s="52">
        <v>4760</v>
      </c>
      <c r="R73" s="52">
        <v>2603</v>
      </c>
      <c r="S73" s="52">
        <v>4347</v>
      </c>
      <c r="T73" s="52">
        <v>3728</v>
      </c>
      <c r="U73" s="52">
        <v>7897</v>
      </c>
      <c r="V73" s="52">
        <v>11877</v>
      </c>
      <c r="W73" s="52">
        <v>16918</v>
      </c>
      <c r="X73" s="52">
        <v>25195</v>
      </c>
      <c r="Y73" s="52" t="s">
        <v>959</v>
      </c>
      <c r="Z73" s="52">
        <v>10372</v>
      </c>
      <c r="AA73" s="52">
        <v>24468</v>
      </c>
      <c r="AB73" s="52">
        <v>19742</v>
      </c>
      <c r="AC73" s="52">
        <v>35420</v>
      </c>
      <c r="AD73" s="52">
        <v>58470</v>
      </c>
      <c r="AE73" s="52">
        <v>57735</v>
      </c>
      <c r="AF73" s="52">
        <v>68274</v>
      </c>
      <c r="AG73" s="52">
        <v>48494</v>
      </c>
      <c r="AH73" s="52">
        <v>23171</v>
      </c>
      <c r="AI73" s="52">
        <v>19823</v>
      </c>
      <c r="AJ73" s="52">
        <v>51362</v>
      </c>
      <c r="AK73" s="52">
        <v>46121</v>
      </c>
      <c r="AL73" s="52">
        <v>57776</v>
      </c>
      <c r="AM73" s="52">
        <v>86502</v>
      </c>
      <c r="AN73" s="52">
        <v>105603</v>
      </c>
      <c r="AO73" s="52">
        <v>179045</v>
      </c>
      <c r="AP73" s="52">
        <v>289444</v>
      </c>
      <c r="AQ73" s="52">
        <v>321274</v>
      </c>
      <c r="AR73" s="52">
        <v>167021</v>
      </c>
      <c r="AS73" s="52">
        <v>84372</v>
      </c>
      <c r="AT73" s="52">
        <v>63750</v>
      </c>
      <c r="AU73" s="52">
        <v>145966</v>
      </c>
      <c r="AV73" s="52">
        <v>112638</v>
      </c>
      <c r="AW73" s="52">
        <v>243151</v>
      </c>
      <c r="AX73" s="52">
        <v>221166</v>
      </c>
      <c r="AY73" s="52">
        <v>310092</v>
      </c>
      <c r="AZ73" s="52">
        <v>150442</v>
      </c>
      <c r="BA73" s="52">
        <v>205851</v>
      </c>
      <c r="BB73" s="52">
        <v>230224</v>
      </c>
      <c r="BC73" s="52">
        <v>166411</v>
      </c>
      <c r="BD73" s="52">
        <v>193360</v>
      </c>
    </row>
    <row r="74" spans="1:56" x14ac:dyDescent="0.15">
      <c r="A74" s="52" t="s">
        <v>431</v>
      </c>
      <c r="B74" s="52" t="s">
        <v>958</v>
      </c>
      <c r="C74" s="52">
        <v>-364</v>
      </c>
      <c r="D74" s="52">
        <v>151</v>
      </c>
      <c r="E74" s="52">
        <v>-66</v>
      </c>
      <c r="F74" s="52">
        <v>-149</v>
      </c>
      <c r="G74" s="52">
        <v>-146</v>
      </c>
      <c r="H74" s="52">
        <v>-131</v>
      </c>
      <c r="I74" s="52">
        <v>-356</v>
      </c>
      <c r="J74" s="52">
        <v>-135</v>
      </c>
      <c r="K74" s="52">
        <v>136</v>
      </c>
      <c r="L74" s="52">
        <v>-68</v>
      </c>
      <c r="M74" s="52">
        <v>81</v>
      </c>
      <c r="N74" s="52">
        <v>-24</v>
      </c>
      <c r="O74" s="52">
        <v>-39</v>
      </c>
      <c r="P74" s="52">
        <v>-216</v>
      </c>
      <c r="Q74" s="52">
        <v>697</v>
      </c>
      <c r="R74" s="52">
        <v>2590</v>
      </c>
      <c r="S74" s="52">
        <v>2783</v>
      </c>
      <c r="T74" s="52">
        <v>534</v>
      </c>
      <c r="U74" s="52" t="s">
        <v>957</v>
      </c>
      <c r="V74" s="52" t="s">
        <v>956</v>
      </c>
      <c r="W74" s="52" t="s">
        <v>955</v>
      </c>
      <c r="X74" s="52" t="s">
        <v>954</v>
      </c>
      <c r="Y74" s="52" t="s">
        <v>953</v>
      </c>
      <c r="Z74" s="52" t="s">
        <v>952</v>
      </c>
      <c r="AA74" s="52">
        <v>23001</v>
      </c>
      <c r="AB74" s="52">
        <v>20433</v>
      </c>
      <c r="AC74" s="52">
        <v>3809</v>
      </c>
      <c r="AD74" s="52">
        <v>-7643</v>
      </c>
      <c r="AE74" s="52">
        <v>20239</v>
      </c>
      <c r="AF74" s="52">
        <v>29618</v>
      </c>
      <c r="AG74" s="52">
        <v>-2534</v>
      </c>
      <c r="AH74" s="52">
        <v>18826</v>
      </c>
      <c r="AI74" s="52">
        <v>37131</v>
      </c>
      <c r="AJ74" s="52">
        <v>24381</v>
      </c>
      <c r="AK74" s="52">
        <v>34274</v>
      </c>
      <c r="AL74" s="52">
        <v>91544</v>
      </c>
      <c r="AM74" s="52">
        <v>147022</v>
      </c>
      <c r="AN74" s="52">
        <v>130435</v>
      </c>
      <c r="AO74" s="52">
        <v>28581</v>
      </c>
      <c r="AP74" s="52">
        <v>-44497</v>
      </c>
      <c r="AQ74" s="52">
        <v>-69983</v>
      </c>
      <c r="AR74" s="52">
        <v>-14378</v>
      </c>
      <c r="AS74" s="52">
        <v>100403</v>
      </c>
      <c r="AT74" s="52">
        <v>91455</v>
      </c>
      <c r="AU74" s="52">
        <v>93608</v>
      </c>
      <c r="AV74" s="52">
        <v>132300</v>
      </c>
      <c r="AW74" s="52">
        <v>-58229</v>
      </c>
      <c r="AX74" s="52">
        <v>66845</v>
      </c>
      <c r="AY74" s="52">
        <v>162944</v>
      </c>
      <c r="AZ74" s="52">
        <v>-15451</v>
      </c>
      <c r="BA74" s="52">
        <v>298341</v>
      </c>
      <c r="BB74" s="52">
        <v>188045</v>
      </c>
      <c r="BC74" s="52">
        <v>156385</v>
      </c>
      <c r="BD74" s="52">
        <v>202220</v>
      </c>
    </row>
    <row r="75" spans="1:56" x14ac:dyDescent="0.15">
      <c r="A75" s="52" t="s">
        <v>429</v>
      </c>
      <c r="B75" s="52" t="s">
        <v>951</v>
      </c>
      <c r="C75" s="52">
        <v>282</v>
      </c>
      <c r="D75" s="52">
        <v>324</v>
      </c>
      <c r="E75" s="52">
        <v>134</v>
      </c>
      <c r="F75" s="52">
        <v>287</v>
      </c>
      <c r="G75" s="52">
        <v>-85</v>
      </c>
      <c r="H75" s="52">
        <v>-358</v>
      </c>
      <c r="I75" s="52">
        <v>906</v>
      </c>
      <c r="J75" s="52">
        <v>1016</v>
      </c>
      <c r="K75" s="52">
        <v>4414</v>
      </c>
      <c r="L75" s="52">
        <v>3130</v>
      </c>
      <c r="M75" s="52">
        <v>2189</v>
      </c>
      <c r="N75" s="52">
        <v>2289</v>
      </c>
      <c r="O75" s="52">
        <v>4507</v>
      </c>
      <c r="P75" s="52">
        <v>4041</v>
      </c>
      <c r="Q75" s="52">
        <v>378</v>
      </c>
      <c r="R75" s="52">
        <v>2503</v>
      </c>
      <c r="S75" s="52">
        <v>1284</v>
      </c>
      <c r="T75" s="52">
        <v>2437</v>
      </c>
      <c r="U75" s="52">
        <v>2254</v>
      </c>
      <c r="V75" s="52">
        <v>1351</v>
      </c>
      <c r="W75" s="52">
        <v>5457</v>
      </c>
      <c r="X75" s="52">
        <v>6905</v>
      </c>
      <c r="Y75" s="52">
        <v>6085</v>
      </c>
      <c r="Z75" s="52">
        <v>8164</v>
      </c>
      <c r="AA75" s="52">
        <v>12568</v>
      </c>
      <c r="AB75" s="52">
        <v>50962</v>
      </c>
      <c r="AC75" s="52">
        <v>70969</v>
      </c>
      <c r="AD75" s="52">
        <v>42120</v>
      </c>
      <c r="AE75" s="52">
        <v>26353</v>
      </c>
      <c r="AF75" s="52">
        <v>38767</v>
      </c>
      <c r="AG75" s="52">
        <v>1592</v>
      </c>
      <c r="AH75" s="52">
        <v>35144</v>
      </c>
      <c r="AI75" s="52">
        <v>30043</v>
      </c>
      <c r="AJ75" s="52">
        <v>80092</v>
      </c>
      <c r="AK75" s="52">
        <v>56971</v>
      </c>
      <c r="AL75" s="52">
        <v>77249</v>
      </c>
      <c r="AM75" s="52">
        <v>103272</v>
      </c>
      <c r="AN75" s="52">
        <v>161409</v>
      </c>
      <c r="AO75" s="52">
        <v>156315</v>
      </c>
      <c r="AP75" s="52">
        <v>298834</v>
      </c>
      <c r="AQ75" s="52">
        <v>459889</v>
      </c>
      <c r="AR75" s="52">
        <v>393885</v>
      </c>
      <c r="AS75" s="52">
        <v>283299</v>
      </c>
      <c r="AT75" s="52">
        <v>220705</v>
      </c>
      <c r="AU75" s="52">
        <v>381493</v>
      </c>
      <c r="AV75" s="52">
        <v>450386</v>
      </c>
      <c r="AW75" s="52">
        <v>683245</v>
      </c>
      <c r="AX75" s="52">
        <v>605414</v>
      </c>
      <c r="AY75" s="52">
        <v>-165639</v>
      </c>
      <c r="AZ75" s="52">
        <v>1855</v>
      </c>
      <c r="BA75" s="52">
        <v>140939</v>
      </c>
      <c r="BB75" s="52">
        <v>-54462</v>
      </c>
      <c r="BC75" s="52">
        <v>196908</v>
      </c>
      <c r="BD75" s="52">
        <v>44303</v>
      </c>
    </row>
    <row r="76" spans="1:56" x14ac:dyDescent="0.15">
      <c r="A76" s="52" t="s">
        <v>428</v>
      </c>
      <c r="B76" s="52" t="s">
        <v>950</v>
      </c>
      <c r="C76" s="52" t="s">
        <v>942</v>
      </c>
      <c r="D76" s="52" t="s">
        <v>942</v>
      </c>
      <c r="E76" s="52" t="s">
        <v>942</v>
      </c>
      <c r="F76" s="52" t="s">
        <v>942</v>
      </c>
      <c r="G76" s="52" t="s">
        <v>942</v>
      </c>
      <c r="H76" s="52" t="s">
        <v>942</v>
      </c>
      <c r="I76" s="52" t="s">
        <v>942</v>
      </c>
      <c r="J76" s="52" t="s">
        <v>942</v>
      </c>
      <c r="K76" s="52" t="s">
        <v>942</v>
      </c>
      <c r="L76" s="52" t="s">
        <v>942</v>
      </c>
      <c r="M76" s="52" t="s">
        <v>942</v>
      </c>
      <c r="N76" s="52" t="s">
        <v>942</v>
      </c>
      <c r="O76" s="52" t="s">
        <v>942</v>
      </c>
      <c r="P76" s="52" t="s">
        <v>942</v>
      </c>
      <c r="Q76" s="52">
        <v>986</v>
      </c>
      <c r="R76" s="52">
        <v>1200</v>
      </c>
      <c r="S76" s="52">
        <v>1321</v>
      </c>
      <c r="T76" s="52">
        <v>1451</v>
      </c>
      <c r="U76" s="52">
        <v>2239</v>
      </c>
      <c r="V76" s="52">
        <v>1702</v>
      </c>
      <c r="W76" s="52">
        <v>2773</v>
      </c>
      <c r="X76" s="52">
        <v>1559</v>
      </c>
      <c r="Y76" s="52">
        <v>2467</v>
      </c>
      <c r="Z76" s="52">
        <v>4105</v>
      </c>
      <c r="AA76" s="52">
        <v>2396</v>
      </c>
      <c r="AB76" s="52">
        <v>3316</v>
      </c>
      <c r="AC76" s="52">
        <v>2421</v>
      </c>
      <c r="AD76" s="52">
        <v>3866</v>
      </c>
      <c r="AE76" s="52">
        <v>4111</v>
      </c>
      <c r="AF76" s="52">
        <v>3749</v>
      </c>
      <c r="AG76" s="52">
        <v>16586</v>
      </c>
      <c r="AH76" s="52">
        <v>12813</v>
      </c>
      <c r="AI76" s="52">
        <v>11086</v>
      </c>
      <c r="AJ76" s="52">
        <v>16618</v>
      </c>
      <c r="AK76" s="52">
        <v>20585</v>
      </c>
      <c r="AL76" s="52">
        <v>8840</v>
      </c>
      <c r="AM76" s="52">
        <v>14151</v>
      </c>
      <c r="AN76" s="52">
        <v>22425</v>
      </c>
      <c r="AO76" s="52">
        <v>13847</v>
      </c>
      <c r="AP76" s="52">
        <v>24407</v>
      </c>
      <c r="AQ76" s="52">
        <v>-3357</v>
      </c>
      <c r="AR76" s="52">
        <v>23794</v>
      </c>
      <c r="AS76" s="52">
        <v>18861</v>
      </c>
      <c r="AT76" s="52">
        <v>10591</v>
      </c>
      <c r="AU76" s="52">
        <v>13301</v>
      </c>
      <c r="AV76" s="52">
        <v>8447</v>
      </c>
      <c r="AW76" s="52">
        <v>2227</v>
      </c>
      <c r="AX76" s="52">
        <v>-10675</v>
      </c>
      <c r="AY76" s="52">
        <v>29187</v>
      </c>
      <c r="AZ76" s="52">
        <v>12632</v>
      </c>
      <c r="BA76" s="52">
        <v>28319</v>
      </c>
      <c r="BB76" s="52">
        <v>54996</v>
      </c>
      <c r="BC76" s="52">
        <v>57141</v>
      </c>
      <c r="BD76" s="52">
        <v>37722</v>
      </c>
    </row>
    <row r="77" spans="1:56" x14ac:dyDescent="0.15">
      <c r="A77" s="52" t="s">
        <v>427</v>
      </c>
      <c r="B77" s="52" t="s">
        <v>949</v>
      </c>
      <c r="C77" s="52">
        <v>-90</v>
      </c>
      <c r="D77" s="52">
        <v>226</v>
      </c>
      <c r="E77" s="52">
        <v>-110</v>
      </c>
      <c r="F77" s="52">
        <v>-37</v>
      </c>
      <c r="G77" s="52">
        <v>75</v>
      </c>
      <c r="H77" s="52">
        <v>178</v>
      </c>
      <c r="I77" s="52">
        <v>476</v>
      </c>
      <c r="J77" s="52">
        <v>584</v>
      </c>
      <c r="K77" s="52">
        <v>1475</v>
      </c>
      <c r="L77" s="52">
        <v>792</v>
      </c>
      <c r="M77" s="52">
        <v>2014</v>
      </c>
      <c r="N77" s="52">
        <v>369</v>
      </c>
      <c r="O77" s="52">
        <v>815</v>
      </c>
      <c r="P77" s="52">
        <v>1035</v>
      </c>
      <c r="Q77" s="52">
        <v>1844</v>
      </c>
      <c r="R77" s="52">
        <v>319</v>
      </c>
      <c r="S77" s="52">
        <v>-578</v>
      </c>
      <c r="T77" s="52">
        <v>1086</v>
      </c>
      <c r="U77" s="52">
        <v>1889</v>
      </c>
      <c r="V77" s="52">
        <v>1621</v>
      </c>
      <c r="W77" s="52">
        <v>6852</v>
      </c>
      <c r="X77" s="52">
        <v>917</v>
      </c>
      <c r="Y77" s="52">
        <v>-2383</v>
      </c>
      <c r="Z77" s="52">
        <v>-118</v>
      </c>
      <c r="AA77" s="52">
        <v>16626</v>
      </c>
      <c r="AB77" s="52">
        <v>9851</v>
      </c>
      <c r="AC77" s="52">
        <v>3325</v>
      </c>
      <c r="AD77" s="52">
        <v>18363</v>
      </c>
      <c r="AE77" s="52">
        <v>32893</v>
      </c>
      <c r="AF77" s="52">
        <v>22086</v>
      </c>
      <c r="AG77" s="52">
        <v>45133</v>
      </c>
      <c r="AH77" s="52">
        <v>-3115</v>
      </c>
      <c r="AI77" s="52">
        <v>13573</v>
      </c>
      <c r="AJ77" s="52">
        <v>10489</v>
      </c>
      <c r="AK77" s="52">
        <v>1302</v>
      </c>
      <c r="AL77" s="52">
        <v>59637</v>
      </c>
      <c r="AM77" s="52">
        <v>53736</v>
      </c>
      <c r="AN77" s="52">
        <v>116518</v>
      </c>
      <c r="AO77" s="52">
        <v>23140</v>
      </c>
      <c r="AP77" s="52">
        <v>76247</v>
      </c>
      <c r="AQ77" s="52">
        <v>170672</v>
      </c>
      <c r="AR77" s="52">
        <v>66110</v>
      </c>
      <c r="AS77" s="52">
        <v>95871</v>
      </c>
      <c r="AT77" s="52">
        <v>96526</v>
      </c>
      <c r="AU77" s="52">
        <v>165872</v>
      </c>
      <c r="AV77" s="52">
        <v>69572</v>
      </c>
      <c r="AW77" s="52">
        <v>244793</v>
      </c>
      <c r="AX77" s="52">
        <v>183221</v>
      </c>
      <c r="AY77" s="52">
        <v>-31475</v>
      </c>
      <c r="AZ77" s="52">
        <v>9536</v>
      </c>
      <c r="BA77" s="52">
        <v>67985</v>
      </c>
      <c r="BB77" s="52">
        <v>6053</v>
      </c>
      <c r="BC77" s="52">
        <v>-39505</v>
      </c>
      <c r="BD77" s="52">
        <v>-64819</v>
      </c>
    </row>
    <row r="78" spans="1:56" x14ac:dyDescent="0.15">
      <c r="A78" s="52" t="s">
        <v>426</v>
      </c>
      <c r="B78" s="52" t="s">
        <v>948</v>
      </c>
      <c r="C78" s="52">
        <v>678</v>
      </c>
      <c r="D78" s="52">
        <v>928</v>
      </c>
      <c r="E78" s="52">
        <v>336</v>
      </c>
      <c r="F78" s="52">
        <v>898</v>
      </c>
      <c r="G78" s="52">
        <v>1818</v>
      </c>
      <c r="H78" s="52">
        <v>503</v>
      </c>
      <c r="I78" s="52">
        <v>2882</v>
      </c>
      <c r="J78" s="52">
        <v>1765</v>
      </c>
      <c r="K78" s="52">
        <v>3871</v>
      </c>
      <c r="L78" s="52">
        <v>8886</v>
      </c>
      <c r="M78" s="52">
        <v>-6298</v>
      </c>
      <c r="N78" s="52">
        <v>-6911</v>
      </c>
      <c r="O78" s="52">
        <v>4754</v>
      </c>
      <c r="P78" s="52">
        <v>4702</v>
      </c>
      <c r="Q78" s="52">
        <v>16017</v>
      </c>
      <c r="R78" s="52">
        <v>628</v>
      </c>
      <c r="S78" s="52">
        <v>10990</v>
      </c>
      <c r="T78" s="52">
        <v>6719</v>
      </c>
      <c r="U78" s="52">
        <v>16141</v>
      </c>
      <c r="V78" s="52">
        <v>32607</v>
      </c>
      <c r="W78" s="52">
        <v>10743</v>
      </c>
      <c r="X78" s="52">
        <v>42128</v>
      </c>
      <c r="Y78" s="52">
        <v>65633</v>
      </c>
      <c r="Z78" s="52">
        <v>50342</v>
      </c>
      <c r="AA78" s="52">
        <v>33849</v>
      </c>
      <c r="AB78" s="52">
        <v>41045</v>
      </c>
      <c r="AC78" s="52">
        <v>76737</v>
      </c>
      <c r="AD78" s="52">
        <v>86537</v>
      </c>
      <c r="AE78" s="52">
        <v>63744</v>
      </c>
      <c r="AF78" s="52">
        <v>51780</v>
      </c>
      <c r="AG78" s="52">
        <v>-3824</v>
      </c>
      <c r="AH78" s="52">
        <v>3994</v>
      </c>
      <c r="AI78" s="52">
        <v>16216</v>
      </c>
      <c r="AJ78" s="52">
        <v>25063</v>
      </c>
      <c r="AK78" s="52">
        <v>104338</v>
      </c>
      <c r="AL78" s="52">
        <v>30176</v>
      </c>
      <c r="AM78" s="52">
        <v>16478</v>
      </c>
      <c r="AN78" s="52">
        <v>149026</v>
      </c>
      <c r="AO78" s="52">
        <v>39769</v>
      </c>
      <c r="AP78" s="52">
        <v>54232</v>
      </c>
      <c r="AQ78" s="52">
        <v>116971</v>
      </c>
      <c r="AR78" s="52">
        <v>118379</v>
      </c>
      <c r="AS78" s="52">
        <v>96410</v>
      </c>
      <c r="AT78" s="52">
        <v>97207</v>
      </c>
      <c r="AU78" s="52">
        <v>335206</v>
      </c>
      <c r="AV78" s="52">
        <v>214736</v>
      </c>
      <c r="AW78" s="52">
        <v>462043</v>
      </c>
      <c r="AX78" s="52">
        <v>517628</v>
      </c>
      <c r="AY78" s="52">
        <v>-428337</v>
      </c>
      <c r="AZ78" s="52">
        <v>-324237</v>
      </c>
      <c r="BA78" s="52">
        <v>194177</v>
      </c>
      <c r="BB78" s="52">
        <v>290334</v>
      </c>
      <c r="BC78" s="52">
        <v>-387378</v>
      </c>
      <c r="BD78" s="52">
        <v>209536</v>
      </c>
    </row>
    <row r="79" spans="1:56" x14ac:dyDescent="0.15">
      <c r="A79" s="52" t="s">
        <v>424</v>
      </c>
      <c r="B79" s="48" t="s">
        <v>947</v>
      </c>
      <c r="C79" s="52" t="s">
        <v>946</v>
      </c>
      <c r="D79" s="52" t="s">
        <v>946</v>
      </c>
      <c r="E79" s="52" t="s">
        <v>946</v>
      </c>
      <c r="F79" s="52" t="s">
        <v>946</v>
      </c>
      <c r="G79" s="52" t="s">
        <v>946</v>
      </c>
      <c r="H79" s="52" t="s">
        <v>946</v>
      </c>
      <c r="I79" s="52" t="s">
        <v>946</v>
      </c>
      <c r="J79" s="52" t="s">
        <v>946</v>
      </c>
      <c r="K79" s="52" t="s">
        <v>946</v>
      </c>
      <c r="L79" s="52" t="s">
        <v>946</v>
      </c>
      <c r="M79" s="52" t="s">
        <v>946</v>
      </c>
      <c r="N79" s="52" t="s">
        <v>946</v>
      </c>
      <c r="O79" s="52" t="s">
        <v>946</v>
      </c>
      <c r="P79" s="52" t="s">
        <v>946</v>
      </c>
      <c r="Q79" s="52" t="s">
        <v>946</v>
      </c>
      <c r="R79" s="52" t="s">
        <v>946</v>
      </c>
      <c r="S79" s="52" t="s">
        <v>946</v>
      </c>
      <c r="T79" s="52" t="s">
        <v>946</v>
      </c>
      <c r="U79" s="52" t="s">
        <v>946</v>
      </c>
      <c r="V79" s="52" t="s">
        <v>946</v>
      </c>
      <c r="W79" s="52" t="s">
        <v>946</v>
      </c>
      <c r="X79" s="52" t="s">
        <v>946</v>
      </c>
      <c r="Y79" s="52" t="s">
        <v>946</v>
      </c>
      <c r="Z79" s="52" t="s">
        <v>946</v>
      </c>
      <c r="AA79" s="52" t="s">
        <v>946</v>
      </c>
      <c r="AB79" s="52" t="s">
        <v>946</v>
      </c>
      <c r="AC79" s="52" t="s">
        <v>946</v>
      </c>
      <c r="AD79" s="52" t="s">
        <v>946</v>
      </c>
      <c r="AE79" s="52" t="s">
        <v>946</v>
      </c>
      <c r="AF79" s="52" t="s">
        <v>946</v>
      </c>
      <c r="AG79" s="52" t="s">
        <v>946</v>
      </c>
      <c r="AH79" s="52" t="s">
        <v>946</v>
      </c>
      <c r="AI79" s="52" t="s">
        <v>946</v>
      </c>
      <c r="AJ79" s="52" t="s">
        <v>946</v>
      </c>
      <c r="AK79" s="52" t="s">
        <v>946</v>
      </c>
      <c r="AL79" s="52" t="s">
        <v>946</v>
      </c>
      <c r="AM79" s="52" t="s">
        <v>946</v>
      </c>
      <c r="AN79" s="52" t="s">
        <v>946</v>
      </c>
      <c r="AO79" s="52" t="s">
        <v>946</v>
      </c>
      <c r="AP79" s="52" t="s">
        <v>946</v>
      </c>
      <c r="AQ79" s="52" t="s">
        <v>946</v>
      </c>
      <c r="AR79" s="52" t="s">
        <v>946</v>
      </c>
      <c r="AS79" s="52" t="s">
        <v>946</v>
      </c>
      <c r="AT79" s="52" t="s">
        <v>946</v>
      </c>
      <c r="AU79" s="52" t="s">
        <v>946</v>
      </c>
      <c r="AV79" s="52" t="s">
        <v>946</v>
      </c>
      <c r="AW79" s="52">
        <v>29710</v>
      </c>
      <c r="AX79" s="52">
        <v>6222</v>
      </c>
      <c r="AY79" s="52">
        <v>-32947</v>
      </c>
      <c r="AZ79" s="52">
        <v>44816</v>
      </c>
      <c r="BA79" s="52">
        <v>14076</v>
      </c>
      <c r="BB79" s="52">
        <v>35006</v>
      </c>
      <c r="BC79" s="52">
        <v>-7064</v>
      </c>
      <c r="BD79" s="52">
        <v>-1850</v>
      </c>
    </row>
    <row r="80" spans="1:56" x14ac:dyDescent="0.15">
      <c r="A80" s="52" t="s">
        <v>423</v>
      </c>
      <c r="B80" s="48" t="s">
        <v>945</v>
      </c>
      <c r="C80" s="52">
        <v>-1019</v>
      </c>
      <c r="D80" s="52">
        <v>-989</v>
      </c>
      <c r="E80" s="52">
        <v>-1124</v>
      </c>
      <c r="F80" s="52">
        <v>-360</v>
      </c>
      <c r="G80" s="52">
        <v>-907</v>
      </c>
      <c r="H80" s="52">
        <v>-457</v>
      </c>
      <c r="I80" s="52">
        <v>629</v>
      </c>
      <c r="J80" s="52">
        <v>-205</v>
      </c>
      <c r="K80" s="52">
        <v>438</v>
      </c>
      <c r="L80" s="52">
        <v>-1516</v>
      </c>
      <c r="M80" s="52">
        <v>-219</v>
      </c>
      <c r="N80" s="52">
        <v>-9779</v>
      </c>
      <c r="O80" s="52">
        <v>-1879</v>
      </c>
      <c r="P80" s="52">
        <v>-2654</v>
      </c>
      <c r="Q80" s="52">
        <v>-2444</v>
      </c>
      <c r="R80" s="52">
        <v>4717</v>
      </c>
      <c r="S80" s="52">
        <v>9134</v>
      </c>
      <c r="T80" s="52">
        <v>-3650</v>
      </c>
      <c r="U80" s="52">
        <v>9997</v>
      </c>
      <c r="V80" s="52">
        <v>25647</v>
      </c>
      <c r="W80" s="52">
        <v>22613</v>
      </c>
      <c r="X80" s="52">
        <v>23433</v>
      </c>
      <c r="Y80" s="52">
        <v>38362</v>
      </c>
      <c r="Z80" s="52">
        <v>17666</v>
      </c>
      <c r="AA80" s="52">
        <v>18672</v>
      </c>
      <c r="AB80" s="52">
        <v>18677</v>
      </c>
      <c r="AC80" s="52">
        <v>30570</v>
      </c>
      <c r="AD80" s="52">
        <v>-7149</v>
      </c>
      <c r="AE80" s="52">
        <v>-17107</v>
      </c>
      <c r="AF80" s="52">
        <v>52299</v>
      </c>
      <c r="AG80" s="52">
        <v>28066</v>
      </c>
      <c r="AH80" s="52">
        <v>-41601</v>
      </c>
      <c r="AI80" s="52">
        <v>-43775</v>
      </c>
      <c r="AJ80" s="52">
        <v>6314</v>
      </c>
      <c r="AK80" s="52">
        <v>-1514</v>
      </c>
      <c r="AL80" s="52">
        <v>30951</v>
      </c>
      <c r="AM80" s="52">
        <v>-9705</v>
      </c>
      <c r="AN80" s="52">
        <v>-77995</v>
      </c>
      <c r="AO80" s="52">
        <v>148105</v>
      </c>
      <c r="AP80" s="52">
        <v>66806</v>
      </c>
      <c r="AQ80" s="52">
        <v>-61382</v>
      </c>
      <c r="AR80" s="52">
        <v>-16755</v>
      </c>
      <c r="AS80" s="52">
        <v>-42574</v>
      </c>
      <c r="AT80" s="52">
        <v>-12401</v>
      </c>
      <c r="AU80" s="52">
        <v>93947</v>
      </c>
      <c r="AV80" s="52">
        <v>25964</v>
      </c>
      <c r="AW80" s="52">
        <v>-8884</v>
      </c>
      <c r="AX80" s="52">
        <v>95745</v>
      </c>
      <c r="AY80" s="52">
        <v>-55235</v>
      </c>
      <c r="AZ80" s="52">
        <v>150757</v>
      </c>
      <c r="BA80" s="52">
        <v>11585</v>
      </c>
      <c r="BB80" s="52">
        <v>-92771</v>
      </c>
      <c r="BC80" s="52">
        <v>-5891</v>
      </c>
      <c r="BD80" s="52">
        <v>28456</v>
      </c>
    </row>
    <row r="81" spans="1:56" x14ac:dyDescent="0.15">
      <c r="A81" s="52" t="s">
        <v>944</v>
      </c>
      <c r="B81" s="52" t="s">
        <v>943</v>
      </c>
      <c r="C81" s="52" t="s">
        <v>942</v>
      </c>
      <c r="D81" s="52" t="s">
        <v>942</v>
      </c>
      <c r="E81" s="52" t="s">
        <v>942</v>
      </c>
      <c r="F81" s="52" t="s">
        <v>942</v>
      </c>
      <c r="G81" s="52" t="s">
        <v>942</v>
      </c>
      <c r="H81" s="52" t="s">
        <v>942</v>
      </c>
      <c r="I81" s="52" t="s">
        <v>942</v>
      </c>
      <c r="J81" s="52" t="s">
        <v>942</v>
      </c>
      <c r="K81" s="52" t="s">
        <v>942</v>
      </c>
      <c r="L81" s="52" t="s">
        <v>942</v>
      </c>
      <c r="M81" s="52" t="s">
        <v>942</v>
      </c>
      <c r="N81" s="52" t="s">
        <v>942</v>
      </c>
      <c r="O81" s="52" t="s">
        <v>942</v>
      </c>
      <c r="P81" s="52" t="s">
        <v>942</v>
      </c>
      <c r="Q81" s="52" t="s">
        <v>942</v>
      </c>
      <c r="R81" s="52" t="s">
        <v>942</v>
      </c>
      <c r="S81" s="52" t="s">
        <v>942</v>
      </c>
      <c r="T81" s="52" t="s">
        <v>942</v>
      </c>
      <c r="U81" s="52" t="s">
        <v>942</v>
      </c>
      <c r="V81" s="52" t="s">
        <v>942</v>
      </c>
      <c r="W81" s="52" t="s">
        <v>942</v>
      </c>
      <c r="X81" s="52" t="s">
        <v>942</v>
      </c>
      <c r="Y81" s="52" t="s">
        <v>942</v>
      </c>
      <c r="Z81" s="52" t="s">
        <v>942</v>
      </c>
      <c r="AA81" s="52" t="s">
        <v>942</v>
      </c>
      <c r="AB81" s="52" t="s">
        <v>942</v>
      </c>
      <c r="AC81" s="52" t="s">
        <v>942</v>
      </c>
      <c r="AD81" s="52" t="s">
        <v>942</v>
      </c>
      <c r="AE81" s="52" t="s">
        <v>942</v>
      </c>
      <c r="AF81" s="52" t="s">
        <v>942</v>
      </c>
      <c r="AG81" s="52" t="s">
        <v>942</v>
      </c>
      <c r="AH81" s="52" t="s">
        <v>942</v>
      </c>
      <c r="AI81" s="52" t="s">
        <v>942</v>
      </c>
      <c r="AJ81" s="52" t="s">
        <v>942</v>
      </c>
      <c r="AK81" s="52" t="s">
        <v>942</v>
      </c>
      <c r="AL81" s="52" t="s">
        <v>942</v>
      </c>
      <c r="AM81" s="52" t="s">
        <v>942</v>
      </c>
      <c r="AN81" s="52" t="s">
        <v>942</v>
      </c>
      <c r="AO81" s="52" t="s">
        <v>942</v>
      </c>
      <c r="AP81" s="52" t="s">
        <v>942</v>
      </c>
      <c r="AQ81" s="52" t="s">
        <v>942</v>
      </c>
      <c r="AR81" s="52" t="s">
        <v>942</v>
      </c>
      <c r="AS81" s="52" t="s">
        <v>942</v>
      </c>
      <c r="AT81" s="52" t="s">
        <v>942</v>
      </c>
      <c r="AU81" s="52" t="s">
        <v>942</v>
      </c>
      <c r="AV81" s="52" t="s">
        <v>942</v>
      </c>
      <c r="AW81" s="52" t="s">
        <v>942</v>
      </c>
      <c r="AX81" s="52" t="s">
        <v>942</v>
      </c>
      <c r="AY81" s="52" t="s">
        <v>942</v>
      </c>
      <c r="AZ81" s="52" t="s">
        <v>942</v>
      </c>
      <c r="BA81" s="52" t="s">
        <v>942</v>
      </c>
      <c r="BB81" s="52" t="s">
        <v>942</v>
      </c>
      <c r="BC81" s="52" t="s">
        <v>942</v>
      </c>
      <c r="BD81" s="52" t="s">
        <v>942</v>
      </c>
    </row>
    <row r="82" spans="1:56" x14ac:dyDescent="0.15">
      <c r="A82" s="52" t="s">
        <v>162</v>
      </c>
      <c r="B82" s="48" t="s">
        <v>941</v>
      </c>
      <c r="C82" s="52" t="s">
        <v>5</v>
      </c>
      <c r="D82" s="52" t="s">
        <v>5</v>
      </c>
      <c r="E82" s="52" t="s">
        <v>5</v>
      </c>
      <c r="F82" s="52" t="s">
        <v>5</v>
      </c>
      <c r="G82" s="52" t="s">
        <v>5</v>
      </c>
      <c r="H82" s="52" t="s">
        <v>5</v>
      </c>
      <c r="I82" s="52" t="s">
        <v>5</v>
      </c>
      <c r="J82" s="52" t="s">
        <v>5</v>
      </c>
      <c r="K82" s="52" t="s">
        <v>5</v>
      </c>
      <c r="L82" s="52" t="s">
        <v>5</v>
      </c>
      <c r="M82" s="52" t="s">
        <v>5</v>
      </c>
      <c r="N82" s="52" t="s">
        <v>5</v>
      </c>
      <c r="O82" s="52" t="s">
        <v>5</v>
      </c>
      <c r="P82" s="52" t="s">
        <v>5</v>
      </c>
      <c r="Q82" s="52" t="s">
        <v>5</v>
      </c>
      <c r="R82" s="52" t="s">
        <v>5</v>
      </c>
      <c r="S82" s="52" t="s">
        <v>5</v>
      </c>
      <c r="T82" s="52" t="s">
        <v>5</v>
      </c>
      <c r="U82" s="52" t="s">
        <v>5</v>
      </c>
      <c r="V82" s="52" t="s">
        <v>5</v>
      </c>
      <c r="W82" s="52" t="s">
        <v>5</v>
      </c>
      <c r="X82" s="52" t="s">
        <v>5</v>
      </c>
      <c r="Y82" s="52" t="s">
        <v>5</v>
      </c>
      <c r="Z82" s="52" t="s">
        <v>5</v>
      </c>
      <c r="AA82" s="52" t="s">
        <v>5</v>
      </c>
      <c r="AB82" s="52" t="s">
        <v>5</v>
      </c>
      <c r="AC82" s="52" t="s">
        <v>5</v>
      </c>
      <c r="AD82" s="52" t="s">
        <v>5</v>
      </c>
      <c r="AE82" s="52" t="s">
        <v>5</v>
      </c>
      <c r="AF82" s="52" t="s">
        <v>5</v>
      </c>
      <c r="AG82" s="52" t="s">
        <v>5</v>
      </c>
      <c r="AH82" s="52" t="s">
        <v>5</v>
      </c>
      <c r="AI82" s="52" t="s">
        <v>5</v>
      </c>
      <c r="AJ82" s="52" t="s">
        <v>5</v>
      </c>
      <c r="AK82" s="52" t="s">
        <v>5</v>
      </c>
      <c r="AL82" s="52" t="s">
        <v>5</v>
      </c>
      <c r="AM82" s="52" t="s">
        <v>5</v>
      </c>
      <c r="AN82" s="52" t="s">
        <v>5</v>
      </c>
      <c r="AO82" s="52" t="s">
        <v>5</v>
      </c>
      <c r="AP82" s="52" t="s">
        <v>5</v>
      </c>
      <c r="AQ82" s="52" t="s">
        <v>5</v>
      </c>
      <c r="AR82" s="52" t="s">
        <v>5</v>
      </c>
      <c r="AS82" s="52" t="s">
        <v>5</v>
      </c>
      <c r="AT82" s="52" t="s">
        <v>5</v>
      </c>
      <c r="AU82" s="52" t="s">
        <v>5</v>
      </c>
      <c r="AV82" s="52" t="s">
        <v>5</v>
      </c>
      <c r="AW82" s="52" t="s">
        <v>5</v>
      </c>
      <c r="AX82" s="52" t="s">
        <v>5</v>
      </c>
      <c r="AY82" s="52" t="s">
        <v>5</v>
      </c>
      <c r="AZ82" s="52" t="s">
        <v>5</v>
      </c>
      <c r="BA82" s="52" t="s">
        <v>5</v>
      </c>
      <c r="BB82" s="52" t="s">
        <v>5</v>
      </c>
      <c r="BC82" s="52" t="s">
        <v>5</v>
      </c>
      <c r="BD82" s="52" t="s">
        <v>5</v>
      </c>
    </row>
    <row r="83" spans="1:56" x14ac:dyDescent="0.15">
      <c r="A83" s="52" t="s">
        <v>422</v>
      </c>
      <c r="B83" s="52" t="s">
        <v>940</v>
      </c>
      <c r="C83" s="52">
        <v>4892</v>
      </c>
      <c r="D83" s="52">
        <v>5571</v>
      </c>
      <c r="E83" s="52">
        <v>4521</v>
      </c>
      <c r="F83" s="52">
        <v>5224</v>
      </c>
      <c r="G83" s="52">
        <v>6801</v>
      </c>
      <c r="H83" s="52">
        <v>4951</v>
      </c>
      <c r="I83" s="52">
        <v>3817</v>
      </c>
      <c r="J83" s="52">
        <v>3800</v>
      </c>
      <c r="K83" s="52">
        <v>635</v>
      </c>
      <c r="L83" s="52">
        <v>607</v>
      </c>
      <c r="M83" s="52">
        <v>2603</v>
      </c>
      <c r="N83" s="52">
        <v>-2260</v>
      </c>
      <c r="O83" s="52">
        <v>-6416</v>
      </c>
      <c r="P83" s="52">
        <v>911</v>
      </c>
      <c r="Q83" s="52">
        <v>-5505</v>
      </c>
      <c r="R83" s="52">
        <v>8903</v>
      </c>
      <c r="S83" s="52">
        <v>-9483</v>
      </c>
      <c r="T83" s="52">
        <v>-31091</v>
      </c>
      <c r="U83" s="52">
        <v>-33927</v>
      </c>
      <c r="V83" s="52">
        <v>-27568</v>
      </c>
      <c r="W83" s="52">
        <v>-25500</v>
      </c>
      <c r="X83" s="52">
        <v>-28023</v>
      </c>
      <c r="Y83" s="52">
        <v>-36485</v>
      </c>
      <c r="Z83" s="52">
        <v>-67102</v>
      </c>
      <c r="AA83" s="52">
        <v>-112492</v>
      </c>
      <c r="AB83" s="52">
        <v>-122173</v>
      </c>
      <c r="AC83" s="52">
        <v>-145081</v>
      </c>
      <c r="AD83" s="52">
        <v>-159557</v>
      </c>
      <c r="AE83" s="52">
        <v>-126959</v>
      </c>
      <c r="AF83" s="52">
        <v>-117749</v>
      </c>
      <c r="AG83" s="52">
        <v>-111037</v>
      </c>
      <c r="AH83" s="52">
        <v>-76937</v>
      </c>
      <c r="AI83" s="52">
        <v>-96897</v>
      </c>
      <c r="AJ83" s="52">
        <v>-132451</v>
      </c>
      <c r="AK83" s="52">
        <v>-165831</v>
      </c>
      <c r="AL83" s="52">
        <v>-174170</v>
      </c>
      <c r="AM83" s="52">
        <v>-191000</v>
      </c>
      <c r="AN83" s="52">
        <v>-198428</v>
      </c>
      <c r="AO83" s="52">
        <v>-248221</v>
      </c>
      <c r="AP83" s="52">
        <v>-337374</v>
      </c>
      <c r="AQ83" s="52">
        <v>-446942</v>
      </c>
      <c r="AR83" s="52">
        <v>-422512</v>
      </c>
      <c r="AS83" s="52">
        <v>-475842</v>
      </c>
      <c r="AT83" s="52">
        <v>-542273</v>
      </c>
      <c r="AU83" s="52">
        <v>-666364</v>
      </c>
      <c r="AV83" s="52">
        <v>-784133</v>
      </c>
      <c r="AW83" s="52">
        <v>-838788</v>
      </c>
      <c r="AX83" s="52">
        <v>-822743</v>
      </c>
      <c r="AY83" s="52">
        <v>-833957</v>
      </c>
      <c r="AZ83" s="52">
        <v>-510550</v>
      </c>
      <c r="BA83" s="52">
        <v>-650156</v>
      </c>
      <c r="BB83" s="52">
        <v>-744139</v>
      </c>
      <c r="BC83" s="52">
        <v>-741475</v>
      </c>
      <c r="BD83" s="52">
        <v>-703910</v>
      </c>
    </row>
    <row r="84" spans="1:56" x14ac:dyDescent="0.15">
      <c r="A84" s="52" t="s">
        <v>421</v>
      </c>
      <c r="B84" s="52" t="s">
        <v>939</v>
      </c>
      <c r="C84" s="52">
        <v>-1385</v>
      </c>
      <c r="D84" s="52">
        <v>-1376</v>
      </c>
      <c r="E84" s="52">
        <v>-1151</v>
      </c>
      <c r="F84" s="52">
        <v>-1014</v>
      </c>
      <c r="G84" s="52">
        <v>-779</v>
      </c>
      <c r="H84" s="52">
        <v>-287</v>
      </c>
      <c r="I84" s="52">
        <v>-877</v>
      </c>
      <c r="J84" s="52">
        <v>-1196</v>
      </c>
      <c r="K84" s="52">
        <v>-385</v>
      </c>
      <c r="L84" s="52">
        <v>-516</v>
      </c>
      <c r="M84" s="52">
        <v>-349</v>
      </c>
      <c r="N84" s="52">
        <v>957</v>
      </c>
      <c r="O84" s="52">
        <v>973</v>
      </c>
      <c r="P84" s="52">
        <v>989</v>
      </c>
      <c r="Q84" s="52">
        <v>1213</v>
      </c>
      <c r="R84" s="52">
        <v>3501</v>
      </c>
      <c r="S84" s="52">
        <v>3401</v>
      </c>
      <c r="T84" s="52">
        <v>3845</v>
      </c>
      <c r="U84" s="52">
        <v>4164</v>
      </c>
      <c r="V84" s="52">
        <v>3003</v>
      </c>
      <c r="W84" s="52">
        <v>6093</v>
      </c>
      <c r="X84" s="52">
        <v>11852</v>
      </c>
      <c r="Y84" s="52">
        <v>12329</v>
      </c>
      <c r="Z84" s="52">
        <v>9335</v>
      </c>
      <c r="AA84" s="52">
        <v>3419</v>
      </c>
      <c r="AB84" s="52">
        <v>294</v>
      </c>
      <c r="AC84" s="52">
        <v>6543</v>
      </c>
      <c r="AD84" s="52">
        <v>7874</v>
      </c>
      <c r="AE84" s="52">
        <v>12393</v>
      </c>
      <c r="AF84" s="52">
        <v>24607</v>
      </c>
      <c r="AG84" s="52">
        <v>30173</v>
      </c>
      <c r="AH84" s="52">
        <v>45802</v>
      </c>
      <c r="AI84" s="52">
        <v>57685</v>
      </c>
      <c r="AJ84" s="52">
        <v>62141</v>
      </c>
      <c r="AK84" s="52">
        <v>67338</v>
      </c>
      <c r="AL84" s="52">
        <v>77786</v>
      </c>
      <c r="AM84" s="52">
        <v>86935</v>
      </c>
      <c r="AN84" s="52">
        <v>90155</v>
      </c>
      <c r="AO84" s="52">
        <v>82081</v>
      </c>
      <c r="AP84" s="52">
        <v>73618</v>
      </c>
      <c r="AQ84" s="52">
        <v>69605</v>
      </c>
      <c r="AR84" s="52">
        <v>60173</v>
      </c>
      <c r="AS84" s="52">
        <v>57678</v>
      </c>
      <c r="AT84" s="52">
        <v>51728</v>
      </c>
      <c r="AU84" s="52">
        <v>61466</v>
      </c>
      <c r="AV84" s="52">
        <v>76219</v>
      </c>
      <c r="AW84" s="52">
        <v>86389</v>
      </c>
      <c r="AX84" s="52">
        <v>123677</v>
      </c>
      <c r="AY84" s="52">
        <v>131655</v>
      </c>
      <c r="AZ84" s="52">
        <v>126893</v>
      </c>
      <c r="BA84" s="52">
        <v>150777</v>
      </c>
      <c r="BB84" s="52">
        <v>187301</v>
      </c>
      <c r="BC84" s="52">
        <v>206819</v>
      </c>
      <c r="BD84" s="52">
        <v>229046</v>
      </c>
    </row>
    <row r="85" spans="1:56" x14ac:dyDescent="0.15">
      <c r="A85" s="52" t="s">
        <v>419</v>
      </c>
      <c r="B85" s="52" t="s">
        <v>938</v>
      </c>
      <c r="C85" s="52">
        <v>3508</v>
      </c>
      <c r="D85" s="52">
        <v>4195</v>
      </c>
      <c r="E85" s="52">
        <v>3370</v>
      </c>
      <c r="F85" s="52">
        <v>4210</v>
      </c>
      <c r="G85" s="52">
        <v>6022</v>
      </c>
      <c r="H85" s="52">
        <v>4664</v>
      </c>
      <c r="I85" s="52">
        <v>2940</v>
      </c>
      <c r="J85" s="52">
        <v>2604</v>
      </c>
      <c r="K85" s="52">
        <v>250</v>
      </c>
      <c r="L85" s="52">
        <v>91</v>
      </c>
      <c r="M85" s="52">
        <v>2254</v>
      </c>
      <c r="N85" s="52">
        <v>-1303</v>
      </c>
      <c r="O85" s="52">
        <v>-5443</v>
      </c>
      <c r="P85" s="52">
        <v>1900</v>
      </c>
      <c r="Q85" s="52">
        <v>-4292</v>
      </c>
      <c r="R85" s="52">
        <v>12404</v>
      </c>
      <c r="S85" s="52">
        <v>-6082</v>
      </c>
      <c r="T85" s="52">
        <v>-27246</v>
      </c>
      <c r="U85" s="52">
        <v>-29763</v>
      </c>
      <c r="V85" s="52">
        <v>-24565</v>
      </c>
      <c r="W85" s="52">
        <v>-19407</v>
      </c>
      <c r="X85" s="52">
        <v>-16172</v>
      </c>
      <c r="Y85" s="52">
        <v>-24156</v>
      </c>
      <c r="Z85" s="52">
        <v>-57767</v>
      </c>
      <c r="AA85" s="52">
        <v>-109073</v>
      </c>
      <c r="AB85" s="52">
        <v>-121880</v>
      </c>
      <c r="AC85" s="52">
        <v>-138538</v>
      </c>
      <c r="AD85" s="52">
        <v>-151684</v>
      </c>
      <c r="AE85" s="52">
        <v>-114566</v>
      </c>
      <c r="AF85" s="52">
        <v>-93142</v>
      </c>
      <c r="AG85" s="52">
        <v>-80864</v>
      </c>
      <c r="AH85" s="52">
        <v>-31135</v>
      </c>
      <c r="AI85" s="52">
        <v>-39212</v>
      </c>
      <c r="AJ85" s="52">
        <v>-70310</v>
      </c>
      <c r="AK85" s="52">
        <v>-98493</v>
      </c>
      <c r="AL85" s="52">
        <v>-96384</v>
      </c>
      <c r="AM85" s="52">
        <v>-104065</v>
      </c>
      <c r="AN85" s="52">
        <v>-108273</v>
      </c>
      <c r="AO85" s="52">
        <v>-166140</v>
      </c>
      <c r="AP85" s="52">
        <v>-263755</v>
      </c>
      <c r="AQ85" s="52">
        <v>-377337</v>
      </c>
      <c r="AR85" s="52">
        <v>-362339</v>
      </c>
      <c r="AS85" s="52">
        <v>-418165</v>
      </c>
      <c r="AT85" s="52">
        <v>-490545</v>
      </c>
      <c r="AU85" s="52">
        <v>-604897</v>
      </c>
      <c r="AV85" s="52">
        <v>-707914</v>
      </c>
      <c r="AW85" s="52">
        <v>-752399</v>
      </c>
      <c r="AX85" s="52">
        <v>-699065</v>
      </c>
      <c r="AY85" s="52">
        <v>-702302</v>
      </c>
      <c r="AZ85" s="52">
        <v>-383657</v>
      </c>
      <c r="BA85" s="52">
        <v>-499379</v>
      </c>
      <c r="BB85" s="52">
        <v>-556838</v>
      </c>
      <c r="BC85" s="52">
        <v>-534656</v>
      </c>
      <c r="BD85" s="52">
        <v>-474864</v>
      </c>
    </row>
    <row r="86" spans="1:56" x14ac:dyDescent="0.15">
      <c r="A86" s="52" t="s">
        <v>417</v>
      </c>
      <c r="B86" s="52" t="s">
        <v>937</v>
      </c>
      <c r="C86" s="52">
        <v>3379</v>
      </c>
      <c r="D86" s="52">
        <v>3755</v>
      </c>
      <c r="E86" s="52">
        <v>4294</v>
      </c>
      <c r="F86" s="52">
        <v>4596</v>
      </c>
      <c r="G86" s="52">
        <v>5041</v>
      </c>
      <c r="H86" s="52">
        <v>5350</v>
      </c>
      <c r="I86" s="52">
        <v>5047</v>
      </c>
      <c r="J86" s="52">
        <v>5274</v>
      </c>
      <c r="K86" s="52">
        <v>5990</v>
      </c>
      <c r="L86" s="52">
        <v>6044</v>
      </c>
      <c r="M86" s="52">
        <v>6233</v>
      </c>
      <c r="N86" s="52">
        <v>7272</v>
      </c>
      <c r="O86" s="52">
        <v>8192</v>
      </c>
      <c r="P86" s="52">
        <v>12153</v>
      </c>
      <c r="Q86" s="52">
        <v>15503</v>
      </c>
      <c r="R86" s="52">
        <v>12787</v>
      </c>
      <c r="S86" s="52">
        <v>16063</v>
      </c>
      <c r="T86" s="52">
        <v>18137</v>
      </c>
      <c r="U86" s="52">
        <v>20408</v>
      </c>
      <c r="V86" s="52">
        <v>30873</v>
      </c>
      <c r="W86" s="52">
        <v>30073</v>
      </c>
      <c r="X86" s="52">
        <v>32903</v>
      </c>
      <c r="Y86" s="52">
        <v>35164</v>
      </c>
      <c r="Z86" s="52">
        <v>36386</v>
      </c>
      <c r="AA86" s="52">
        <v>35063</v>
      </c>
      <c r="AB86" s="52">
        <v>25723</v>
      </c>
      <c r="AC86" s="52">
        <v>15494</v>
      </c>
      <c r="AD86" s="52">
        <v>14293</v>
      </c>
      <c r="AE86" s="52">
        <v>18687</v>
      </c>
      <c r="AF86" s="52">
        <v>19824</v>
      </c>
      <c r="AG86" s="52">
        <v>28550</v>
      </c>
      <c r="AH86" s="52">
        <v>24130</v>
      </c>
      <c r="AI86" s="52">
        <v>24234</v>
      </c>
      <c r="AJ86" s="52">
        <v>25316</v>
      </c>
      <c r="AK86" s="52">
        <v>17146</v>
      </c>
      <c r="AL86" s="52">
        <v>20891</v>
      </c>
      <c r="AM86" s="52">
        <v>22318</v>
      </c>
      <c r="AN86" s="52">
        <v>12609</v>
      </c>
      <c r="AO86" s="52">
        <v>4265</v>
      </c>
      <c r="AP86" s="52">
        <v>11931</v>
      </c>
      <c r="AQ86" s="52">
        <v>19178</v>
      </c>
      <c r="AR86" s="52">
        <v>29728</v>
      </c>
      <c r="AS86" s="52">
        <v>25175</v>
      </c>
      <c r="AT86" s="52">
        <v>42760</v>
      </c>
      <c r="AU86" s="52">
        <v>64129</v>
      </c>
      <c r="AV86" s="52">
        <v>67630</v>
      </c>
      <c r="AW86" s="52">
        <v>43338</v>
      </c>
      <c r="AX86" s="52">
        <v>100606</v>
      </c>
      <c r="AY86" s="52">
        <v>146144</v>
      </c>
      <c r="AZ86" s="52">
        <v>123580</v>
      </c>
      <c r="BA86" s="52">
        <v>177659</v>
      </c>
      <c r="BB86" s="52">
        <v>232648</v>
      </c>
      <c r="BC86" s="52">
        <v>223928</v>
      </c>
      <c r="BD86" s="52">
        <v>228765</v>
      </c>
    </row>
    <row r="87" spans="1:56" x14ac:dyDescent="0.15">
      <c r="A87" s="52" t="s">
        <v>415</v>
      </c>
      <c r="B87" s="52" t="s">
        <v>936</v>
      </c>
      <c r="C87" s="52">
        <v>-4062</v>
      </c>
      <c r="D87" s="52">
        <v>-4127</v>
      </c>
      <c r="E87" s="52">
        <v>-4277</v>
      </c>
      <c r="F87" s="52">
        <v>-4392</v>
      </c>
      <c r="G87" s="52">
        <v>-4240</v>
      </c>
      <c r="H87" s="52">
        <v>-4583</v>
      </c>
      <c r="I87" s="52">
        <v>-4955</v>
      </c>
      <c r="J87" s="52">
        <v>-5294</v>
      </c>
      <c r="K87" s="52">
        <v>-5629</v>
      </c>
      <c r="L87" s="52">
        <v>-5735</v>
      </c>
      <c r="M87" s="52">
        <v>-6156</v>
      </c>
      <c r="N87" s="52">
        <v>-7402</v>
      </c>
      <c r="O87" s="52">
        <v>-8544</v>
      </c>
      <c r="P87" s="52">
        <v>-6913</v>
      </c>
      <c r="Q87" s="52">
        <v>-9249</v>
      </c>
      <c r="R87" s="52">
        <v>-7075</v>
      </c>
      <c r="S87" s="52">
        <v>-5686</v>
      </c>
      <c r="T87" s="52">
        <v>-5226</v>
      </c>
      <c r="U87" s="52">
        <v>-5788</v>
      </c>
      <c r="V87" s="52">
        <v>-6593</v>
      </c>
      <c r="W87" s="52">
        <v>-8349</v>
      </c>
      <c r="X87" s="52">
        <v>-11702</v>
      </c>
      <c r="Y87" s="52">
        <v>-16544</v>
      </c>
      <c r="Z87" s="52">
        <v>-17310</v>
      </c>
      <c r="AA87" s="52">
        <v>-20335</v>
      </c>
      <c r="AB87" s="52">
        <v>-21998</v>
      </c>
      <c r="AC87" s="52">
        <v>-24132</v>
      </c>
      <c r="AD87" s="52">
        <v>-23265</v>
      </c>
      <c r="AE87" s="52">
        <v>-25274</v>
      </c>
      <c r="AF87" s="52">
        <v>-26169</v>
      </c>
      <c r="AG87" s="52">
        <v>-26654</v>
      </c>
      <c r="AH87" s="52">
        <v>9904</v>
      </c>
      <c r="AI87" s="52">
        <v>-36636</v>
      </c>
      <c r="AJ87" s="52">
        <v>-39812</v>
      </c>
      <c r="AK87" s="52">
        <v>-40265</v>
      </c>
      <c r="AL87" s="52">
        <v>-38074</v>
      </c>
      <c r="AM87" s="52">
        <v>-43017</v>
      </c>
      <c r="AN87" s="52">
        <v>-45062</v>
      </c>
      <c r="AO87" s="52">
        <v>-53187</v>
      </c>
      <c r="AP87" s="52">
        <v>-48954</v>
      </c>
      <c r="AQ87" s="52">
        <v>-58159</v>
      </c>
      <c r="AR87" s="52">
        <v>-64086</v>
      </c>
      <c r="AS87" s="52">
        <v>-64810</v>
      </c>
      <c r="AT87" s="52">
        <v>-70873</v>
      </c>
      <c r="AU87" s="52">
        <v>-88559</v>
      </c>
      <c r="AV87" s="52">
        <v>-99512</v>
      </c>
      <c r="AW87" s="52">
        <v>-89417</v>
      </c>
      <c r="AX87" s="52">
        <v>-114929</v>
      </c>
      <c r="AY87" s="52">
        <v>-125185</v>
      </c>
      <c r="AZ87" s="52">
        <v>-121559</v>
      </c>
      <c r="BA87" s="52">
        <v>-127751</v>
      </c>
      <c r="BB87" s="52">
        <v>-133535</v>
      </c>
      <c r="BC87" s="52">
        <v>-129688</v>
      </c>
      <c r="BD87" s="52">
        <v>-133179</v>
      </c>
    </row>
    <row r="88" spans="1:56" x14ac:dyDescent="0.15">
      <c r="A88" s="52" t="s">
        <v>414</v>
      </c>
      <c r="B88" s="52" t="s">
        <v>935</v>
      </c>
      <c r="C88" s="52">
        <v>2824</v>
      </c>
      <c r="D88" s="52">
        <v>3822</v>
      </c>
      <c r="E88" s="52">
        <v>3387</v>
      </c>
      <c r="F88" s="52">
        <v>4414</v>
      </c>
      <c r="G88" s="52">
        <v>6823</v>
      </c>
      <c r="H88" s="52">
        <v>5431</v>
      </c>
      <c r="I88" s="52">
        <v>3031</v>
      </c>
      <c r="J88" s="52">
        <v>2583</v>
      </c>
      <c r="K88" s="52">
        <v>611</v>
      </c>
      <c r="L88" s="52">
        <v>399</v>
      </c>
      <c r="M88" s="52">
        <v>2331</v>
      </c>
      <c r="N88" s="52">
        <v>-1433</v>
      </c>
      <c r="O88" s="52">
        <v>-5795</v>
      </c>
      <c r="P88" s="52">
        <v>7140</v>
      </c>
      <c r="Q88" s="52">
        <v>1962</v>
      </c>
      <c r="R88" s="52">
        <v>18116</v>
      </c>
      <c r="S88" s="52">
        <v>4295</v>
      </c>
      <c r="T88" s="52">
        <v>-14335</v>
      </c>
      <c r="U88" s="52">
        <v>-15143</v>
      </c>
      <c r="V88" s="52">
        <v>-285</v>
      </c>
      <c r="W88" s="52">
        <v>2317</v>
      </c>
      <c r="X88" s="52">
        <v>5030</v>
      </c>
      <c r="Y88" s="52">
        <v>-5536</v>
      </c>
      <c r="Z88" s="52">
        <v>-38691</v>
      </c>
      <c r="AA88" s="52">
        <v>-94344</v>
      </c>
      <c r="AB88" s="52">
        <v>-118155</v>
      </c>
      <c r="AC88" s="52">
        <v>-147177</v>
      </c>
      <c r="AD88" s="52">
        <v>-160655</v>
      </c>
      <c r="AE88" s="52">
        <v>-121153</v>
      </c>
      <c r="AF88" s="52">
        <v>-99486</v>
      </c>
      <c r="AG88" s="52">
        <v>-78968</v>
      </c>
      <c r="AH88" s="52">
        <v>2898</v>
      </c>
      <c r="AI88" s="52">
        <v>-51613</v>
      </c>
      <c r="AJ88" s="52">
        <v>-84806</v>
      </c>
      <c r="AK88" s="52">
        <v>-121612</v>
      </c>
      <c r="AL88" s="52">
        <v>-113567</v>
      </c>
      <c r="AM88" s="52">
        <v>-124764</v>
      </c>
      <c r="AN88" s="52">
        <v>-140726</v>
      </c>
      <c r="AO88" s="52">
        <v>-215062</v>
      </c>
      <c r="AP88" s="52">
        <v>-300778</v>
      </c>
      <c r="AQ88" s="52">
        <v>-416317</v>
      </c>
      <c r="AR88" s="52">
        <v>-396697</v>
      </c>
      <c r="AS88" s="52">
        <v>-457800</v>
      </c>
      <c r="AT88" s="52">
        <v>-518657</v>
      </c>
      <c r="AU88" s="52">
        <v>-629327</v>
      </c>
      <c r="AV88" s="52">
        <v>-739796</v>
      </c>
      <c r="AW88" s="52">
        <v>-798478</v>
      </c>
      <c r="AX88" s="52">
        <v>-713389</v>
      </c>
      <c r="AY88" s="52">
        <v>-681343</v>
      </c>
      <c r="AZ88" s="52">
        <v>-381636</v>
      </c>
      <c r="BA88" s="52">
        <v>-449471</v>
      </c>
      <c r="BB88" s="52">
        <v>-457725</v>
      </c>
      <c r="BC88" s="52">
        <v>-440416</v>
      </c>
      <c r="BD88" s="52">
        <v>-379278</v>
      </c>
    </row>
    <row r="89" spans="1:56" ht="14" x14ac:dyDescent="0.2">
      <c r="A89" s="524" t="s">
        <v>123</v>
      </c>
      <c r="B89" s="522"/>
      <c r="C89" s="522"/>
      <c r="D89" s="522"/>
      <c r="E89" s="522"/>
      <c r="F89" s="522"/>
      <c r="G89" s="522"/>
      <c r="H89" s="522"/>
      <c r="I89" s="522"/>
      <c r="J89" s="522"/>
      <c r="K89" s="522"/>
      <c r="L89" s="522"/>
      <c r="M89" s="522"/>
      <c r="N89" s="522"/>
      <c r="O89" s="522"/>
      <c r="P89" s="522"/>
      <c r="Q89" s="522"/>
      <c r="R89" s="522"/>
      <c r="S89" s="522"/>
      <c r="T89" s="522"/>
      <c r="U89" s="522"/>
      <c r="V89" s="522"/>
      <c r="W89" s="522"/>
      <c r="X89" s="522"/>
      <c r="Y89" s="522"/>
      <c r="Z89" s="522"/>
      <c r="AA89" s="522"/>
      <c r="AB89" s="522"/>
      <c r="AC89" s="522"/>
      <c r="AD89" s="522"/>
      <c r="AE89" s="522"/>
      <c r="AF89" s="522"/>
      <c r="AG89" s="522"/>
      <c r="AH89" s="522"/>
      <c r="AI89" s="522"/>
      <c r="AJ89" s="522"/>
      <c r="AK89" s="522"/>
      <c r="AL89" s="522"/>
      <c r="AM89" s="522"/>
      <c r="AN89" s="522"/>
      <c r="AO89" s="522"/>
      <c r="AP89" s="522"/>
      <c r="AQ89" s="522"/>
      <c r="AR89" s="522"/>
      <c r="AS89" s="522"/>
      <c r="AT89" s="522"/>
      <c r="AU89" s="522"/>
      <c r="AV89" s="522"/>
      <c r="AW89" s="522"/>
      <c r="AX89" s="522"/>
      <c r="AY89" s="522"/>
      <c r="AZ89" s="522"/>
      <c r="BA89" s="522"/>
      <c r="BB89" s="522"/>
      <c r="BC89" s="522"/>
      <c r="BD89" s="522"/>
    </row>
    <row r="90" spans="1:56" x14ac:dyDescent="0.15">
      <c r="A90" s="521" t="s">
        <v>501</v>
      </c>
      <c r="B90" s="522"/>
      <c r="C90" s="522"/>
      <c r="D90" s="522"/>
      <c r="E90" s="522"/>
      <c r="F90" s="522"/>
      <c r="G90" s="522"/>
      <c r="H90" s="522"/>
      <c r="I90" s="522"/>
      <c r="J90" s="522"/>
      <c r="K90" s="522"/>
      <c r="L90" s="522"/>
      <c r="M90" s="522"/>
      <c r="N90" s="522"/>
      <c r="O90" s="522"/>
      <c r="P90" s="522"/>
      <c r="Q90" s="522"/>
      <c r="R90" s="522"/>
      <c r="S90" s="522"/>
      <c r="T90" s="522"/>
      <c r="U90" s="522"/>
      <c r="V90" s="522"/>
      <c r="W90" s="522"/>
      <c r="X90" s="522"/>
      <c r="Y90" s="522"/>
      <c r="Z90" s="522"/>
      <c r="AA90" s="522"/>
      <c r="AB90" s="522"/>
      <c r="AC90" s="522"/>
      <c r="AD90" s="522"/>
      <c r="AE90" s="522"/>
      <c r="AF90" s="522"/>
      <c r="AG90" s="522"/>
      <c r="AH90" s="522"/>
      <c r="AI90" s="522"/>
      <c r="AJ90" s="522"/>
      <c r="AK90" s="522"/>
      <c r="AL90" s="522"/>
      <c r="AM90" s="522"/>
      <c r="AN90" s="522"/>
      <c r="AO90" s="522"/>
      <c r="AP90" s="522"/>
      <c r="AQ90" s="522"/>
      <c r="AR90" s="522"/>
      <c r="AS90" s="522"/>
      <c r="AT90" s="522"/>
      <c r="AU90" s="522"/>
      <c r="AV90" s="522"/>
      <c r="AW90" s="522"/>
      <c r="AX90" s="522"/>
      <c r="AY90" s="522"/>
      <c r="AZ90" s="522"/>
      <c r="BA90" s="522"/>
      <c r="BB90" s="522"/>
      <c r="BC90" s="522"/>
      <c r="BD90" s="522"/>
    </row>
    <row r="91" spans="1:56" x14ac:dyDescent="0.15">
      <c r="A91" s="521" t="s">
        <v>402</v>
      </c>
      <c r="B91" s="522"/>
      <c r="C91" s="522"/>
      <c r="D91" s="522"/>
      <c r="E91" s="522"/>
      <c r="F91" s="522"/>
      <c r="G91" s="522"/>
      <c r="H91" s="522"/>
      <c r="I91" s="522"/>
      <c r="J91" s="522"/>
      <c r="K91" s="522"/>
      <c r="L91" s="522"/>
      <c r="M91" s="522"/>
      <c r="N91" s="522"/>
      <c r="O91" s="522"/>
      <c r="P91" s="522"/>
      <c r="Q91" s="522"/>
      <c r="R91" s="522"/>
      <c r="S91" s="522"/>
      <c r="T91" s="522"/>
      <c r="U91" s="522"/>
      <c r="V91" s="522"/>
      <c r="W91" s="522"/>
      <c r="X91" s="522"/>
      <c r="Y91" s="522"/>
      <c r="Z91" s="522"/>
      <c r="AA91" s="522"/>
      <c r="AB91" s="522"/>
      <c r="AC91" s="522"/>
      <c r="AD91" s="522"/>
      <c r="AE91" s="522"/>
      <c r="AF91" s="522"/>
      <c r="AG91" s="522"/>
      <c r="AH91" s="522"/>
      <c r="AI91" s="522"/>
      <c r="AJ91" s="522"/>
      <c r="AK91" s="522"/>
      <c r="AL91" s="522"/>
      <c r="AM91" s="522"/>
      <c r="AN91" s="522"/>
      <c r="AO91" s="522"/>
      <c r="AP91" s="522"/>
      <c r="AQ91" s="522"/>
      <c r="AR91" s="522"/>
      <c r="AS91" s="522"/>
      <c r="AT91" s="522"/>
      <c r="AU91" s="522"/>
      <c r="AV91" s="522"/>
      <c r="AW91" s="522"/>
      <c r="AX91" s="522"/>
      <c r="AY91" s="522"/>
      <c r="AZ91" s="522"/>
      <c r="BA91" s="522"/>
      <c r="BB91" s="522"/>
      <c r="BC91" s="522"/>
      <c r="BD91" s="522"/>
    </row>
    <row r="92" spans="1:56" x14ac:dyDescent="0.15">
      <c r="A92" s="521" t="s">
        <v>401</v>
      </c>
      <c r="B92" s="522"/>
      <c r="C92" s="522"/>
      <c r="D92" s="522"/>
      <c r="E92" s="522"/>
      <c r="F92" s="522"/>
      <c r="G92" s="522"/>
      <c r="H92" s="522"/>
      <c r="I92" s="522"/>
      <c r="J92" s="522"/>
      <c r="K92" s="522"/>
      <c r="L92" s="522"/>
      <c r="M92" s="522"/>
      <c r="N92" s="522"/>
      <c r="O92" s="522"/>
      <c r="P92" s="522"/>
      <c r="Q92" s="522"/>
      <c r="R92" s="522"/>
      <c r="S92" s="522"/>
      <c r="T92" s="522"/>
      <c r="U92" s="522"/>
      <c r="V92" s="522"/>
      <c r="W92" s="522"/>
      <c r="X92" s="522"/>
      <c r="Y92" s="522"/>
      <c r="Z92" s="522"/>
      <c r="AA92" s="522"/>
      <c r="AB92" s="522"/>
      <c r="AC92" s="522"/>
      <c r="AD92" s="522"/>
      <c r="AE92" s="522"/>
      <c r="AF92" s="522"/>
      <c r="AG92" s="522"/>
      <c r="AH92" s="522"/>
      <c r="AI92" s="522"/>
      <c r="AJ92" s="522"/>
      <c r="AK92" s="522"/>
      <c r="AL92" s="522"/>
      <c r="AM92" s="522"/>
      <c r="AN92" s="522"/>
      <c r="AO92" s="522"/>
      <c r="AP92" s="522"/>
      <c r="AQ92" s="522"/>
      <c r="AR92" s="522"/>
      <c r="AS92" s="522"/>
      <c r="AT92" s="522"/>
      <c r="AU92" s="522"/>
      <c r="AV92" s="522"/>
      <c r="AW92" s="522"/>
      <c r="AX92" s="522"/>
      <c r="AY92" s="522"/>
      <c r="AZ92" s="522"/>
      <c r="BA92" s="522"/>
      <c r="BB92" s="522"/>
      <c r="BC92" s="522"/>
      <c r="BD92" s="522"/>
    </row>
    <row r="93" spans="1:56" x14ac:dyDescent="0.15">
      <c r="A93" s="521" t="s">
        <v>400</v>
      </c>
      <c r="B93" s="522"/>
      <c r="C93" s="522"/>
      <c r="D93" s="522"/>
      <c r="E93" s="522"/>
      <c r="F93" s="522"/>
      <c r="G93" s="522"/>
      <c r="H93" s="522"/>
      <c r="I93" s="522"/>
      <c r="J93" s="522"/>
      <c r="K93" s="522"/>
      <c r="L93" s="522"/>
      <c r="M93" s="522"/>
      <c r="N93" s="522"/>
      <c r="O93" s="522"/>
      <c r="P93" s="522"/>
      <c r="Q93" s="522"/>
      <c r="R93" s="522"/>
      <c r="S93" s="522"/>
      <c r="T93" s="522"/>
      <c r="U93" s="522"/>
      <c r="V93" s="522"/>
      <c r="W93" s="522"/>
      <c r="X93" s="522"/>
      <c r="Y93" s="522"/>
      <c r="Z93" s="522"/>
      <c r="AA93" s="522"/>
      <c r="AB93" s="522"/>
      <c r="AC93" s="522"/>
      <c r="AD93" s="522"/>
      <c r="AE93" s="522"/>
      <c r="AF93" s="522"/>
      <c r="AG93" s="522"/>
      <c r="AH93" s="522"/>
      <c r="AI93" s="522"/>
      <c r="AJ93" s="522"/>
      <c r="AK93" s="522"/>
      <c r="AL93" s="522"/>
      <c r="AM93" s="522"/>
      <c r="AN93" s="522"/>
      <c r="AO93" s="522"/>
      <c r="AP93" s="522"/>
      <c r="AQ93" s="522"/>
      <c r="AR93" s="522"/>
      <c r="AS93" s="522"/>
      <c r="AT93" s="522"/>
      <c r="AU93" s="522"/>
      <c r="AV93" s="522"/>
      <c r="AW93" s="522"/>
      <c r="AX93" s="522"/>
      <c r="AY93" s="522"/>
      <c r="AZ93" s="522"/>
      <c r="BA93" s="522"/>
      <c r="BB93" s="522"/>
      <c r="BC93" s="522"/>
      <c r="BD93" s="522"/>
    </row>
    <row r="94" spans="1:56" x14ac:dyDescent="0.15">
      <c r="A94" s="521" t="s">
        <v>399</v>
      </c>
      <c r="B94" s="522"/>
      <c r="C94" s="522"/>
      <c r="D94" s="522"/>
      <c r="E94" s="522"/>
      <c r="F94" s="522"/>
      <c r="G94" s="522"/>
      <c r="H94" s="522"/>
      <c r="I94" s="522"/>
      <c r="J94" s="522"/>
      <c r="K94" s="522"/>
      <c r="L94" s="522"/>
      <c r="M94" s="522"/>
      <c r="N94" s="522"/>
      <c r="O94" s="522"/>
      <c r="P94" s="522"/>
      <c r="Q94" s="522"/>
      <c r="R94" s="522"/>
      <c r="S94" s="522"/>
      <c r="T94" s="522"/>
      <c r="U94" s="522"/>
      <c r="V94" s="522"/>
      <c r="W94" s="522"/>
      <c r="X94" s="522"/>
      <c r="Y94" s="522"/>
      <c r="Z94" s="522"/>
      <c r="AA94" s="522"/>
      <c r="AB94" s="522"/>
      <c r="AC94" s="522"/>
      <c r="AD94" s="522"/>
      <c r="AE94" s="522"/>
      <c r="AF94" s="522"/>
      <c r="AG94" s="522"/>
      <c r="AH94" s="522"/>
      <c r="AI94" s="522"/>
      <c r="AJ94" s="522"/>
      <c r="AK94" s="522"/>
      <c r="AL94" s="522"/>
      <c r="AM94" s="522"/>
      <c r="AN94" s="522"/>
      <c r="AO94" s="522"/>
      <c r="AP94" s="522"/>
      <c r="AQ94" s="522"/>
      <c r="AR94" s="522"/>
      <c r="AS94" s="522"/>
      <c r="AT94" s="522"/>
      <c r="AU94" s="522"/>
      <c r="AV94" s="522"/>
      <c r="AW94" s="522"/>
      <c r="AX94" s="522"/>
      <c r="AY94" s="522"/>
      <c r="AZ94" s="522"/>
      <c r="BA94" s="522"/>
      <c r="BB94" s="522"/>
      <c r="BC94" s="522"/>
      <c r="BD94" s="522"/>
    </row>
    <row r="95" spans="1:56" x14ac:dyDescent="0.15">
      <c r="A95" s="521" t="s">
        <v>398</v>
      </c>
      <c r="B95" s="522"/>
      <c r="C95" s="522"/>
      <c r="D95" s="522"/>
      <c r="E95" s="522"/>
      <c r="F95" s="522"/>
      <c r="G95" s="522"/>
      <c r="H95" s="522"/>
      <c r="I95" s="522"/>
      <c r="J95" s="522"/>
      <c r="K95" s="522"/>
      <c r="L95" s="522"/>
      <c r="M95" s="522"/>
      <c r="N95" s="522"/>
      <c r="O95" s="522"/>
      <c r="P95" s="522"/>
      <c r="Q95" s="522"/>
      <c r="R95" s="522"/>
      <c r="S95" s="522"/>
      <c r="T95" s="522"/>
      <c r="U95" s="522"/>
      <c r="V95" s="522"/>
      <c r="W95" s="522"/>
      <c r="X95" s="522"/>
      <c r="Y95" s="522"/>
      <c r="Z95" s="522"/>
      <c r="AA95" s="522"/>
      <c r="AB95" s="522"/>
      <c r="AC95" s="522"/>
      <c r="AD95" s="522"/>
      <c r="AE95" s="522"/>
      <c r="AF95" s="522"/>
      <c r="AG95" s="522"/>
      <c r="AH95" s="522"/>
      <c r="AI95" s="522"/>
      <c r="AJ95" s="522"/>
      <c r="AK95" s="522"/>
      <c r="AL95" s="522"/>
      <c r="AM95" s="522"/>
      <c r="AN95" s="522"/>
      <c r="AO95" s="522"/>
      <c r="AP95" s="522"/>
      <c r="AQ95" s="522"/>
      <c r="AR95" s="522"/>
      <c r="AS95" s="522"/>
      <c r="AT95" s="522"/>
      <c r="AU95" s="522"/>
      <c r="AV95" s="522"/>
      <c r="AW95" s="522"/>
      <c r="AX95" s="522"/>
      <c r="AY95" s="522"/>
      <c r="AZ95" s="522"/>
      <c r="BA95" s="522"/>
      <c r="BB95" s="522"/>
      <c r="BC95" s="522"/>
      <c r="BD95" s="522"/>
    </row>
    <row r="96" spans="1:56" x14ac:dyDescent="0.15">
      <c r="A96" s="521" t="s">
        <v>397</v>
      </c>
      <c r="B96" s="522"/>
      <c r="C96" s="522"/>
      <c r="D96" s="522"/>
      <c r="E96" s="522"/>
      <c r="F96" s="522"/>
      <c r="G96" s="522"/>
      <c r="H96" s="522"/>
      <c r="I96" s="522"/>
      <c r="J96" s="522"/>
      <c r="K96" s="522"/>
      <c r="L96" s="522"/>
      <c r="M96" s="522"/>
      <c r="N96" s="522"/>
      <c r="O96" s="522"/>
      <c r="P96" s="522"/>
      <c r="Q96" s="522"/>
      <c r="R96" s="522"/>
      <c r="S96" s="522"/>
      <c r="T96" s="522"/>
      <c r="U96" s="522"/>
      <c r="V96" s="522"/>
      <c r="W96" s="522"/>
      <c r="X96" s="522"/>
      <c r="Y96" s="522"/>
      <c r="Z96" s="522"/>
      <c r="AA96" s="522"/>
      <c r="AB96" s="522"/>
      <c r="AC96" s="522"/>
      <c r="AD96" s="522"/>
      <c r="AE96" s="522"/>
      <c r="AF96" s="522"/>
      <c r="AG96" s="522"/>
      <c r="AH96" s="522"/>
      <c r="AI96" s="522"/>
      <c r="AJ96" s="522"/>
      <c r="AK96" s="522"/>
      <c r="AL96" s="522"/>
      <c r="AM96" s="522"/>
      <c r="AN96" s="522"/>
      <c r="AO96" s="522"/>
      <c r="AP96" s="522"/>
      <c r="AQ96" s="522"/>
      <c r="AR96" s="522"/>
      <c r="AS96" s="522"/>
      <c r="AT96" s="522"/>
      <c r="AU96" s="522"/>
      <c r="AV96" s="522"/>
      <c r="AW96" s="522"/>
      <c r="AX96" s="522"/>
      <c r="AY96" s="522"/>
      <c r="AZ96" s="522"/>
      <c r="BA96" s="522"/>
      <c r="BB96" s="522"/>
      <c r="BC96" s="522"/>
      <c r="BD96" s="522"/>
    </row>
    <row r="97" spans="1:56" x14ac:dyDescent="0.15">
      <c r="A97" s="521" t="s">
        <v>934</v>
      </c>
      <c r="B97" s="522"/>
      <c r="C97" s="522"/>
      <c r="D97" s="522"/>
      <c r="E97" s="522"/>
      <c r="F97" s="522"/>
      <c r="G97" s="522"/>
      <c r="H97" s="522"/>
      <c r="I97" s="522"/>
      <c r="J97" s="522"/>
      <c r="K97" s="522"/>
      <c r="L97" s="522"/>
      <c r="M97" s="522"/>
      <c r="N97" s="522"/>
      <c r="O97" s="522"/>
      <c r="P97" s="522"/>
      <c r="Q97" s="522"/>
      <c r="R97" s="522"/>
      <c r="S97" s="522"/>
      <c r="T97" s="522"/>
      <c r="U97" s="522"/>
      <c r="V97" s="522"/>
      <c r="W97" s="522"/>
      <c r="X97" s="522"/>
      <c r="Y97" s="522"/>
      <c r="Z97" s="522"/>
      <c r="AA97" s="522"/>
      <c r="AB97" s="522"/>
      <c r="AC97" s="522"/>
      <c r="AD97" s="522"/>
      <c r="AE97" s="522"/>
      <c r="AF97" s="522"/>
      <c r="AG97" s="522"/>
      <c r="AH97" s="522"/>
      <c r="AI97" s="522"/>
      <c r="AJ97" s="522"/>
      <c r="AK97" s="522"/>
      <c r="AL97" s="522"/>
      <c r="AM97" s="522"/>
      <c r="AN97" s="522"/>
      <c r="AO97" s="522"/>
      <c r="AP97" s="522"/>
      <c r="AQ97" s="522"/>
      <c r="AR97" s="522"/>
      <c r="AS97" s="522"/>
      <c r="AT97" s="522"/>
      <c r="AU97" s="522"/>
      <c r="AV97" s="522"/>
      <c r="AW97" s="522"/>
      <c r="AX97" s="522"/>
      <c r="AY97" s="522"/>
      <c r="AZ97" s="522"/>
      <c r="BA97" s="522"/>
      <c r="BB97" s="522"/>
      <c r="BC97" s="522"/>
      <c r="BD97" s="522"/>
    </row>
    <row r="98" spans="1:56" x14ac:dyDescent="0.15">
      <c r="A98" s="521" t="s">
        <v>933</v>
      </c>
      <c r="B98" s="522"/>
      <c r="C98" s="522"/>
      <c r="D98" s="522"/>
      <c r="E98" s="522"/>
      <c r="F98" s="522"/>
      <c r="G98" s="522"/>
      <c r="H98" s="522"/>
      <c r="I98" s="522"/>
      <c r="J98" s="522"/>
      <c r="K98" s="522"/>
      <c r="L98" s="522"/>
      <c r="M98" s="522"/>
      <c r="N98" s="522"/>
      <c r="O98" s="522"/>
      <c r="P98" s="522"/>
      <c r="Q98" s="522"/>
      <c r="R98" s="522"/>
      <c r="S98" s="522"/>
      <c r="T98" s="522"/>
      <c r="U98" s="522"/>
      <c r="V98" s="522"/>
      <c r="W98" s="522"/>
      <c r="X98" s="522"/>
      <c r="Y98" s="522"/>
      <c r="Z98" s="522"/>
      <c r="AA98" s="522"/>
      <c r="AB98" s="522"/>
      <c r="AC98" s="522"/>
      <c r="AD98" s="522"/>
      <c r="AE98" s="522"/>
      <c r="AF98" s="522"/>
      <c r="AG98" s="522"/>
      <c r="AH98" s="522"/>
      <c r="AI98" s="522"/>
      <c r="AJ98" s="522"/>
      <c r="AK98" s="522"/>
      <c r="AL98" s="522"/>
      <c r="AM98" s="522"/>
      <c r="AN98" s="522"/>
      <c r="AO98" s="522"/>
      <c r="AP98" s="522"/>
      <c r="AQ98" s="522"/>
      <c r="AR98" s="522"/>
      <c r="AS98" s="522"/>
      <c r="AT98" s="522"/>
      <c r="AU98" s="522"/>
      <c r="AV98" s="522"/>
      <c r="AW98" s="522"/>
      <c r="AX98" s="522"/>
      <c r="AY98" s="522"/>
      <c r="AZ98" s="522"/>
      <c r="BA98" s="522"/>
      <c r="BB98" s="522"/>
      <c r="BC98" s="522"/>
      <c r="BD98" s="522"/>
    </row>
    <row r="99" spans="1:56" x14ac:dyDescent="0.15">
      <c r="A99" s="521" t="s">
        <v>932</v>
      </c>
      <c r="B99" s="522"/>
      <c r="C99" s="522"/>
      <c r="D99" s="522"/>
      <c r="E99" s="522"/>
      <c r="F99" s="522"/>
      <c r="G99" s="522"/>
      <c r="H99" s="522"/>
      <c r="I99" s="522"/>
      <c r="J99" s="522"/>
      <c r="K99" s="522"/>
      <c r="L99" s="522"/>
      <c r="M99" s="522"/>
      <c r="N99" s="522"/>
      <c r="O99" s="522"/>
      <c r="P99" s="522"/>
      <c r="Q99" s="522"/>
      <c r="R99" s="522"/>
      <c r="S99" s="522"/>
      <c r="T99" s="522"/>
      <c r="U99" s="522"/>
      <c r="V99" s="522"/>
      <c r="W99" s="522"/>
      <c r="X99" s="522"/>
      <c r="Y99" s="522"/>
      <c r="Z99" s="522"/>
      <c r="AA99" s="522"/>
      <c r="AB99" s="522"/>
      <c r="AC99" s="522"/>
      <c r="AD99" s="522"/>
      <c r="AE99" s="522"/>
      <c r="AF99" s="522"/>
      <c r="AG99" s="522"/>
      <c r="AH99" s="522"/>
      <c r="AI99" s="522"/>
      <c r="AJ99" s="522"/>
      <c r="AK99" s="522"/>
      <c r="AL99" s="522"/>
      <c r="AM99" s="522"/>
      <c r="AN99" s="522"/>
      <c r="AO99" s="522"/>
      <c r="AP99" s="522"/>
      <c r="AQ99" s="522"/>
      <c r="AR99" s="522"/>
      <c r="AS99" s="522"/>
      <c r="AT99" s="522"/>
      <c r="AU99" s="522"/>
      <c r="AV99" s="522"/>
      <c r="AW99" s="522"/>
      <c r="AX99" s="522"/>
      <c r="AY99" s="522"/>
      <c r="AZ99" s="522"/>
      <c r="BA99" s="522"/>
      <c r="BB99" s="522"/>
      <c r="BC99" s="522"/>
      <c r="BD99" s="522"/>
    </row>
    <row r="100" spans="1:56" x14ac:dyDescent="0.15">
      <c r="A100" s="521" t="s">
        <v>931</v>
      </c>
      <c r="B100" s="522"/>
      <c r="C100" s="522"/>
      <c r="D100" s="522"/>
      <c r="E100" s="522"/>
      <c r="F100" s="522"/>
      <c r="G100" s="522"/>
      <c r="H100" s="522"/>
      <c r="I100" s="522"/>
      <c r="J100" s="522"/>
      <c r="K100" s="522"/>
      <c r="L100" s="522"/>
      <c r="M100" s="522"/>
      <c r="N100" s="522"/>
      <c r="O100" s="522"/>
      <c r="P100" s="522"/>
      <c r="Q100" s="522"/>
      <c r="R100" s="522"/>
      <c r="S100" s="522"/>
      <c r="T100" s="522"/>
      <c r="U100" s="522"/>
      <c r="V100" s="522"/>
      <c r="W100" s="522"/>
      <c r="X100" s="522"/>
      <c r="Y100" s="522"/>
      <c r="Z100" s="522"/>
      <c r="AA100" s="522"/>
      <c r="AB100" s="522"/>
      <c r="AC100" s="522"/>
      <c r="AD100" s="522"/>
      <c r="AE100" s="522"/>
      <c r="AF100" s="522"/>
      <c r="AG100" s="522"/>
      <c r="AH100" s="522"/>
      <c r="AI100" s="522"/>
      <c r="AJ100" s="522"/>
      <c r="AK100" s="522"/>
      <c r="AL100" s="522"/>
      <c r="AM100" s="522"/>
      <c r="AN100" s="522"/>
      <c r="AO100" s="522"/>
      <c r="AP100" s="522"/>
      <c r="AQ100" s="522"/>
      <c r="AR100" s="522"/>
      <c r="AS100" s="522"/>
      <c r="AT100" s="522"/>
      <c r="AU100" s="522"/>
      <c r="AV100" s="522"/>
      <c r="AW100" s="522"/>
      <c r="AX100" s="522"/>
      <c r="AY100" s="522"/>
      <c r="AZ100" s="522"/>
      <c r="BA100" s="522"/>
      <c r="BB100" s="522"/>
      <c r="BC100" s="522"/>
      <c r="BD100" s="522"/>
    </row>
    <row r="101" spans="1:56" x14ac:dyDescent="0.15">
      <c r="A101" s="521" t="s">
        <v>930</v>
      </c>
      <c r="B101" s="522"/>
      <c r="C101" s="522"/>
      <c r="D101" s="522"/>
      <c r="E101" s="522"/>
      <c r="F101" s="522"/>
      <c r="G101" s="522"/>
      <c r="H101" s="522"/>
      <c r="I101" s="522"/>
      <c r="J101" s="522"/>
      <c r="K101" s="522"/>
      <c r="L101" s="522"/>
      <c r="M101" s="522"/>
      <c r="N101" s="522"/>
      <c r="O101" s="522"/>
      <c r="P101" s="522"/>
      <c r="Q101" s="522"/>
      <c r="R101" s="522"/>
      <c r="S101" s="522"/>
      <c r="T101" s="522"/>
      <c r="U101" s="522"/>
      <c r="V101" s="522"/>
      <c r="W101" s="522"/>
      <c r="X101" s="522"/>
      <c r="Y101" s="522"/>
      <c r="Z101" s="522"/>
      <c r="AA101" s="522"/>
      <c r="AB101" s="522"/>
      <c r="AC101" s="522"/>
      <c r="AD101" s="522"/>
      <c r="AE101" s="522"/>
      <c r="AF101" s="522"/>
      <c r="AG101" s="522"/>
      <c r="AH101" s="522"/>
      <c r="AI101" s="522"/>
      <c r="AJ101" s="522"/>
      <c r="AK101" s="522"/>
      <c r="AL101" s="522"/>
      <c r="AM101" s="522"/>
      <c r="AN101" s="522"/>
      <c r="AO101" s="522"/>
      <c r="AP101" s="522"/>
      <c r="AQ101" s="522"/>
      <c r="AR101" s="522"/>
      <c r="AS101" s="522"/>
      <c r="AT101" s="522"/>
      <c r="AU101" s="522"/>
      <c r="AV101" s="522"/>
      <c r="AW101" s="522"/>
      <c r="AX101" s="522"/>
      <c r="AY101" s="522"/>
      <c r="AZ101" s="522"/>
      <c r="BA101" s="522"/>
      <c r="BB101" s="522"/>
      <c r="BC101" s="522"/>
      <c r="BD101" s="522"/>
    </row>
    <row r="102" spans="1:56" x14ac:dyDescent="0.15">
      <c r="A102" s="521" t="s">
        <v>929</v>
      </c>
      <c r="B102" s="522"/>
      <c r="C102" s="522"/>
      <c r="D102" s="522"/>
      <c r="E102" s="522"/>
      <c r="F102" s="522"/>
      <c r="G102" s="522"/>
      <c r="H102" s="522"/>
      <c r="I102" s="522"/>
      <c r="J102" s="522"/>
      <c r="K102" s="522"/>
      <c r="L102" s="522"/>
      <c r="M102" s="522"/>
      <c r="N102" s="522"/>
      <c r="O102" s="522"/>
      <c r="P102" s="522"/>
      <c r="Q102" s="522"/>
      <c r="R102" s="522"/>
      <c r="S102" s="522"/>
      <c r="T102" s="522"/>
      <c r="U102" s="522"/>
      <c r="V102" s="522"/>
      <c r="W102" s="522"/>
      <c r="X102" s="522"/>
      <c r="Y102" s="522"/>
      <c r="Z102" s="522"/>
      <c r="AA102" s="522"/>
      <c r="AB102" s="522"/>
      <c r="AC102" s="522"/>
      <c r="AD102" s="522"/>
      <c r="AE102" s="522"/>
      <c r="AF102" s="522"/>
      <c r="AG102" s="522"/>
      <c r="AH102" s="522"/>
      <c r="AI102" s="522"/>
      <c r="AJ102" s="522"/>
      <c r="AK102" s="522"/>
      <c r="AL102" s="522"/>
      <c r="AM102" s="522"/>
      <c r="AN102" s="522"/>
      <c r="AO102" s="522"/>
      <c r="AP102" s="522"/>
      <c r="AQ102" s="522"/>
      <c r="AR102" s="522"/>
      <c r="AS102" s="522"/>
      <c r="AT102" s="522"/>
      <c r="AU102" s="522"/>
      <c r="AV102" s="522"/>
      <c r="AW102" s="522"/>
      <c r="AX102" s="522"/>
      <c r="AY102" s="522"/>
      <c r="AZ102" s="522"/>
      <c r="BA102" s="522"/>
      <c r="BB102" s="522"/>
      <c r="BC102" s="522"/>
      <c r="BD102" s="522"/>
    </row>
    <row r="103" spans="1:56" x14ac:dyDescent="0.15">
      <c r="A103" s="521" t="s">
        <v>928</v>
      </c>
      <c r="B103" s="522"/>
      <c r="C103" s="522"/>
      <c r="D103" s="522"/>
      <c r="E103" s="522"/>
      <c r="F103" s="522"/>
      <c r="G103" s="522"/>
      <c r="H103" s="522"/>
      <c r="I103" s="522"/>
      <c r="J103" s="522"/>
      <c r="K103" s="522"/>
      <c r="L103" s="522"/>
      <c r="M103" s="522"/>
      <c r="N103" s="522"/>
      <c r="O103" s="522"/>
      <c r="P103" s="522"/>
      <c r="Q103" s="522"/>
      <c r="R103" s="522"/>
      <c r="S103" s="522"/>
      <c r="T103" s="522"/>
      <c r="U103" s="522"/>
      <c r="V103" s="522"/>
      <c r="W103" s="522"/>
      <c r="X103" s="522"/>
      <c r="Y103" s="522"/>
      <c r="Z103" s="522"/>
      <c r="AA103" s="522"/>
      <c r="AB103" s="522"/>
      <c r="AC103" s="522"/>
      <c r="AD103" s="522"/>
      <c r="AE103" s="522"/>
      <c r="AF103" s="522"/>
      <c r="AG103" s="522"/>
      <c r="AH103" s="522"/>
      <c r="AI103" s="522"/>
      <c r="AJ103" s="522"/>
      <c r="AK103" s="522"/>
      <c r="AL103" s="522"/>
      <c r="AM103" s="522"/>
      <c r="AN103" s="522"/>
      <c r="AO103" s="522"/>
      <c r="AP103" s="522"/>
      <c r="AQ103" s="522"/>
      <c r="AR103" s="522"/>
      <c r="AS103" s="522"/>
      <c r="AT103" s="522"/>
      <c r="AU103" s="522"/>
      <c r="AV103" s="522"/>
      <c r="AW103" s="522"/>
      <c r="AX103" s="522"/>
      <c r="AY103" s="522"/>
      <c r="AZ103" s="522"/>
      <c r="BA103" s="522"/>
      <c r="BB103" s="522"/>
      <c r="BC103" s="522"/>
      <c r="BD103" s="522"/>
    </row>
    <row r="104" spans="1:56" x14ac:dyDescent="0.15">
      <c r="A104" s="521" t="s">
        <v>927</v>
      </c>
      <c r="B104" s="522"/>
      <c r="C104" s="522"/>
      <c r="D104" s="522"/>
      <c r="E104" s="522"/>
      <c r="F104" s="522"/>
      <c r="G104" s="522"/>
      <c r="H104" s="522"/>
      <c r="I104" s="522"/>
      <c r="J104" s="522"/>
      <c r="K104" s="522"/>
      <c r="L104" s="522"/>
      <c r="M104" s="522"/>
      <c r="N104" s="522"/>
      <c r="O104" s="522"/>
      <c r="P104" s="522"/>
      <c r="Q104" s="522"/>
      <c r="R104" s="522"/>
      <c r="S104" s="522"/>
      <c r="T104" s="522"/>
      <c r="U104" s="522"/>
      <c r="V104" s="522"/>
      <c r="W104" s="522"/>
      <c r="X104" s="522"/>
      <c r="Y104" s="522"/>
      <c r="Z104" s="522"/>
      <c r="AA104" s="522"/>
      <c r="AB104" s="522"/>
      <c r="AC104" s="522"/>
      <c r="AD104" s="522"/>
      <c r="AE104" s="522"/>
      <c r="AF104" s="522"/>
      <c r="AG104" s="522"/>
      <c r="AH104" s="522"/>
      <c r="AI104" s="522"/>
      <c r="AJ104" s="522"/>
      <c r="AK104" s="522"/>
      <c r="AL104" s="522"/>
      <c r="AM104" s="522"/>
      <c r="AN104" s="522"/>
      <c r="AO104" s="522"/>
      <c r="AP104" s="522"/>
      <c r="AQ104" s="522"/>
      <c r="AR104" s="522"/>
      <c r="AS104" s="522"/>
      <c r="AT104" s="522"/>
      <c r="AU104" s="522"/>
      <c r="AV104" s="522"/>
      <c r="AW104" s="522"/>
      <c r="AX104" s="522"/>
      <c r="AY104" s="522"/>
      <c r="AZ104" s="522"/>
      <c r="BA104" s="522"/>
      <c r="BB104" s="522"/>
      <c r="BC104" s="522"/>
      <c r="BD104" s="522"/>
    </row>
    <row r="105" spans="1:56" x14ac:dyDescent="0.15">
      <c r="A105" s="521" t="s">
        <v>926</v>
      </c>
      <c r="B105" s="522"/>
      <c r="C105" s="522"/>
      <c r="D105" s="522"/>
      <c r="E105" s="522"/>
      <c r="F105" s="522"/>
      <c r="G105" s="522"/>
      <c r="H105" s="522"/>
      <c r="I105" s="522"/>
      <c r="J105" s="522"/>
      <c r="K105" s="522"/>
      <c r="L105" s="522"/>
      <c r="M105" s="522"/>
      <c r="N105" s="522"/>
      <c r="O105" s="522"/>
      <c r="P105" s="522"/>
      <c r="Q105" s="522"/>
      <c r="R105" s="522"/>
      <c r="S105" s="522"/>
      <c r="T105" s="522"/>
      <c r="U105" s="522"/>
      <c r="V105" s="522"/>
      <c r="W105" s="522"/>
      <c r="X105" s="522"/>
      <c r="Y105" s="522"/>
      <c r="Z105" s="522"/>
      <c r="AA105" s="522"/>
      <c r="AB105" s="522"/>
      <c r="AC105" s="522"/>
      <c r="AD105" s="522"/>
      <c r="AE105" s="522"/>
      <c r="AF105" s="522"/>
      <c r="AG105" s="522"/>
      <c r="AH105" s="522"/>
      <c r="AI105" s="522"/>
      <c r="AJ105" s="522"/>
      <c r="AK105" s="522"/>
      <c r="AL105" s="522"/>
      <c r="AM105" s="522"/>
      <c r="AN105" s="522"/>
      <c r="AO105" s="522"/>
      <c r="AP105" s="522"/>
      <c r="AQ105" s="522"/>
      <c r="AR105" s="522"/>
      <c r="AS105" s="522"/>
      <c r="AT105" s="522"/>
      <c r="AU105" s="522"/>
      <c r="AV105" s="522"/>
      <c r="AW105" s="522"/>
      <c r="AX105" s="522"/>
      <c r="AY105" s="522"/>
      <c r="AZ105" s="522"/>
      <c r="BA105" s="522"/>
      <c r="BB105" s="522"/>
      <c r="BC105" s="522"/>
      <c r="BD105" s="522"/>
    </row>
    <row r="106" spans="1:56" x14ac:dyDescent="0.15">
      <c r="A106" s="521" t="s">
        <v>925</v>
      </c>
      <c r="B106" s="522"/>
      <c r="C106" s="522"/>
      <c r="D106" s="522"/>
      <c r="E106" s="522"/>
      <c r="F106" s="522"/>
      <c r="G106" s="522"/>
      <c r="H106" s="522"/>
      <c r="I106" s="522"/>
      <c r="J106" s="522"/>
      <c r="K106" s="522"/>
      <c r="L106" s="522"/>
      <c r="M106" s="522"/>
      <c r="N106" s="522"/>
      <c r="O106" s="522"/>
      <c r="P106" s="522"/>
      <c r="Q106" s="522"/>
      <c r="R106" s="522"/>
      <c r="S106" s="522"/>
      <c r="T106" s="522"/>
      <c r="U106" s="522"/>
      <c r="V106" s="522"/>
      <c r="W106" s="522"/>
      <c r="X106" s="522"/>
      <c r="Y106" s="522"/>
      <c r="Z106" s="522"/>
      <c r="AA106" s="522"/>
      <c r="AB106" s="522"/>
      <c r="AC106" s="522"/>
      <c r="AD106" s="522"/>
      <c r="AE106" s="522"/>
      <c r="AF106" s="522"/>
      <c r="AG106" s="522"/>
      <c r="AH106" s="522"/>
      <c r="AI106" s="522"/>
      <c r="AJ106" s="522"/>
      <c r="AK106" s="522"/>
      <c r="AL106" s="522"/>
      <c r="AM106" s="522"/>
      <c r="AN106" s="522"/>
      <c r="AO106" s="522"/>
      <c r="AP106" s="522"/>
      <c r="AQ106" s="522"/>
      <c r="AR106" s="522"/>
      <c r="AS106" s="522"/>
      <c r="AT106" s="522"/>
      <c r="AU106" s="522"/>
      <c r="AV106" s="522"/>
      <c r="AW106" s="522"/>
      <c r="AX106" s="522"/>
      <c r="AY106" s="522"/>
      <c r="AZ106" s="522"/>
      <c r="BA106" s="522"/>
      <c r="BB106" s="522"/>
      <c r="BC106" s="522"/>
      <c r="BD106" s="522"/>
    </row>
    <row r="107" spans="1:56" x14ac:dyDescent="0.15">
      <c r="A107" s="521" t="s">
        <v>924</v>
      </c>
      <c r="B107" s="522"/>
      <c r="C107" s="522"/>
      <c r="D107" s="522"/>
      <c r="E107" s="522"/>
      <c r="F107" s="522"/>
      <c r="G107" s="522"/>
      <c r="H107" s="522"/>
      <c r="I107" s="522"/>
      <c r="J107" s="522"/>
      <c r="K107" s="522"/>
      <c r="L107" s="522"/>
      <c r="M107" s="522"/>
      <c r="N107" s="522"/>
      <c r="O107" s="522"/>
      <c r="P107" s="522"/>
      <c r="Q107" s="522"/>
      <c r="R107" s="522"/>
      <c r="S107" s="522"/>
      <c r="T107" s="522"/>
      <c r="U107" s="522"/>
      <c r="V107" s="522"/>
      <c r="W107" s="522"/>
      <c r="X107" s="522"/>
      <c r="Y107" s="522"/>
      <c r="Z107" s="522"/>
      <c r="AA107" s="522"/>
      <c r="AB107" s="522"/>
      <c r="AC107" s="522"/>
      <c r="AD107" s="522"/>
      <c r="AE107" s="522"/>
      <c r="AF107" s="522"/>
      <c r="AG107" s="522"/>
      <c r="AH107" s="522"/>
      <c r="AI107" s="522"/>
      <c r="AJ107" s="522"/>
      <c r="AK107" s="522"/>
      <c r="AL107" s="522"/>
      <c r="AM107" s="522"/>
      <c r="AN107" s="522"/>
      <c r="AO107" s="522"/>
      <c r="AP107" s="522"/>
      <c r="AQ107" s="522"/>
      <c r="AR107" s="522"/>
      <c r="AS107" s="522"/>
      <c r="AT107" s="522"/>
      <c r="AU107" s="522"/>
      <c r="AV107" s="522"/>
      <c r="AW107" s="522"/>
      <c r="AX107" s="522"/>
      <c r="AY107" s="522"/>
      <c r="AZ107" s="522"/>
      <c r="BA107" s="522"/>
      <c r="BB107" s="522"/>
      <c r="BC107" s="522"/>
      <c r="BD107" s="522"/>
    </row>
    <row r="108" spans="1:56" x14ac:dyDescent="0.15">
      <c r="A108" s="521" t="s">
        <v>923</v>
      </c>
      <c r="B108" s="522"/>
      <c r="C108" s="522"/>
      <c r="D108" s="522"/>
      <c r="E108" s="522"/>
      <c r="F108" s="522"/>
      <c r="G108" s="522"/>
      <c r="H108" s="522"/>
      <c r="I108" s="522"/>
      <c r="J108" s="522"/>
      <c r="K108" s="522"/>
      <c r="L108" s="522"/>
      <c r="M108" s="522"/>
      <c r="N108" s="522"/>
      <c r="O108" s="522"/>
      <c r="P108" s="522"/>
      <c r="Q108" s="522"/>
      <c r="R108" s="522"/>
      <c r="S108" s="522"/>
      <c r="T108" s="522"/>
      <c r="U108" s="522"/>
      <c r="V108" s="522"/>
      <c r="W108" s="522"/>
      <c r="X108" s="522"/>
      <c r="Y108" s="522"/>
      <c r="Z108" s="522"/>
      <c r="AA108" s="522"/>
      <c r="AB108" s="522"/>
      <c r="AC108" s="522"/>
      <c r="AD108" s="522"/>
      <c r="AE108" s="522"/>
      <c r="AF108" s="522"/>
      <c r="AG108" s="522"/>
      <c r="AH108" s="522"/>
      <c r="AI108" s="522"/>
      <c r="AJ108" s="522"/>
      <c r="AK108" s="522"/>
      <c r="AL108" s="522"/>
      <c r="AM108" s="522"/>
      <c r="AN108" s="522"/>
      <c r="AO108" s="522"/>
      <c r="AP108" s="522"/>
      <c r="AQ108" s="522"/>
      <c r="AR108" s="522"/>
      <c r="AS108" s="522"/>
      <c r="AT108" s="522"/>
      <c r="AU108" s="522"/>
      <c r="AV108" s="522"/>
      <c r="AW108" s="522"/>
      <c r="AX108" s="522"/>
      <c r="AY108" s="522"/>
      <c r="AZ108" s="522"/>
      <c r="BA108" s="522"/>
      <c r="BB108" s="522"/>
      <c r="BC108" s="522"/>
      <c r="BD108" s="522"/>
    </row>
    <row r="109" spans="1:56" x14ac:dyDescent="0.15">
      <c r="A109" s="521" t="s">
        <v>922</v>
      </c>
      <c r="B109" s="522"/>
      <c r="C109" s="522"/>
      <c r="D109" s="522"/>
      <c r="E109" s="522"/>
      <c r="F109" s="522"/>
      <c r="G109" s="522"/>
      <c r="H109" s="522"/>
      <c r="I109" s="522"/>
      <c r="J109" s="522"/>
      <c r="K109" s="522"/>
      <c r="L109" s="522"/>
      <c r="M109" s="522"/>
      <c r="N109" s="522"/>
      <c r="O109" s="522"/>
      <c r="P109" s="522"/>
      <c r="Q109" s="522"/>
      <c r="R109" s="522"/>
      <c r="S109" s="522"/>
      <c r="T109" s="522"/>
      <c r="U109" s="522"/>
      <c r="V109" s="522"/>
      <c r="W109" s="522"/>
      <c r="X109" s="522"/>
      <c r="Y109" s="522"/>
      <c r="Z109" s="522"/>
      <c r="AA109" s="522"/>
      <c r="AB109" s="522"/>
      <c r="AC109" s="522"/>
      <c r="AD109" s="522"/>
      <c r="AE109" s="522"/>
      <c r="AF109" s="522"/>
      <c r="AG109" s="522"/>
      <c r="AH109" s="522"/>
      <c r="AI109" s="522"/>
      <c r="AJ109" s="522"/>
      <c r="AK109" s="522"/>
      <c r="AL109" s="522"/>
      <c r="AM109" s="522"/>
      <c r="AN109" s="522"/>
      <c r="AO109" s="522"/>
      <c r="AP109" s="522"/>
      <c r="AQ109" s="522"/>
      <c r="AR109" s="522"/>
      <c r="AS109" s="522"/>
      <c r="AT109" s="522"/>
      <c r="AU109" s="522"/>
      <c r="AV109" s="522"/>
      <c r="AW109" s="522"/>
      <c r="AX109" s="522"/>
      <c r="AY109" s="522"/>
      <c r="AZ109" s="522"/>
      <c r="BA109" s="522"/>
      <c r="BB109" s="522"/>
      <c r="BC109" s="522"/>
      <c r="BD109" s="522"/>
    </row>
    <row r="110" spans="1:56" x14ac:dyDescent="0.15">
      <c r="A110" s="521" t="s">
        <v>921</v>
      </c>
      <c r="B110" s="522"/>
      <c r="C110" s="522"/>
      <c r="D110" s="522"/>
      <c r="E110" s="522"/>
      <c r="F110" s="522"/>
      <c r="G110" s="522"/>
      <c r="H110" s="522"/>
      <c r="I110" s="522"/>
      <c r="J110" s="522"/>
      <c r="K110" s="522"/>
      <c r="L110" s="522"/>
      <c r="M110" s="522"/>
      <c r="N110" s="522"/>
      <c r="O110" s="522"/>
      <c r="P110" s="522"/>
      <c r="Q110" s="522"/>
      <c r="R110" s="522"/>
      <c r="S110" s="522"/>
      <c r="T110" s="522"/>
      <c r="U110" s="522"/>
      <c r="V110" s="522"/>
      <c r="W110" s="522"/>
      <c r="X110" s="522"/>
      <c r="Y110" s="522"/>
      <c r="Z110" s="522"/>
      <c r="AA110" s="522"/>
      <c r="AB110" s="522"/>
      <c r="AC110" s="522"/>
      <c r="AD110" s="522"/>
      <c r="AE110" s="522"/>
      <c r="AF110" s="522"/>
      <c r="AG110" s="522"/>
      <c r="AH110" s="522"/>
      <c r="AI110" s="522"/>
      <c r="AJ110" s="522"/>
      <c r="AK110" s="522"/>
      <c r="AL110" s="522"/>
      <c r="AM110" s="522"/>
      <c r="AN110" s="522"/>
      <c r="AO110" s="522"/>
      <c r="AP110" s="522"/>
      <c r="AQ110" s="522"/>
      <c r="AR110" s="522"/>
      <c r="AS110" s="522"/>
      <c r="AT110" s="522"/>
      <c r="AU110" s="522"/>
      <c r="AV110" s="522"/>
      <c r="AW110" s="522"/>
      <c r="AX110" s="522"/>
      <c r="AY110" s="522"/>
      <c r="AZ110" s="522"/>
      <c r="BA110" s="522"/>
      <c r="BB110" s="522"/>
      <c r="BC110" s="522"/>
      <c r="BD110" s="522"/>
    </row>
    <row r="111" spans="1:56" x14ac:dyDescent="0.15">
      <c r="A111" s="521" t="s">
        <v>920</v>
      </c>
      <c r="B111" s="522"/>
      <c r="C111" s="522"/>
      <c r="D111" s="522"/>
      <c r="E111" s="522"/>
      <c r="F111" s="522"/>
      <c r="G111" s="522"/>
      <c r="H111" s="522"/>
      <c r="I111" s="522"/>
      <c r="J111" s="522"/>
      <c r="K111" s="522"/>
      <c r="L111" s="522"/>
      <c r="M111" s="522"/>
      <c r="N111" s="522"/>
      <c r="O111" s="522"/>
      <c r="P111" s="522"/>
      <c r="Q111" s="522"/>
      <c r="R111" s="522"/>
      <c r="S111" s="522"/>
      <c r="T111" s="522"/>
      <c r="U111" s="522"/>
      <c r="V111" s="522"/>
      <c r="W111" s="522"/>
      <c r="X111" s="522"/>
      <c r="Y111" s="522"/>
      <c r="Z111" s="522"/>
      <c r="AA111" s="522"/>
      <c r="AB111" s="522"/>
      <c r="AC111" s="522"/>
      <c r="AD111" s="522"/>
      <c r="AE111" s="522"/>
      <c r="AF111" s="522"/>
      <c r="AG111" s="522"/>
      <c r="AH111" s="522"/>
      <c r="AI111" s="522"/>
      <c r="AJ111" s="522"/>
      <c r="AK111" s="522"/>
      <c r="AL111" s="522"/>
      <c r="AM111" s="522"/>
      <c r="AN111" s="522"/>
      <c r="AO111" s="522"/>
      <c r="AP111" s="522"/>
      <c r="AQ111" s="522"/>
      <c r="AR111" s="522"/>
      <c r="AS111" s="522"/>
      <c r="AT111" s="522"/>
      <c r="AU111" s="522"/>
      <c r="AV111" s="522"/>
      <c r="AW111" s="522"/>
      <c r="AX111" s="522"/>
      <c r="AY111" s="522"/>
      <c r="AZ111" s="522"/>
      <c r="BA111" s="522"/>
      <c r="BB111" s="522"/>
      <c r="BC111" s="522"/>
      <c r="BD111" s="522"/>
    </row>
    <row r="112" spans="1:56" x14ac:dyDescent="0.15">
      <c r="A112" s="521" t="s">
        <v>919</v>
      </c>
      <c r="B112" s="522"/>
      <c r="C112" s="522"/>
      <c r="D112" s="522"/>
      <c r="E112" s="522"/>
      <c r="F112" s="522"/>
      <c r="G112" s="522"/>
      <c r="H112" s="522"/>
      <c r="I112" s="522"/>
      <c r="J112" s="522"/>
      <c r="K112" s="522"/>
      <c r="L112" s="522"/>
      <c r="M112" s="522"/>
      <c r="N112" s="522"/>
      <c r="O112" s="522"/>
      <c r="P112" s="522"/>
      <c r="Q112" s="522"/>
      <c r="R112" s="522"/>
      <c r="S112" s="522"/>
      <c r="T112" s="522"/>
      <c r="U112" s="522"/>
      <c r="V112" s="522"/>
      <c r="W112" s="522"/>
      <c r="X112" s="522"/>
      <c r="Y112" s="522"/>
      <c r="Z112" s="522"/>
      <c r="AA112" s="522"/>
      <c r="AB112" s="522"/>
      <c r="AC112" s="522"/>
      <c r="AD112" s="522"/>
      <c r="AE112" s="522"/>
      <c r="AF112" s="522"/>
      <c r="AG112" s="522"/>
      <c r="AH112" s="522"/>
      <c r="AI112" s="522"/>
      <c r="AJ112" s="522"/>
      <c r="AK112" s="522"/>
      <c r="AL112" s="522"/>
      <c r="AM112" s="522"/>
      <c r="AN112" s="522"/>
      <c r="AO112" s="522"/>
      <c r="AP112" s="522"/>
      <c r="AQ112" s="522"/>
      <c r="AR112" s="522"/>
      <c r="AS112" s="522"/>
      <c r="AT112" s="522"/>
      <c r="AU112" s="522"/>
      <c r="AV112" s="522"/>
      <c r="AW112" s="522"/>
      <c r="AX112" s="522"/>
      <c r="AY112" s="522"/>
      <c r="AZ112" s="522"/>
      <c r="BA112" s="522"/>
      <c r="BB112" s="522"/>
      <c r="BC112" s="522"/>
      <c r="BD112" s="522"/>
    </row>
    <row r="113" spans="1:56" x14ac:dyDescent="0.15">
      <c r="A113" s="521" t="s">
        <v>918</v>
      </c>
      <c r="B113" s="522"/>
      <c r="C113" s="522"/>
      <c r="D113" s="522"/>
      <c r="E113" s="522"/>
      <c r="F113" s="522"/>
      <c r="G113" s="522"/>
      <c r="H113" s="522"/>
      <c r="I113" s="522"/>
      <c r="J113" s="522"/>
      <c r="K113" s="522"/>
      <c r="L113" s="522"/>
      <c r="M113" s="522"/>
      <c r="N113" s="522"/>
      <c r="O113" s="522"/>
      <c r="P113" s="522"/>
      <c r="Q113" s="522"/>
      <c r="R113" s="522"/>
      <c r="S113" s="522"/>
      <c r="T113" s="522"/>
      <c r="U113" s="522"/>
      <c r="V113" s="522"/>
      <c r="W113" s="522"/>
      <c r="X113" s="522"/>
      <c r="Y113" s="522"/>
      <c r="Z113" s="522"/>
      <c r="AA113" s="522"/>
      <c r="AB113" s="522"/>
      <c r="AC113" s="522"/>
      <c r="AD113" s="522"/>
      <c r="AE113" s="522"/>
      <c r="AF113" s="522"/>
      <c r="AG113" s="522"/>
      <c r="AH113" s="522"/>
      <c r="AI113" s="522"/>
      <c r="AJ113" s="522"/>
      <c r="AK113" s="522"/>
      <c r="AL113" s="522"/>
      <c r="AM113" s="522"/>
      <c r="AN113" s="522"/>
      <c r="AO113" s="522"/>
      <c r="AP113" s="522"/>
      <c r="AQ113" s="522"/>
      <c r="AR113" s="522"/>
      <c r="AS113" s="522"/>
      <c r="AT113" s="522"/>
      <c r="AU113" s="522"/>
      <c r="AV113" s="522"/>
      <c r="AW113" s="522"/>
      <c r="AX113" s="522"/>
      <c r="AY113" s="522"/>
      <c r="AZ113" s="522"/>
      <c r="BA113" s="522"/>
      <c r="BB113" s="522"/>
      <c r="BC113" s="522"/>
      <c r="BD113" s="522"/>
    </row>
    <row r="114" spans="1:56" x14ac:dyDescent="0.15">
      <c r="A114" s="521" t="s">
        <v>917</v>
      </c>
      <c r="B114" s="522"/>
      <c r="C114" s="522"/>
      <c r="D114" s="522"/>
      <c r="E114" s="522"/>
      <c r="F114" s="522"/>
      <c r="G114" s="522"/>
      <c r="H114" s="522"/>
      <c r="I114" s="522"/>
      <c r="J114" s="522"/>
      <c r="K114" s="522"/>
      <c r="L114" s="522"/>
      <c r="M114" s="522"/>
      <c r="N114" s="522"/>
      <c r="O114" s="522"/>
      <c r="P114" s="522"/>
      <c r="Q114" s="522"/>
      <c r="R114" s="522"/>
      <c r="S114" s="522"/>
      <c r="T114" s="522"/>
      <c r="U114" s="522"/>
      <c r="V114" s="522"/>
      <c r="W114" s="522"/>
      <c r="X114" s="522"/>
      <c r="Y114" s="522"/>
      <c r="Z114" s="522"/>
      <c r="AA114" s="522"/>
      <c r="AB114" s="522"/>
      <c r="AC114" s="522"/>
      <c r="AD114" s="522"/>
      <c r="AE114" s="522"/>
      <c r="AF114" s="522"/>
      <c r="AG114" s="522"/>
      <c r="AH114" s="522"/>
      <c r="AI114" s="522"/>
      <c r="AJ114" s="522"/>
      <c r="AK114" s="522"/>
      <c r="AL114" s="522"/>
      <c r="AM114" s="522"/>
      <c r="AN114" s="522"/>
      <c r="AO114" s="522"/>
      <c r="AP114" s="522"/>
      <c r="AQ114" s="522"/>
      <c r="AR114" s="522"/>
      <c r="AS114" s="522"/>
      <c r="AT114" s="522"/>
      <c r="AU114" s="522"/>
      <c r="AV114" s="522"/>
      <c r="AW114" s="522"/>
      <c r="AX114" s="522"/>
      <c r="AY114" s="522"/>
      <c r="AZ114" s="522"/>
      <c r="BA114" s="522"/>
      <c r="BB114" s="522"/>
      <c r="BC114" s="522"/>
      <c r="BD114" s="522"/>
    </row>
    <row r="115" spans="1:56" x14ac:dyDescent="0.15">
      <c r="A115" s="521" t="s">
        <v>916</v>
      </c>
      <c r="B115" s="522"/>
      <c r="C115" s="522"/>
      <c r="D115" s="522"/>
      <c r="E115" s="522"/>
      <c r="F115" s="522"/>
      <c r="G115" s="522"/>
      <c r="H115" s="522"/>
      <c r="I115" s="522"/>
      <c r="J115" s="522"/>
      <c r="K115" s="522"/>
      <c r="L115" s="522"/>
      <c r="M115" s="522"/>
      <c r="N115" s="522"/>
      <c r="O115" s="522"/>
      <c r="P115" s="522"/>
      <c r="Q115" s="522"/>
      <c r="R115" s="522"/>
      <c r="S115" s="522"/>
      <c r="T115" s="522"/>
      <c r="U115" s="522"/>
      <c r="V115" s="522"/>
      <c r="W115" s="522"/>
      <c r="X115" s="522"/>
      <c r="Y115" s="522"/>
      <c r="Z115" s="522"/>
      <c r="AA115" s="522"/>
      <c r="AB115" s="522"/>
      <c r="AC115" s="522"/>
      <c r="AD115" s="522"/>
      <c r="AE115" s="522"/>
      <c r="AF115" s="522"/>
      <c r="AG115" s="522"/>
      <c r="AH115" s="522"/>
      <c r="AI115" s="522"/>
      <c r="AJ115" s="522"/>
      <c r="AK115" s="522"/>
      <c r="AL115" s="522"/>
      <c r="AM115" s="522"/>
      <c r="AN115" s="522"/>
      <c r="AO115" s="522"/>
      <c r="AP115" s="522"/>
      <c r="AQ115" s="522"/>
      <c r="AR115" s="522"/>
      <c r="AS115" s="522"/>
      <c r="AT115" s="522"/>
      <c r="AU115" s="522"/>
      <c r="AV115" s="522"/>
      <c r="AW115" s="522"/>
      <c r="AX115" s="522"/>
      <c r="AY115" s="522"/>
      <c r="AZ115" s="522"/>
      <c r="BA115" s="522"/>
      <c r="BB115" s="522"/>
      <c r="BC115" s="522"/>
      <c r="BD115" s="522"/>
    </row>
    <row r="116" spans="1:56" x14ac:dyDescent="0.15">
      <c r="A116" s="521" t="s">
        <v>915</v>
      </c>
      <c r="B116" s="522"/>
      <c r="C116" s="522"/>
      <c r="D116" s="522"/>
      <c r="E116" s="522"/>
      <c r="F116" s="522"/>
      <c r="G116" s="522"/>
      <c r="H116" s="522"/>
      <c r="I116" s="522"/>
      <c r="J116" s="522"/>
      <c r="K116" s="522"/>
      <c r="L116" s="522"/>
      <c r="M116" s="522"/>
      <c r="N116" s="522"/>
      <c r="O116" s="522"/>
      <c r="P116" s="522"/>
      <c r="Q116" s="522"/>
      <c r="R116" s="522"/>
      <c r="S116" s="522"/>
      <c r="T116" s="522"/>
      <c r="U116" s="522"/>
      <c r="V116" s="522"/>
      <c r="W116" s="522"/>
      <c r="X116" s="522"/>
      <c r="Y116" s="522"/>
      <c r="Z116" s="522"/>
      <c r="AA116" s="522"/>
      <c r="AB116" s="522"/>
      <c r="AC116" s="522"/>
      <c r="AD116" s="522"/>
      <c r="AE116" s="522"/>
      <c r="AF116" s="522"/>
      <c r="AG116" s="522"/>
      <c r="AH116" s="522"/>
      <c r="AI116" s="522"/>
      <c r="AJ116" s="522"/>
      <c r="AK116" s="522"/>
      <c r="AL116" s="522"/>
      <c r="AM116" s="522"/>
      <c r="AN116" s="522"/>
      <c r="AO116" s="522"/>
      <c r="AP116" s="522"/>
      <c r="AQ116" s="522"/>
      <c r="AR116" s="522"/>
      <c r="AS116" s="522"/>
      <c r="AT116" s="522"/>
      <c r="AU116" s="522"/>
      <c r="AV116" s="522"/>
      <c r="AW116" s="522"/>
      <c r="AX116" s="522"/>
      <c r="AY116" s="522"/>
      <c r="AZ116" s="522"/>
      <c r="BA116" s="522"/>
      <c r="BB116" s="522"/>
      <c r="BC116" s="522"/>
      <c r="BD116" s="522"/>
    </row>
    <row r="117" spans="1:56" x14ac:dyDescent="0.15">
      <c r="A117" s="521" t="s">
        <v>914</v>
      </c>
      <c r="B117" s="522"/>
      <c r="C117" s="522"/>
      <c r="D117" s="522"/>
      <c r="E117" s="522"/>
      <c r="F117" s="522"/>
      <c r="G117" s="522"/>
      <c r="H117" s="522"/>
      <c r="I117" s="522"/>
      <c r="J117" s="522"/>
      <c r="K117" s="522"/>
      <c r="L117" s="522"/>
      <c r="M117" s="522"/>
      <c r="N117" s="522"/>
      <c r="O117" s="522"/>
      <c r="P117" s="522"/>
      <c r="Q117" s="522"/>
      <c r="R117" s="522"/>
      <c r="S117" s="522"/>
      <c r="T117" s="522"/>
      <c r="U117" s="522"/>
      <c r="V117" s="522"/>
      <c r="W117" s="522"/>
      <c r="X117" s="522"/>
      <c r="Y117" s="522"/>
      <c r="Z117" s="522"/>
      <c r="AA117" s="522"/>
      <c r="AB117" s="522"/>
      <c r="AC117" s="522"/>
      <c r="AD117" s="522"/>
      <c r="AE117" s="522"/>
      <c r="AF117" s="522"/>
      <c r="AG117" s="522"/>
      <c r="AH117" s="522"/>
      <c r="AI117" s="522"/>
      <c r="AJ117" s="522"/>
      <c r="AK117" s="522"/>
      <c r="AL117" s="522"/>
      <c r="AM117" s="522"/>
      <c r="AN117" s="522"/>
      <c r="AO117" s="522"/>
      <c r="AP117" s="522"/>
      <c r="AQ117" s="522"/>
      <c r="AR117" s="522"/>
      <c r="AS117" s="522"/>
      <c r="AT117" s="522"/>
      <c r="AU117" s="522"/>
      <c r="AV117" s="522"/>
      <c r="AW117" s="522"/>
      <c r="AX117" s="522"/>
      <c r="AY117" s="522"/>
      <c r="AZ117" s="522"/>
      <c r="BA117" s="522"/>
      <c r="BB117" s="522"/>
      <c r="BC117" s="522"/>
      <c r="BD117" s="522"/>
    </row>
  </sheetData>
  <mergeCells count="89">
    <mergeCell ref="A1:BD1"/>
    <mergeCell ref="A2:BD2"/>
    <mergeCell ref="A3:BD3"/>
    <mergeCell ref="A4:BD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U6"/>
    <mergeCell ref="AV6"/>
    <mergeCell ref="AL6"/>
    <mergeCell ref="AM6"/>
    <mergeCell ref="AN6"/>
    <mergeCell ref="AO6"/>
    <mergeCell ref="AP6"/>
    <mergeCell ref="A92:BD92"/>
    <mergeCell ref="AW6"/>
    <mergeCell ref="AX6"/>
    <mergeCell ref="AY6"/>
    <mergeCell ref="AZ6"/>
    <mergeCell ref="BC6"/>
    <mergeCell ref="BD6"/>
    <mergeCell ref="A89:BD89"/>
    <mergeCell ref="A90:BD90"/>
    <mergeCell ref="A91:BD91"/>
    <mergeCell ref="BA6"/>
    <mergeCell ref="BB6"/>
    <mergeCell ref="AQ6"/>
    <mergeCell ref="AR6"/>
    <mergeCell ref="AS6"/>
    <mergeCell ref="AT6"/>
    <mergeCell ref="A93:BD93"/>
    <mergeCell ref="A94:BD94"/>
    <mergeCell ref="A95:BD95"/>
    <mergeCell ref="A96:BD96"/>
    <mergeCell ref="A97:BD97"/>
    <mergeCell ref="A98:BD98"/>
    <mergeCell ref="A99:BD99"/>
    <mergeCell ref="A100:BD100"/>
    <mergeCell ref="A101:BD101"/>
    <mergeCell ref="A102:BD102"/>
    <mergeCell ref="A103:BD103"/>
    <mergeCell ref="A104:BD104"/>
    <mergeCell ref="A105:BD105"/>
    <mergeCell ref="A106:BD106"/>
    <mergeCell ref="A107:BD107"/>
    <mergeCell ref="A108:BD108"/>
    <mergeCell ref="A109:BD109"/>
    <mergeCell ref="A110:BD110"/>
    <mergeCell ref="A117:BD117"/>
    <mergeCell ref="A111:BD111"/>
    <mergeCell ref="A112:BD112"/>
    <mergeCell ref="A113:BD113"/>
    <mergeCell ref="A114:BD114"/>
    <mergeCell ref="A115:BD115"/>
    <mergeCell ref="A116:BD116"/>
  </mergeCells>
  <pageMargins left="0.75" right="0.75" top="1" bottom="1" header="0.5" footer="0.5"/>
  <pageSetup orientation="portrait" horizontalDpi="300" verticalDpi="30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6"/>
  <sheetViews>
    <sheetView zoomScale="200" zoomScaleNormal="200" zoomScalePageLayoutView="200" workbookViewId="0">
      <pane xSplit="2" ySplit="6" topLeftCell="J19" activePane="bottomRight" state="frozen"/>
      <selection activeCell="A103" sqref="A103:XFD103"/>
      <selection pane="topRight" activeCell="A103" sqref="A103:XFD103"/>
      <selection pane="bottomLeft" activeCell="A103" sqref="A103:XFD103"/>
      <selection pane="bottomRight" activeCell="A4" sqref="A4:Q4"/>
    </sheetView>
  </sheetViews>
  <sheetFormatPr baseColWidth="10" defaultColWidth="7.5703125" defaultRowHeight="13" x14ac:dyDescent="0.15"/>
  <cols>
    <col min="1" max="1" width="7.5703125" style="52"/>
    <col min="2" max="2" width="55.7109375" style="52" bestFit="1" customWidth="1"/>
    <col min="3" max="16384" width="7.5703125" style="52"/>
  </cols>
  <sheetData>
    <row r="1" spans="1:17" ht="18" x14ac:dyDescent="0.2">
      <c r="A1" s="525" t="s">
        <v>869</v>
      </c>
      <c r="B1" s="522"/>
      <c r="C1" s="522"/>
      <c r="D1" s="522"/>
      <c r="E1" s="522"/>
      <c r="F1" s="522"/>
      <c r="G1" s="522"/>
      <c r="H1" s="522"/>
      <c r="I1" s="522"/>
      <c r="J1" s="522"/>
      <c r="K1" s="522"/>
      <c r="L1" s="522"/>
      <c r="M1" s="522"/>
      <c r="N1" s="522"/>
      <c r="O1" s="522"/>
      <c r="P1" s="522"/>
      <c r="Q1" s="522"/>
    </row>
    <row r="2" spans="1:17" ht="17" x14ac:dyDescent="0.2">
      <c r="A2" s="526" t="s">
        <v>497</v>
      </c>
      <c r="B2" s="522"/>
      <c r="C2" s="522"/>
      <c r="D2" s="522"/>
      <c r="E2" s="522"/>
      <c r="F2" s="522"/>
      <c r="G2" s="522"/>
      <c r="H2" s="522"/>
      <c r="I2" s="522"/>
      <c r="J2" s="522"/>
      <c r="K2" s="522"/>
      <c r="L2" s="522"/>
      <c r="M2" s="522"/>
      <c r="N2" s="522"/>
      <c r="O2" s="522"/>
      <c r="P2" s="522"/>
      <c r="Q2" s="522"/>
    </row>
    <row r="3" spans="1:17" x14ac:dyDescent="0.15">
      <c r="A3" s="522" t="s">
        <v>308</v>
      </c>
      <c r="B3" s="522"/>
      <c r="C3" s="522"/>
      <c r="D3" s="522"/>
      <c r="E3" s="522"/>
      <c r="F3" s="522"/>
      <c r="G3" s="522"/>
      <c r="H3" s="522"/>
      <c r="I3" s="522"/>
      <c r="J3" s="522"/>
      <c r="K3" s="522"/>
      <c r="L3" s="522"/>
      <c r="M3" s="522"/>
      <c r="N3" s="522"/>
      <c r="O3" s="522"/>
      <c r="P3" s="522"/>
      <c r="Q3" s="522"/>
    </row>
    <row r="4" spans="1:17" x14ac:dyDescent="0.15">
      <c r="A4" s="541" t="s">
        <v>1417</v>
      </c>
      <c r="B4" s="541"/>
      <c r="C4" s="541"/>
      <c r="D4" s="541"/>
      <c r="E4" s="541"/>
      <c r="F4" s="541"/>
      <c r="G4" s="541"/>
      <c r="H4" s="541"/>
      <c r="I4" s="541"/>
      <c r="J4" s="541"/>
      <c r="K4" s="541"/>
      <c r="L4" s="541"/>
      <c r="M4" s="541"/>
      <c r="N4" s="541"/>
      <c r="O4" s="541"/>
      <c r="P4" s="541"/>
      <c r="Q4" s="541"/>
    </row>
    <row r="6" spans="1:17" x14ac:dyDescent="0.15">
      <c r="A6" s="523" t="s">
        <v>307</v>
      </c>
      <c r="B6" s="523" t="s">
        <v>5</v>
      </c>
      <c r="C6" s="523" t="s">
        <v>573</v>
      </c>
      <c r="D6" s="523" t="s">
        <v>235</v>
      </c>
      <c r="E6" s="523" t="s">
        <v>572</v>
      </c>
      <c r="F6" s="523" t="s">
        <v>233</v>
      </c>
      <c r="G6" s="523" t="s">
        <v>571</v>
      </c>
      <c r="H6" s="523" t="s">
        <v>231</v>
      </c>
      <c r="I6" s="523" t="s">
        <v>570</v>
      </c>
      <c r="J6" s="523" t="s">
        <v>229</v>
      </c>
      <c r="K6" s="523" t="s">
        <v>569</v>
      </c>
      <c r="L6" s="523" t="s">
        <v>227</v>
      </c>
      <c r="M6" s="523" t="s">
        <v>568</v>
      </c>
      <c r="N6" s="523" t="s">
        <v>225</v>
      </c>
      <c r="O6" s="523" t="s">
        <v>567</v>
      </c>
      <c r="P6" s="523" t="s">
        <v>223</v>
      </c>
      <c r="Q6" s="403" t="s">
        <v>1416</v>
      </c>
    </row>
    <row r="7" spans="1:17" x14ac:dyDescent="0.15">
      <c r="A7" s="52" t="s">
        <v>221</v>
      </c>
      <c r="B7" s="48" t="s">
        <v>868</v>
      </c>
      <c r="C7" s="52">
        <v>291177</v>
      </c>
      <c r="D7" s="52">
        <v>348083</v>
      </c>
      <c r="E7" s="52">
        <v>287918</v>
      </c>
      <c r="F7" s="52">
        <v>278131</v>
      </c>
      <c r="G7" s="52">
        <v>317739</v>
      </c>
      <c r="H7" s="52">
        <v>411056</v>
      </c>
      <c r="I7" s="52">
        <v>532540</v>
      </c>
      <c r="J7" s="52">
        <v>679602</v>
      </c>
      <c r="K7" s="52">
        <v>828727</v>
      </c>
      <c r="L7" s="52">
        <v>808717</v>
      </c>
      <c r="M7" s="52">
        <v>600858</v>
      </c>
      <c r="N7" s="52">
        <v>672117</v>
      </c>
      <c r="O7" s="52">
        <v>746935</v>
      </c>
      <c r="P7" s="52">
        <v>749775</v>
      </c>
      <c r="Q7" s="52">
        <v>767000</v>
      </c>
    </row>
    <row r="8" spans="1:17" x14ac:dyDescent="0.15">
      <c r="A8" s="52" t="s">
        <v>219</v>
      </c>
      <c r="B8" s="52" t="s">
        <v>867</v>
      </c>
      <c r="C8" s="52">
        <v>131626</v>
      </c>
      <c r="D8" s="52">
        <v>151839</v>
      </c>
      <c r="E8" s="52">
        <v>128665</v>
      </c>
      <c r="F8" s="52">
        <v>145590</v>
      </c>
      <c r="G8" s="52">
        <v>186417</v>
      </c>
      <c r="H8" s="52">
        <v>250606</v>
      </c>
      <c r="I8" s="52">
        <v>294538</v>
      </c>
      <c r="J8" s="52">
        <v>324816</v>
      </c>
      <c r="K8" s="52">
        <v>370758</v>
      </c>
      <c r="L8" s="52">
        <v>413739</v>
      </c>
      <c r="M8" s="52">
        <v>362520</v>
      </c>
      <c r="N8" s="52">
        <v>440906</v>
      </c>
      <c r="O8" s="52">
        <v>470728</v>
      </c>
      <c r="P8" s="52">
        <v>453572</v>
      </c>
      <c r="Q8" s="52">
        <v>460281</v>
      </c>
    </row>
    <row r="9" spans="1:17" x14ac:dyDescent="0.15">
      <c r="A9" s="52" t="s">
        <v>217</v>
      </c>
      <c r="B9" s="52" t="s">
        <v>857</v>
      </c>
      <c r="C9" s="52">
        <v>126785</v>
      </c>
      <c r="D9" s="52">
        <v>146467</v>
      </c>
      <c r="E9" s="52">
        <v>123017</v>
      </c>
      <c r="F9" s="52">
        <v>139869</v>
      </c>
      <c r="G9" s="52">
        <v>180148</v>
      </c>
      <c r="H9" s="52">
        <v>244462</v>
      </c>
      <c r="I9" s="52">
        <v>288396</v>
      </c>
      <c r="J9" s="52">
        <v>319028</v>
      </c>
      <c r="K9" s="52">
        <v>363361</v>
      </c>
      <c r="L9" s="52">
        <v>405541</v>
      </c>
      <c r="M9" s="52">
        <v>355984</v>
      </c>
      <c r="N9" s="52">
        <v>435106</v>
      </c>
      <c r="O9" s="52">
        <v>463529</v>
      </c>
      <c r="P9" s="52">
        <v>445620</v>
      </c>
      <c r="Q9" s="52">
        <v>452258</v>
      </c>
    </row>
    <row r="10" spans="1:17" x14ac:dyDescent="0.15">
      <c r="A10" s="52" t="s">
        <v>215</v>
      </c>
      <c r="B10" s="52" t="s">
        <v>376</v>
      </c>
      <c r="C10" s="52">
        <v>4841</v>
      </c>
      <c r="D10" s="52">
        <v>5372</v>
      </c>
      <c r="E10" s="52">
        <v>5647</v>
      </c>
      <c r="F10" s="52">
        <v>5720</v>
      </c>
      <c r="G10" s="52">
        <v>6269</v>
      </c>
      <c r="H10" s="52">
        <v>6143</v>
      </c>
      <c r="I10" s="52">
        <v>6142</v>
      </c>
      <c r="J10" s="52">
        <v>5788</v>
      </c>
      <c r="K10" s="52">
        <v>7396</v>
      </c>
      <c r="L10" s="52">
        <v>8198</v>
      </c>
      <c r="M10" s="52">
        <v>6536</v>
      </c>
      <c r="N10" s="52">
        <v>5801</v>
      </c>
      <c r="O10" s="52">
        <v>7199</v>
      </c>
      <c r="P10" s="52">
        <v>7952</v>
      </c>
      <c r="Q10" s="52">
        <v>8024</v>
      </c>
    </row>
    <row r="11" spans="1:17" x14ac:dyDescent="0.15">
      <c r="A11" s="52" t="s">
        <v>213</v>
      </c>
      <c r="B11" s="52" t="s">
        <v>866</v>
      </c>
      <c r="C11" s="52">
        <v>156354</v>
      </c>
      <c r="D11" s="52">
        <v>192398</v>
      </c>
      <c r="E11" s="52">
        <v>155692</v>
      </c>
      <c r="F11" s="52">
        <v>129238</v>
      </c>
      <c r="G11" s="52">
        <v>126528</v>
      </c>
      <c r="H11" s="52">
        <v>157310</v>
      </c>
      <c r="I11" s="52">
        <v>235118</v>
      </c>
      <c r="J11" s="52">
        <v>352116</v>
      </c>
      <c r="K11" s="52">
        <v>455431</v>
      </c>
      <c r="L11" s="52">
        <v>389877</v>
      </c>
      <c r="M11" s="52">
        <v>233546</v>
      </c>
      <c r="N11" s="52">
        <v>229717</v>
      </c>
      <c r="O11" s="52">
        <v>274284</v>
      </c>
      <c r="P11" s="52">
        <v>294267</v>
      </c>
      <c r="Q11" s="52">
        <v>305282</v>
      </c>
    </row>
    <row r="12" spans="1:17" x14ac:dyDescent="0.15">
      <c r="A12" s="52" t="s">
        <v>211</v>
      </c>
      <c r="B12" s="52" t="s">
        <v>865</v>
      </c>
      <c r="C12" s="52">
        <v>67583</v>
      </c>
      <c r="D12" s="52">
        <v>71416</v>
      </c>
      <c r="E12" s="52">
        <v>68706</v>
      </c>
      <c r="F12" s="52">
        <v>79140</v>
      </c>
      <c r="G12" s="52">
        <v>88009</v>
      </c>
      <c r="H12" s="52">
        <v>104558</v>
      </c>
      <c r="I12" s="52">
        <v>120019</v>
      </c>
      <c r="J12" s="52">
        <v>148196</v>
      </c>
      <c r="K12" s="52">
        <v>198837</v>
      </c>
      <c r="L12" s="52">
        <v>228859</v>
      </c>
      <c r="M12" s="52">
        <v>181153</v>
      </c>
      <c r="N12" s="52">
        <v>192991</v>
      </c>
      <c r="O12" s="52">
        <v>235811</v>
      </c>
      <c r="P12" s="52">
        <v>258847</v>
      </c>
      <c r="Q12" s="52">
        <v>274843</v>
      </c>
    </row>
    <row r="13" spans="1:17" x14ac:dyDescent="0.15">
      <c r="A13" s="52" t="s">
        <v>209</v>
      </c>
      <c r="B13" s="52" t="s">
        <v>854</v>
      </c>
      <c r="C13" s="52">
        <v>30123</v>
      </c>
      <c r="D13" s="52">
        <v>33473</v>
      </c>
      <c r="E13" s="52">
        <v>34164</v>
      </c>
      <c r="F13" s="52">
        <v>38229</v>
      </c>
      <c r="G13" s="52">
        <v>41554</v>
      </c>
      <c r="H13" s="52">
        <v>54087</v>
      </c>
      <c r="I13" s="52">
        <v>64628</v>
      </c>
      <c r="J13" s="52">
        <v>84330</v>
      </c>
      <c r="K13" s="52">
        <v>116147</v>
      </c>
      <c r="L13" s="52">
        <v>143918</v>
      </c>
      <c r="M13" s="52">
        <v>108592</v>
      </c>
      <c r="N13" s="52">
        <v>115377</v>
      </c>
      <c r="O13" s="52">
        <v>147474</v>
      </c>
      <c r="P13" s="52">
        <v>166425</v>
      </c>
      <c r="Q13" s="52">
        <v>172309</v>
      </c>
    </row>
    <row r="14" spans="1:17" x14ac:dyDescent="0.15">
      <c r="A14" s="52" t="s">
        <v>207</v>
      </c>
      <c r="B14" s="52" t="s">
        <v>853</v>
      </c>
      <c r="C14" s="52">
        <v>37460</v>
      </c>
      <c r="D14" s="52">
        <v>37943</v>
      </c>
      <c r="E14" s="52">
        <v>34542</v>
      </c>
      <c r="F14" s="52">
        <v>40911</v>
      </c>
      <c r="G14" s="52">
        <v>46454</v>
      </c>
      <c r="H14" s="52">
        <v>50471</v>
      </c>
      <c r="I14" s="52">
        <v>55392</v>
      </c>
      <c r="J14" s="52">
        <v>63866</v>
      </c>
      <c r="K14" s="52">
        <v>82690</v>
      </c>
      <c r="L14" s="52">
        <v>84941</v>
      </c>
      <c r="M14" s="52">
        <v>72561</v>
      </c>
      <c r="N14" s="52">
        <v>77614</v>
      </c>
      <c r="O14" s="52">
        <v>88337</v>
      </c>
      <c r="P14" s="52">
        <v>92423</v>
      </c>
      <c r="Q14" s="52">
        <v>102534</v>
      </c>
    </row>
    <row r="15" spans="1:17" x14ac:dyDescent="0.15">
      <c r="A15" s="52" t="s">
        <v>205</v>
      </c>
      <c r="B15" s="52" t="s">
        <v>864</v>
      </c>
      <c r="C15" s="52">
        <v>51948</v>
      </c>
      <c r="D15" s="52">
        <v>71755</v>
      </c>
      <c r="E15" s="52">
        <v>49797</v>
      </c>
      <c r="F15" s="52">
        <v>27110</v>
      </c>
      <c r="G15" s="52">
        <v>22700</v>
      </c>
      <c r="H15" s="52">
        <v>32853</v>
      </c>
      <c r="I15" s="52">
        <v>79572</v>
      </c>
      <c r="J15" s="52">
        <v>147290</v>
      </c>
      <c r="K15" s="52">
        <v>185016</v>
      </c>
      <c r="L15" s="52">
        <v>113127</v>
      </c>
      <c r="M15" s="52">
        <v>31873</v>
      </c>
      <c r="N15" s="52">
        <v>22505</v>
      </c>
      <c r="O15" s="52">
        <v>23870</v>
      </c>
      <c r="P15" s="52">
        <v>20984</v>
      </c>
      <c r="Q15" s="52">
        <v>16602</v>
      </c>
    </row>
    <row r="16" spans="1:17" x14ac:dyDescent="0.15">
      <c r="A16" s="52" t="s">
        <v>203</v>
      </c>
      <c r="B16" s="52" t="s">
        <v>863</v>
      </c>
      <c r="C16" s="52">
        <v>41888</v>
      </c>
      <c r="D16" s="52">
        <v>57043</v>
      </c>
      <c r="E16" s="52">
        <v>40501</v>
      </c>
      <c r="F16" s="52">
        <v>22689</v>
      </c>
      <c r="G16" s="52">
        <v>18076</v>
      </c>
      <c r="H16" s="52">
        <v>26520</v>
      </c>
      <c r="I16" s="52">
        <v>63601</v>
      </c>
      <c r="J16" s="52">
        <v>114503</v>
      </c>
      <c r="K16" s="52">
        <v>143576</v>
      </c>
      <c r="L16" s="52">
        <v>87652</v>
      </c>
      <c r="M16" s="52">
        <v>25232</v>
      </c>
      <c r="N16" s="52">
        <v>19097</v>
      </c>
      <c r="O16" s="52">
        <v>21021</v>
      </c>
      <c r="P16" s="52">
        <v>18753</v>
      </c>
      <c r="Q16" s="52">
        <v>15018</v>
      </c>
    </row>
    <row r="17" spans="1:17" x14ac:dyDescent="0.15">
      <c r="A17" s="52" t="s">
        <v>201</v>
      </c>
      <c r="B17" s="52" t="s">
        <v>862</v>
      </c>
      <c r="C17" s="52">
        <v>10060</v>
      </c>
      <c r="D17" s="52">
        <v>14712</v>
      </c>
      <c r="E17" s="52">
        <v>9296</v>
      </c>
      <c r="F17" s="52">
        <v>4421</v>
      </c>
      <c r="G17" s="52">
        <v>4624</v>
      </c>
      <c r="H17" s="52">
        <v>6334</v>
      </c>
      <c r="I17" s="52">
        <v>15971</v>
      </c>
      <c r="J17" s="52">
        <v>32787</v>
      </c>
      <c r="K17" s="52">
        <v>41439</v>
      </c>
      <c r="L17" s="52">
        <v>25475</v>
      </c>
      <c r="M17" s="52">
        <v>6641</v>
      </c>
      <c r="N17" s="52">
        <v>3408</v>
      </c>
      <c r="O17" s="52">
        <v>2849</v>
      </c>
      <c r="P17" s="52">
        <v>2230</v>
      </c>
      <c r="Q17" s="52">
        <v>1584</v>
      </c>
    </row>
    <row r="18" spans="1:17" x14ac:dyDescent="0.15">
      <c r="A18" s="52" t="s">
        <v>199</v>
      </c>
      <c r="B18" s="52" t="s">
        <v>861</v>
      </c>
      <c r="C18" s="52">
        <v>36825</v>
      </c>
      <c r="D18" s="52">
        <v>49228</v>
      </c>
      <c r="E18" s="52">
        <v>37190</v>
      </c>
      <c r="F18" s="52">
        <v>22987</v>
      </c>
      <c r="G18" s="52">
        <v>15820</v>
      </c>
      <c r="H18" s="52">
        <v>19899</v>
      </c>
      <c r="I18" s="52">
        <v>35527</v>
      </c>
      <c r="J18" s="52">
        <v>56630</v>
      </c>
      <c r="K18" s="52">
        <v>71579</v>
      </c>
      <c r="L18" s="52">
        <v>47891</v>
      </c>
      <c r="M18" s="52">
        <v>20519</v>
      </c>
      <c r="N18" s="52">
        <v>14221</v>
      </c>
      <c r="O18" s="52">
        <v>14604</v>
      </c>
      <c r="P18" s="52">
        <v>14436</v>
      </c>
      <c r="Q18" s="52">
        <v>13838</v>
      </c>
    </row>
    <row r="19" spans="1:17" x14ac:dyDescent="0.15">
      <c r="A19" s="52" t="s">
        <v>197</v>
      </c>
      <c r="B19" s="52" t="s">
        <v>860</v>
      </c>
      <c r="C19" s="52">
        <v>3197</v>
      </c>
      <c r="D19" s="52">
        <v>3846</v>
      </c>
      <c r="E19" s="52">
        <v>3561</v>
      </c>
      <c r="F19" s="52">
        <v>3303</v>
      </c>
      <c r="G19" s="52">
        <v>4794</v>
      </c>
      <c r="H19" s="52">
        <v>3140</v>
      </c>
      <c r="I19" s="52">
        <v>2884</v>
      </c>
      <c r="J19" s="52">
        <v>2670</v>
      </c>
      <c r="K19" s="52">
        <v>2538</v>
      </c>
      <c r="L19" s="52">
        <v>5101</v>
      </c>
      <c r="M19" s="52">
        <v>4792</v>
      </c>
      <c r="N19" s="52">
        <v>1494</v>
      </c>
      <c r="O19" s="52">
        <v>1923</v>
      </c>
      <c r="P19" s="52">
        <v>1936</v>
      </c>
      <c r="Q19" s="52">
        <v>1437</v>
      </c>
    </row>
    <row r="20" spans="1:17" x14ac:dyDescent="0.15">
      <c r="A20" s="52" t="s">
        <v>195</v>
      </c>
      <c r="B20" s="48" t="s">
        <v>859</v>
      </c>
      <c r="C20" s="52">
        <v>272082</v>
      </c>
      <c r="D20" s="52">
        <v>322345</v>
      </c>
      <c r="E20" s="52">
        <v>250989</v>
      </c>
      <c r="F20" s="52">
        <v>245164</v>
      </c>
      <c r="G20" s="52">
        <v>266743</v>
      </c>
      <c r="H20" s="52">
        <v>337690</v>
      </c>
      <c r="I20" s="52">
        <v>453795</v>
      </c>
      <c r="J20" s="52">
        <v>624907</v>
      </c>
      <c r="K20" s="52">
        <v>717621</v>
      </c>
      <c r="L20" s="52">
        <v>650874</v>
      </c>
      <c r="M20" s="52">
        <v>468595</v>
      </c>
      <c r="N20" s="52">
        <v>486425</v>
      </c>
      <c r="O20" s="52">
        <v>517895</v>
      </c>
      <c r="P20" s="52">
        <v>538331</v>
      </c>
      <c r="Q20" s="52">
        <v>558473</v>
      </c>
    </row>
    <row r="21" spans="1:17" x14ac:dyDescent="0.15">
      <c r="A21" s="52" t="s">
        <v>193</v>
      </c>
      <c r="B21" s="52" t="s">
        <v>858</v>
      </c>
      <c r="C21" s="52">
        <v>53437</v>
      </c>
      <c r="D21" s="52">
        <v>56910</v>
      </c>
      <c r="E21" s="52">
        <v>12783</v>
      </c>
      <c r="F21" s="52">
        <v>43244</v>
      </c>
      <c r="G21" s="52">
        <v>73750</v>
      </c>
      <c r="H21" s="52">
        <v>99754</v>
      </c>
      <c r="I21" s="52">
        <v>121333</v>
      </c>
      <c r="J21" s="52">
        <v>150770</v>
      </c>
      <c r="K21" s="52">
        <v>126174</v>
      </c>
      <c r="L21" s="52">
        <v>129447</v>
      </c>
      <c r="M21" s="52">
        <v>104828</v>
      </c>
      <c r="N21" s="52">
        <v>152890</v>
      </c>
      <c r="O21" s="52">
        <v>172174</v>
      </c>
      <c r="P21" s="52">
        <v>171955</v>
      </c>
      <c r="Q21" s="52">
        <v>169406</v>
      </c>
    </row>
    <row r="22" spans="1:17" x14ac:dyDescent="0.15">
      <c r="A22" s="52" t="s">
        <v>191</v>
      </c>
      <c r="B22" s="52" t="s">
        <v>857</v>
      </c>
      <c r="C22" s="52">
        <v>38034</v>
      </c>
      <c r="D22" s="52">
        <v>37013</v>
      </c>
      <c r="E22" s="52">
        <v>-8440</v>
      </c>
      <c r="F22" s="52">
        <v>22775</v>
      </c>
      <c r="G22" s="52">
        <v>57544</v>
      </c>
      <c r="H22" s="52">
        <v>85816</v>
      </c>
      <c r="I22" s="52">
        <v>106129</v>
      </c>
      <c r="J22" s="52">
        <v>132346</v>
      </c>
      <c r="K22" s="52">
        <v>101791</v>
      </c>
      <c r="L22" s="52">
        <v>104854</v>
      </c>
      <c r="M22" s="52">
        <v>80924</v>
      </c>
      <c r="N22" s="52">
        <v>129223</v>
      </c>
      <c r="O22" s="52">
        <v>147738</v>
      </c>
      <c r="P22" s="52">
        <v>145556</v>
      </c>
      <c r="Q22" s="52">
        <v>144533</v>
      </c>
    </row>
    <row r="23" spans="1:17" x14ac:dyDescent="0.15">
      <c r="A23" s="52" t="s">
        <v>189</v>
      </c>
      <c r="B23" s="52" t="s">
        <v>376</v>
      </c>
      <c r="C23" s="52">
        <v>15403</v>
      </c>
      <c r="D23" s="52">
        <v>19897</v>
      </c>
      <c r="E23" s="52">
        <v>21224</v>
      </c>
      <c r="F23" s="52">
        <v>20469</v>
      </c>
      <c r="G23" s="52">
        <v>16207</v>
      </c>
      <c r="H23" s="52">
        <v>13938</v>
      </c>
      <c r="I23" s="52">
        <v>15204</v>
      </c>
      <c r="J23" s="52">
        <v>18424</v>
      </c>
      <c r="K23" s="52">
        <v>24383</v>
      </c>
      <c r="L23" s="52">
        <v>24593</v>
      </c>
      <c r="M23" s="52">
        <v>23905</v>
      </c>
      <c r="N23" s="52">
        <v>23667</v>
      </c>
      <c r="O23" s="52">
        <v>24437</v>
      </c>
      <c r="P23" s="52">
        <v>26400</v>
      </c>
      <c r="Q23" s="52">
        <v>24873</v>
      </c>
    </row>
    <row r="24" spans="1:17" x14ac:dyDescent="0.15">
      <c r="A24" s="52" t="s">
        <v>188</v>
      </c>
      <c r="B24" s="52" t="s">
        <v>856</v>
      </c>
      <c r="C24" s="52">
        <v>138120</v>
      </c>
      <c r="D24" s="52">
        <v>180918</v>
      </c>
      <c r="E24" s="52">
        <v>159825</v>
      </c>
      <c r="F24" s="52">
        <v>127012</v>
      </c>
      <c r="G24" s="52">
        <v>119049</v>
      </c>
      <c r="H24" s="52">
        <v>155264</v>
      </c>
      <c r="I24" s="52">
        <v>228403</v>
      </c>
      <c r="J24" s="52">
        <v>338892</v>
      </c>
      <c r="K24" s="52">
        <v>426792</v>
      </c>
      <c r="L24" s="52">
        <v>354603</v>
      </c>
      <c r="M24" s="52">
        <v>219411</v>
      </c>
      <c r="N24" s="52">
        <v>196385</v>
      </c>
      <c r="O24" s="52">
        <v>213328</v>
      </c>
      <c r="P24" s="52">
        <v>234859</v>
      </c>
      <c r="Q24" s="52">
        <v>251827</v>
      </c>
    </row>
    <row r="25" spans="1:17" x14ac:dyDescent="0.15">
      <c r="A25" s="52" t="s">
        <v>186</v>
      </c>
      <c r="B25" s="52" t="s">
        <v>855</v>
      </c>
      <c r="C25" s="52">
        <v>57297</v>
      </c>
      <c r="D25" s="52">
        <v>71342</v>
      </c>
      <c r="E25" s="52">
        <v>76243</v>
      </c>
      <c r="F25" s="52">
        <v>79235</v>
      </c>
      <c r="G25" s="52">
        <v>86634</v>
      </c>
      <c r="H25" s="52">
        <v>108539</v>
      </c>
      <c r="I25" s="52">
        <v>123384</v>
      </c>
      <c r="J25" s="52">
        <v>151446</v>
      </c>
      <c r="K25" s="52">
        <v>194134</v>
      </c>
      <c r="L25" s="52">
        <v>219891</v>
      </c>
      <c r="M25" s="52">
        <v>186810</v>
      </c>
      <c r="N25" s="52">
        <v>175874</v>
      </c>
      <c r="O25" s="52">
        <v>192239</v>
      </c>
      <c r="P25" s="52">
        <v>213350</v>
      </c>
      <c r="Q25" s="52">
        <v>235213</v>
      </c>
    </row>
    <row r="26" spans="1:17" x14ac:dyDescent="0.15">
      <c r="A26" s="52" t="s">
        <v>184</v>
      </c>
      <c r="B26" s="52" t="s">
        <v>854</v>
      </c>
      <c r="C26" s="52">
        <v>17058</v>
      </c>
      <c r="D26" s="52">
        <v>19645</v>
      </c>
      <c r="E26" s="52">
        <v>21129</v>
      </c>
      <c r="F26" s="52">
        <v>23560</v>
      </c>
      <c r="G26" s="52">
        <v>25660</v>
      </c>
      <c r="H26" s="52">
        <v>37037</v>
      </c>
      <c r="I26" s="52">
        <v>38082</v>
      </c>
      <c r="J26" s="52">
        <v>44883</v>
      </c>
      <c r="K26" s="52">
        <v>54924</v>
      </c>
      <c r="L26" s="52">
        <v>70136</v>
      </c>
      <c r="M26" s="52">
        <v>59745</v>
      </c>
      <c r="N26" s="52">
        <v>60027</v>
      </c>
      <c r="O26" s="52">
        <v>74534</v>
      </c>
      <c r="P26" s="52">
        <v>96789</v>
      </c>
      <c r="Q26" s="52">
        <v>109317</v>
      </c>
    </row>
    <row r="27" spans="1:17" x14ac:dyDescent="0.15">
      <c r="A27" s="52" t="s">
        <v>182</v>
      </c>
      <c r="B27" s="52" t="s">
        <v>853</v>
      </c>
      <c r="C27" s="52">
        <v>40239</v>
      </c>
      <c r="D27" s="52">
        <v>51697</v>
      </c>
      <c r="E27" s="52">
        <v>55114</v>
      </c>
      <c r="F27" s="52">
        <v>55676</v>
      </c>
      <c r="G27" s="52">
        <v>60974</v>
      </c>
      <c r="H27" s="52">
        <v>71502</v>
      </c>
      <c r="I27" s="52">
        <v>85302</v>
      </c>
      <c r="J27" s="52">
        <v>106563</v>
      </c>
      <c r="K27" s="52">
        <v>139210</v>
      </c>
      <c r="L27" s="52">
        <v>149755</v>
      </c>
      <c r="M27" s="52">
        <v>127066</v>
      </c>
      <c r="N27" s="52">
        <v>115846</v>
      </c>
      <c r="O27" s="52">
        <v>117704</v>
      </c>
      <c r="P27" s="52">
        <v>116561</v>
      </c>
      <c r="Q27" s="52">
        <v>125897</v>
      </c>
    </row>
    <row r="28" spans="1:17" x14ac:dyDescent="0.15">
      <c r="A28" s="52" t="s">
        <v>180</v>
      </c>
      <c r="B28" s="52" t="s">
        <v>852</v>
      </c>
      <c r="C28" s="52">
        <v>53614</v>
      </c>
      <c r="D28" s="52">
        <v>72222</v>
      </c>
      <c r="E28" s="52">
        <v>50509</v>
      </c>
      <c r="F28" s="52">
        <v>27615</v>
      </c>
      <c r="G28" s="52">
        <v>23937</v>
      </c>
      <c r="H28" s="52">
        <v>34554</v>
      </c>
      <c r="I28" s="52">
        <v>83420</v>
      </c>
      <c r="J28" s="52">
        <v>157078</v>
      </c>
      <c r="K28" s="52">
        <v>190080</v>
      </c>
      <c r="L28" s="52">
        <v>104507</v>
      </c>
      <c r="M28" s="52">
        <v>22417</v>
      </c>
      <c r="N28" s="52">
        <v>13749</v>
      </c>
      <c r="O28" s="52">
        <v>13809</v>
      </c>
      <c r="P28" s="52">
        <v>13632</v>
      </c>
      <c r="Q28" s="52">
        <v>10309</v>
      </c>
    </row>
    <row r="29" spans="1:17" x14ac:dyDescent="0.15">
      <c r="A29" s="52" t="s">
        <v>178</v>
      </c>
      <c r="B29" s="52" t="s">
        <v>851</v>
      </c>
      <c r="C29" s="52">
        <v>47421</v>
      </c>
      <c r="D29" s="52">
        <v>65072</v>
      </c>
      <c r="E29" s="52">
        <v>43640</v>
      </c>
      <c r="F29" s="52">
        <v>22516</v>
      </c>
      <c r="G29" s="52">
        <v>16063</v>
      </c>
      <c r="H29" s="52">
        <v>23835</v>
      </c>
      <c r="I29" s="52">
        <v>62420</v>
      </c>
      <c r="J29" s="52">
        <v>123519</v>
      </c>
      <c r="K29" s="52">
        <v>147724</v>
      </c>
      <c r="L29" s="52">
        <v>79742</v>
      </c>
      <c r="M29" s="52">
        <v>14803</v>
      </c>
      <c r="N29" s="52">
        <v>8070</v>
      </c>
      <c r="O29" s="52">
        <v>8898</v>
      </c>
      <c r="P29" s="52">
        <v>8772</v>
      </c>
      <c r="Q29" s="52">
        <v>6312</v>
      </c>
    </row>
    <row r="30" spans="1:17" x14ac:dyDescent="0.15">
      <c r="A30" s="52" t="s">
        <v>176</v>
      </c>
      <c r="B30" s="52" t="s">
        <v>850</v>
      </c>
      <c r="C30" s="52">
        <v>6193</v>
      </c>
      <c r="D30" s="52">
        <v>7150</v>
      </c>
      <c r="E30" s="52">
        <v>6869</v>
      </c>
      <c r="F30" s="52">
        <v>5099</v>
      </c>
      <c r="G30" s="52">
        <v>7874</v>
      </c>
      <c r="H30" s="52">
        <v>10719</v>
      </c>
      <c r="I30" s="52">
        <v>21001</v>
      </c>
      <c r="J30" s="52">
        <v>33560</v>
      </c>
      <c r="K30" s="52">
        <v>42355</v>
      </c>
      <c r="L30" s="52">
        <v>24765</v>
      </c>
      <c r="M30" s="52">
        <v>7614</v>
      </c>
      <c r="N30" s="52">
        <v>5679</v>
      </c>
      <c r="O30" s="52">
        <v>4911</v>
      </c>
      <c r="P30" s="52">
        <v>4860</v>
      </c>
      <c r="Q30" s="52">
        <v>3997</v>
      </c>
    </row>
    <row r="31" spans="1:17" x14ac:dyDescent="0.15">
      <c r="A31" s="52" t="s">
        <v>174</v>
      </c>
      <c r="B31" s="52" t="s">
        <v>849</v>
      </c>
      <c r="C31" s="52">
        <v>27208</v>
      </c>
      <c r="D31" s="52">
        <v>37355</v>
      </c>
      <c r="E31" s="52">
        <v>33073</v>
      </c>
      <c r="F31" s="52">
        <v>20161</v>
      </c>
      <c r="G31" s="52">
        <v>8477</v>
      </c>
      <c r="H31" s="52">
        <v>12170</v>
      </c>
      <c r="I31" s="52">
        <v>21599</v>
      </c>
      <c r="J31" s="52">
        <v>30367</v>
      </c>
      <c r="K31" s="52">
        <v>42579</v>
      </c>
      <c r="L31" s="52">
        <v>30204</v>
      </c>
      <c r="M31" s="52">
        <v>10183</v>
      </c>
      <c r="N31" s="52">
        <v>6762</v>
      </c>
      <c r="O31" s="52">
        <v>7281</v>
      </c>
      <c r="P31" s="52">
        <v>7876</v>
      </c>
      <c r="Q31" s="52">
        <v>6304</v>
      </c>
    </row>
    <row r="32" spans="1:17" x14ac:dyDescent="0.15">
      <c r="A32" s="52" t="s">
        <v>171</v>
      </c>
      <c r="B32" s="52" t="s">
        <v>848</v>
      </c>
      <c r="C32" s="52">
        <v>80525</v>
      </c>
      <c r="D32" s="52">
        <v>84517</v>
      </c>
      <c r="E32" s="52">
        <v>78381</v>
      </c>
      <c r="F32" s="52">
        <v>74908</v>
      </c>
      <c r="G32" s="52">
        <v>73944</v>
      </c>
      <c r="H32" s="52">
        <v>82672</v>
      </c>
      <c r="I32" s="52">
        <v>104059</v>
      </c>
      <c r="J32" s="52">
        <v>135245</v>
      </c>
      <c r="K32" s="52">
        <v>164654</v>
      </c>
      <c r="L32" s="52">
        <v>166824</v>
      </c>
      <c r="M32" s="52">
        <v>144355</v>
      </c>
      <c r="N32" s="52">
        <v>137150</v>
      </c>
      <c r="O32" s="52">
        <v>132392</v>
      </c>
      <c r="P32" s="52">
        <v>131517</v>
      </c>
      <c r="Q32" s="52">
        <v>137240</v>
      </c>
    </row>
    <row r="33" spans="1:17" x14ac:dyDescent="0.15">
      <c r="A33" s="52" t="s">
        <v>162</v>
      </c>
      <c r="B33" s="48" t="s">
        <v>847</v>
      </c>
      <c r="C33" s="52" t="s">
        <v>162</v>
      </c>
      <c r="D33" s="52" t="s">
        <v>162</v>
      </c>
      <c r="E33" s="52" t="s">
        <v>162</v>
      </c>
      <c r="F33" s="52" t="s">
        <v>162</v>
      </c>
      <c r="G33" s="52" t="s">
        <v>162</v>
      </c>
      <c r="H33" s="52" t="s">
        <v>162</v>
      </c>
      <c r="I33" s="52" t="s">
        <v>162</v>
      </c>
      <c r="J33" s="52" t="s">
        <v>162</v>
      </c>
      <c r="K33" s="52" t="s">
        <v>162</v>
      </c>
      <c r="L33" s="52" t="s">
        <v>162</v>
      </c>
      <c r="M33" s="52" t="s">
        <v>162</v>
      </c>
      <c r="N33" s="52" t="s">
        <v>162</v>
      </c>
      <c r="O33" s="52" t="s">
        <v>162</v>
      </c>
      <c r="P33" s="52" t="s">
        <v>162</v>
      </c>
      <c r="Q33" s="52" t="s">
        <v>162</v>
      </c>
    </row>
    <row r="34" spans="1:17" x14ac:dyDescent="0.15">
      <c r="A34" s="52" t="s">
        <v>169</v>
      </c>
      <c r="B34" s="52" t="s">
        <v>846</v>
      </c>
      <c r="C34" s="52">
        <v>19095</v>
      </c>
      <c r="D34" s="52">
        <v>25738</v>
      </c>
      <c r="E34" s="52">
        <v>36929</v>
      </c>
      <c r="F34" s="52">
        <v>32967</v>
      </c>
      <c r="G34" s="52">
        <v>50996</v>
      </c>
      <c r="H34" s="52">
        <v>73366</v>
      </c>
      <c r="I34" s="52">
        <v>78745</v>
      </c>
      <c r="J34" s="52">
        <v>54695</v>
      </c>
      <c r="K34" s="52">
        <v>111107</v>
      </c>
      <c r="L34" s="52">
        <v>157843</v>
      </c>
      <c r="M34" s="52">
        <v>132263</v>
      </c>
      <c r="N34" s="52">
        <v>185692</v>
      </c>
      <c r="O34" s="52">
        <v>229040</v>
      </c>
      <c r="P34" s="52">
        <v>211444</v>
      </c>
      <c r="Q34" s="52">
        <v>208527</v>
      </c>
    </row>
    <row r="35" spans="1:17" ht="14" x14ac:dyDescent="0.2">
      <c r="A35" s="524" t="s">
        <v>123</v>
      </c>
      <c r="B35" s="522"/>
      <c r="C35" s="522"/>
      <c r="D35" s="522"/>
      <c r="E35" s="522"/>
      <c r="F35" s="522"/>
      <c r="G35" s="522"/>
      <c r="H35" s="522"/>
      <c r="I35" s="522"/>
      <c r="J35" s="522"/>
      <c r="K35" s="522"/>
      <c r="L35" s="522"/>
      <c r="M35" s="522"/>
      <c r="N35" s="522"/>
      <c r="O35" s="522"/>
      <c r="P35" s="522"/>
      <c r="Q35" s="522"/>
    </row>
    <row r="36" spans="1:17" x14ac:dyDescent="0.15">
      <c r="A36" s="521" t="s">
        <v>501</v>
      </c>
      <c r="B36" s="522"/>
      <c r="C36" s="522"/>
      <c r="D36" s="522"/>
      <c r="E36" s="522"/>
      <c r="F36" s="522"/>
      <c r="G36" s="522"/>
      <c r="H36" s="522"/>
      <c r="I36" s="522"/>
      <c r="J36" s="522"/>
      <c r="K36" s="522"/>
      <c r="L36" s="522"/>
      <c r="M36" s="522"/>
      <c r="N36" s="522"/>
      <c r="O36" s="522"/>
      <c r="P36" s="522"/>
      <c r="Q36" s="522"/>
    </row>
    <row r="37" spans="1:17" x14ac:dyDescent="0.15">
      <c r="A37" s="521" t="s">
        <v>402</v>
      </c>
      <c r="B37" s="522"/>
      <c r="C37" s="522"/>
      <c r="D37" s="522"/>
      <c r="E37" s="522"/>
      <c r="F37" s="522"/>
      <c r="G37" s="522"/>
      <c r="H37" s="522"/>
      <c r="I37" s="522"/>
      <c r="J37" s="522"/>
      <c r="K37" s="522"/>
      <c r="L37" s="522"/>
      <c r="M37" s="522"/>
      <c r="N37" s="522"/>
      <c r="O37" s="522"/>
      <c r="P37" s="522"/>
      <c r="Q37" s="522"/>
    </row>
    <row r="38" spans="1:17" x14ac:dyDescent="0.15">
      <c r="A38" s="521" t="s">
        <v>401</v>
      </c>
      <c r="B38" s="522"/>
      <c r="C38" s="522"/>
      <c r="D38" s="522"/>
      <c r="E38" s="522"/>
      <c r="F38" s="522"/>
      <c r="G38" s="522"/>
      <c r="H38" s="522"/>
      <c r="I38" s="522"/>
      <c r="J38" s="522"/>
      <c r="K38" s="522"/>
      <c r="L38" s="522"/>
      <c r="M38" s="522"/>
      <c r="N38" s="522"/>
      <c r="O38" s="522"/>
      <c r="P38" s="522"/>
      <c r="Q38" s="522"/>
    </row>
    <row r="39" spans="1:17" x14ac:dyDescent="0.15">
      <c r="A39" s="521" t="s">
        <v>400</v>
      </c>
      <c r="B39" s="522"/>
      <c r="C39" s="522"/>
      <c r="D39" s="522"/>
      <c r="E39" s="522"/>
      <c r="F39" s="522"/>
      <c r="G39" s="522"/>
      <c r="H39" s="522"/>
      <c r="I39" s="522"/>
      <c r="J39" s="522"/>
      <c r="K39" s="522"/>
      <c r="L39" s="522"/>
      <c r="M39" s="522"/>
      <c r="N39" s="522"/>
      <c r="O39" s="522"/>
      <c r="P39" s="522"/>
      <c r="Q39" s="522"/>
    </row>
    <row r="40" spans="1:17" x14ac:dyDescent="0.15">
      <c r="A40" s="521" t="s">
        <v>399</v>
      </c>
      <c r="B40" s="522"/>
      <c r="C40" s="522"/>
      <c r="D40" s="522"/>
      <c r="E40" s="522"/>
      <c r="F40" s="522"/>
      <c r="G40" s="522"/>
      <c r="H40" s="522"/>
      <c r="I40" s="522"/>
      <c r="J40" s="522"/>
      <c r="K40" s="522"/>
      <c r="L40" s="522"/>
      <c r="M40" s="522"/>
      <c r="N40" s="522"/>
      <c r="O40" s="522"/>
      <c r="P40" s="522"/>
      <c r="Q40" s="522"/>
    </row>
    <row r="41" spans="1:17" x14ac:dyDescent="0.15">
      <c r="A41" s="521" t="s">
        <v>398</v>
      </c>
      <c r="B41" s="522"/>
      <c r="C41" s="522"/>
      <c r="D41" s="522"/>
      <c r="E41" s="522"/>
      <c r="F41" s="522"/>
      <c r="G41" s="522"/>
      <c r="H41" s="522"/>
      <c r="I41" s="522"/>
      <c r="J41" s="522"/>
      <c r="K41" s="522"/>
      <c r="L41" s="522"/>
      <c r="M41" s="522"/>
      <c r="N41" s="522"/>
      <c r="O41" s="522"/>
      <c r="P41" s="522"/>
      <c r="Q41" s="522"/>
    </row>
    <row r="42" spans="1:17" x14ac:dyDescent="0.15">
      <c r="A42" s="521" t="s">
        <v>397</v>
      </c>
      <c r="B42" s="522"/>
      <c r="C42" s="522"/>
      <c r="D42" s="522"/>
      <c r="E42" s="522"/>
      <c r="F42" s="522"/>
      <c r="G42" s="522"/>
      <c r="H42" s="522"/>
      <c r="I42" s="522"/>
      <c r="J42" s="522"/>
      <c r="K42" s="522"/>
      <c r="L42" s="522"/>
      <c r="M42" s="522"/>
      <c r="N42" s="522"/>
      <c r="O42" s="522"/>
      <c r="P42" s="522"/>
      <c r="Q42" s="522"/>
    </row>
    <row r="43" spans="1:17" x14ac:dyDescent="0.15">
      <c r="A43" s="521" t="s">
        <v>845</v>
      </c>
      <c r="B43" s="522"/>
      <c r="C43" s="522"/>
      <c r="D43" s="522"/>
      <c r="E43" s="522"/>
      <c r="F43" s="522"/>
      <c r="G43" s="522"/>
      <c r="H43" s="522"/>
      <c r="I43" s="522"/>
      <c r="J43" s="522"/>
      <c r="K43" s="522"/>
      <c r="L43" s="522"/>
      <c r="M43" s="522"/>
      <c r="N43" s="522"/>
      <c r="O43" s="522"/>
      <c r="P43" s="522"/>
      <c r="Q43" s="522"/>
    </row>
    <row r="44" spans="1:17" x14ac:dyDescent="0.15">
      <c r="A44" s="521" t="s">
        <v>844</v>
      </c>
      <c r="B44" s="522"/>
      <c r="C44" s="522"/>
      <c r="D44" s="522"/>
      <c r="E44" s="522"/>
      <c r="F44" s="522"/>
      <c r="G44" s="522"/>
      <c r="H44" s="522"/>
      <c r="I44" s="522"/>
      <c r="J44" s="522"/>
      <c r="K44" s="522"/>
      <c r="L44" s="522"/>
      <c r="M44" s="522"/>
      <c r="N44" s="522"/>
      <c r="O44" s="522"/>
      <c r="P44" s="522"/>
      <c r="Q44" s="522"/>
    </row>
    <row r="45" spans="1:17" x14ac:dyDescent="0.15">
      <c r="A45" s="521" t="s">
        <v>843</v>
      </c>
      <c r="B45" s="522"/>
      <c r="C45" s="522"/>
      <c r="D45" s="522"/>
      <c r="E45" s="522"/>
      <c r="F45" s="522"/>
      <c r="G45" s="522"/>
      <c r="H45" s="522"/>
      <c r="I45" s="522"/>
      <c r="J45" s="522"/>
      <c r="K45" s="522"/>
      <c r="L45" s="522"/>
      <c r="M45" s="522"/>
      <c r="N45" s="522"/>
      <c r="O45" s="522"/>
      <c r="P45" s="522"/>
      <c r="Q45" s="522"/>
    </row>
    <row r="46" spans="1:17" x14ac:dyDescent="0.15">
      <c r="A46" s="521" t="s">
        <v>842</v>
      </c>
      <c r="B46" s="522"/>
      <c r="C46" s="522"/>
      <c r="D46" s="522"/>
      <c r="E46" s="522"/>
      <c r="F46" s="522"/>
      <c r="G46" s="522"/>
      <c r="H46" s="522"/>
      <c r="I46" s="522"/>
      <c r="J46" s="522"/>
      <c r="K46" s="522"/>
      <c r="L46" s="522"/>
      <c r="M46" s="522"/>
      <c r="N46" s="522"/>
      <c r="O46" s="522"/>
      <c r="P46" s="522"/>
      <c r="Q46" s="522"/>
    </row>
  </sheetData>
  <mergeCells count="32">
    <mergeCell ref="A1:Q1"/>
    <mergeCell ref="A2:Q2"/>
    <mergeCell ref="A3:Q3"/>
    <mergeCell ref="A4:Q4"/>
    <mergeCell ref="A6"/>
    <mergeCell ref="B6"/>
    <mergeCell ref="C6"/>
    <mergeCell ref="D6"/>
    <mergeCell ref="E6"/>
    <mergeCell ref="F6"/>
    <mergeCell ref="J6"/>
    <mergeCell ref="K6"/>
    <mergeCell ref="A41:Q41"/>
    <mergeCell ref="M6"/>
    <mergeCell ref="N6"/>
    <mergeCell ref="O6"/>
    <mergeCell ref="P6"/>
    <mergeCell ref="A35:Q35"/>
    <mergeCell ref="G6"/>
    <mergeCell ref="H6"/>
    <mergeCell ref="I6"/>
    <mergeCell ref="A36:Q36"/>
    <mergeCell ref="A37:Q37"/>
    <mergeCell ref="A38:Q38"/>
    <mergeCell ref="A39:Q39"/>
    <mergeCell ref="A40:Q40"/>
    <mergeCell ref="L6"/>
    <mergeCell ref="A42:Q42"/>
    <mergeCell ref="A43:Q43"/>
    <mergeCell ref="A44:Q44"/>
    <mergeCell ref="A45:Q45"/>
    <mergeCell ref="A46:Q46"/>
  </mergeCells>
  <pageMargins left="0.75" right="0.75" top="1" bottom="1" header="0.5" footer="0.5"/>
  <pageSetup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1"/>
  <sheetViews>
    <sheetView zoomScale="150" zoomScaleNormal="150" zoomScalePageLayoutView="150" workbookViewId="0">
      <pane xSplit="2" ySplit="6" topLeftCell="C7" activePane="bottomRight" state="frozen"/>
      <selection activeCell="A103" sqref="A103:XFD103"/>
      <selection pane="topRight" activeCell="A103" sqref="A103:XFD103"/>
      <selection pane="bottomLeft" activeCell="A103" sqref="A103:XFD103"/>
      <selection pane="bottomRight" activeCell="A4" sqref="A4:Q4"/>
    </sheetView>
  </sheetViews>
  <sheetFormatPr baseColWidth="10" defaultColWidth="7.5703125" defaultRowHeight="13" x14ac:dyDescent="0.15"/>
  <cols>
    <col min="1" max="1" width="7.5703125" style="47"/>
    <col min="2" max="2" width="53" style="47" bestFit="1" customWidth="1"/>
    <col min="3" max="16384" width="7.5703125" style="47"/>
  </cols>
  <sheetData>
    <row r="1" spans="1:17" ht="18" x14ac:dyDescent="0.2">
      <c r="A1" s="525" t="s">
        <v>574</v>
      </c>
      <c r="B1" s="522"/>
      <c r="C1" s="522"/>
      <c r="D1" s="522"/>
      <c r="E1" s="522"/>
      <c r="F1" s="522"/>
      <c r="G1" s="522"/>
      <c r="H1" s="522"/>
      <c r="I1" s="522"/>
      <c r="J1" s="522"/>
      <c r="K1" s="522"/>
      <c r="L1" s="522"/>
      <c r="M1" s="522"/>
      <c r="N1" s="522"/>
      <c r="O1" s="522"/>
      <c r="P1" s="522"/>
      <c r="Q1" s="522"/>
    </row>
    <row r="2" spans="1:17" ht="17" x14ac:dyDescent="0.2">
      <c r="A2" s="526" t="s">
        <v>497</v>
      </c>
      <c r="B2" s="522"/>
      <c r="C2" s="522"/>
      <c r="D2" s="522"/>
      <c r="E2" s="522"/>
      <c r="F2" s="522"/>
      <c r="G2" s="522"/>
      <c r="H2" s="522"/>
      <c r="I2" s="522"/>
      <c r="J2" s="522"/>
      <c r="K2" s="522"/>
      <c r="L2" s="522"/>
      <c r="M2" s="522"/>
      <c r="N2" s="522"/>
      <c r="O2" s="522"/>
      <c r="P2" s="522"/>
      <c r="Q2" s="522"/>
    </row>
    <row r="3" spans="1:17" x14ac:dyDescent="0.15">
      <c r="A3" s="522" t="s">
        <v>308</v>
      </c>
      <c r="B3" s="522"/>
      <c r="C3" s="522"/>
      <c r="D3" s="522"/>
      <c r="E3" s="522"/>
      <c r="F3" s="522"/>
      <c r="G3" s="522"/>
      <c r="H3" s="522"/>
      <c r="I3" s="522"/>
      <c r="J3" s="522"/>
      <c r="K3" s="522"/>
      <c r="L3" s="522"/>
      <c r="M3" s="522"/>
      <c r="N3" s="522"/>
      <c r="O3" s="522"/>
      <c r="P3" s="522"/>
      <c r="Q3" s="522"/>
    </row>
    <row r="4" spans="1:17" ht="16" x14ac:dyDescent="0.2">
      <c r="A4" s="527" t="s">
        <v>1417</v>
      </c>
      <c r="B4" s="527"/>
      <c r="C4" s="527"/>
      <c r="D4" s="527"/>
      <c r="E4" s="527"/>
      <c r="F4" s="527"/>
      <c r="G4" s="527"/>
      <c r="H4" s="527"/>
      <c r="I4" s="527"/>
      <c r="J4" s="527"/>
      <c r="K4" s="527"/>
      <c r="L4" s="527"/>
      <c r="M4" s="527"/>
      <c r="N4" s="527"/>
      <c r="O4" s="527"/>
      <c r="P4" s="527"/>
      <c r="Q4" s="527"/>
    </row>
    <row r="6" spans="1:17" x14ac:dyDescent="0.15">
      <c r="A6" s="523" t="s">
        <v>307</v>
      </c>
      <c r="B6" s="523" t="s">
        <v>495</v>
      </c>
      <c r="C6" s="523" t="s">
        <v>573</v>
      </c>
      <c r="D6" s="523" t="s">
        <v>235</v>
      </c>
      <c r="E6" s="523" t="s">
        <v>572</v>
      </c>
      <c r="F6" s="523" t="s">
        <v>233</v>
      </c>
      <c r="G6" s="523" t="s">
        <v>571</v>
      </c>
      <c r="H6" s="523" t="s">
        <v>231</v>
      </c>
      <c r="I6" s="523" t="s">
        <v>570</v>
      </c>
      <c r="J6" s="523" t="s">
        <v>229</v>
      </c>
      <c r="K6" s="523" t="s">
        <v>569</v>
      </c>
      <c r="L6" s="523" t="s">
        <v>227</v>
      </c>
      <c r="M6" s="523" t="s">
        <v>568</v>
      </c>
      <c r="N6" s="523" t="s">
        <v>225</v>
      </c>
      <c r="O6" s="523" t="s">
        <v>567</v>
      </c>
      <c r="P6" s="523" t="s">
        <v>223</v>
      </c>
      <c r="Q6" s="403" t="s">
        <v>1416</v>
      </c>
    </row>
    <row r="7" spans="1:17" x14ac:dyDescent="0.15">
      <c r="A7" s="47" t="s">
        <v>162</v>
      </c>
      <c r="B7" s="48" t="s">
        <v>485</v>
      </c>
      <c r="C7" s="47" t="s">
        <v>5</v>
      </c>
      <c r="D7" s="47" t="s">
        <v>5</v>
      </c>
      <c r="E7" s="47" t="s">
        <v>5</v>
      </c>
      <c r="F7" s="47" t="s">
        <v>5</v>
      </c>
      <c r="G7" s="47" t="s">
        <v>5</v>
      </c>
      <c r="H7" s="47" t="s">
        <v>5</v>
      </c>
      <c r="I7" s="47" t="s">
        <v>5</v>
      </c>
      <c r="J7" s="47" t="s">
        <v>5</v>
      </c>
      <c r="K7" s="47" t="s">
        <v>5</v>
      </c>
      <c r="L7" s="47" t="s">
        <v>5</v>
      </c>
      <c r="M7" s="47" t="s">
        <v>5</v>
      </c>
      <c r="N7" s="47" t="s">
        <v>5</v>
      </c>
      <c r="O7" s="47" t="s">
        <v>5</v>
      </c>
      <c r="P7" s="47" t="s">
        <v>5</v>
      </c>
      <c r="Q7" s="47" t="s">
        <v>5</v>
      </c>
    </row>
    <row r="8" spans="1:17" x14ac:dyDescent="0.15">
      <c r="A8" s="47" t="s">
        <v>221</v>
      </c>
      <c r="B8" s="48" t="s">
        <v>566</v>
      </c>
      <c r="C8" s="47">
        <v>131626</v>
      </c>
      <c r="D8" s="47">
        <v>151839</v>
      </c>
      <c r="E8" s="47">
        <v>128665</v>
      </c>
      <c r="F8" s="47">
        <v>145590</v>
      </c>
      <c r="G8" s="47">
        <v>186417</v>
      </c>
      <c r="H8" s="47">
        <v>250606</v>
      </c>
      <c r="I8" s="47">
        <v>294538</v>
      </c>
      <c r="J8" s="47">
        <v>324816</v>
      </c>
      <c r="K8" s="47">
        <v>370758</v>
      </c>
      <c r="L8" s="47">
        <v>413739</v>
      </c>
      <c r="M8" s="47">
        <v>362520</v>
      </c>
      <c r="N8" s="47">
        <v>440906</v>
      </c>
      <c r="O8" s="47">
        <v>470728</v>
      </c>
      <c r="P8" s="47">
        <v>453572</v>
      </c>
      <c r="Q8" s="47">
        <v>460281</v>
      </c>
    </row>
    <row r="9" spans="1:17" x14ac:dyDescent="0.15">
      <c r="A9" s="47" t="s">
        <v>219</v>
      </c>
      <c r="B9" s="47" t="s">
        <v>465</v>
      </c>
      <c r="C9" s="47">
        <v>126785</v>
      </c>
      <c r="D9" s="47">
        <v>146467</v>
      </c>
      <c r="E9" s="47">
        <v>123017</v>
      </c>
      <c r="F9" s="47">
        <v>139869</v>
      </c>
      <c r="G9" s="47">
        <v>180148</v>
      </c>
      <c r="H9" s="47">
        <v>244462</v>
      </c>
      <c r="I9" s="47">
        <v>288396</v>
      </c>
      <c r="J9" s="47">
        <v>319028</v>
      </c>
      <c r="K9" s="47">
        <v>363361</v>
      </c>
      <c r="L9" s="47">
        <v>405541</v>
      </c>
      <c r="M9" s="47">
        <v>355984</v>
      </c>
      <c r="N9" s="47">
        <v>435106</v>
      </c>
      <c r="O9" s="47">
        <v>463529</v>
      </c>
      <c r="P9" s="47">
        <v>445620</v>
      </c>
      <c r="Q9" s="47">
        <v>452258</v>
      </c>
    </row>
    <row r="10" spans="1:17" x14ac:dyDescent="0.15">
      <c r="A10" s="47" t="s">
        <v>217</v>
      </c>
      <c r="B10" s="47" t="s">
        <v>464</v>
      </c>
      <c r="C10" s="47">
        <v>62536</v>
      </c>
      <c r="D10" s="47">
        <v>52863</v>
      </c>
      <c r="E10" s="47">
        <v>53234</v>
      </c>
      <c r="F10" s="47">
        <v>54600</v>
      </c>
      <c r="G10" s="47">
        <v>59460</v>
      </c>
      <c r="H10" s="47">
        <v>81555</v>
      </c>
      <c r="I10" s="47">
        <v>298712</v>
      </c>
      <c r="J10" s="47">
        <v>101686</v>
      </c>
      <c r="K10" s="47">
        <v>132833</v>
      </c>
      <c r="L10" s="47">
        <v>172448</v>
      </c>
      <c r="M10" s="47">
        <v>128561</v>
      </c>
      <c r="N10" s="47">
        <v>132616</v>
      </c>
      <c r="O10" s="47">
        <v>151122</v>
      </c>
      <c r="P10" s="47">
        <v>155238</v>
      </c>
      <c r="Q10" s="47">
        <v>114508</v>
      </c>
    </row>
    <row r="11" spans="1:17" x14ac:dyDescent="0.15">
      <c r="A11" s="47" t="s">
        <v>215</v>
      </c>
      <c r="B11" s="47" t="s">
        <v>463</v>
      </c>
      <c r="C11" s="47">
        <v>64249</v>
      </c>
      <c r="D11" s="47">
        <v>93604</v>
      </c>
      <c r="E11" s="47">
        <v>69783</v>
      </c>
      <c r="F11" s="47">
        <v>85269</v>
      </c>
      <c r="G11" s="47">
        <v>120689</v>
      </c>
      <c r="H11" s="47">
        <v>162907</v>
      </c>
      <c r="I11" s="47">
        <v>-10316</v>
      </c>
      <c r="J11" s="47">
        <v>217342</v>
      </c>
      <c r="K11" s="47">
        <v>230528</v>
      </c>
      <c r="L11" s="47">
        <v>233093</v>
      </c>
      <c r="M11" s="47">
        <v>227423</v>
      </c>
      <c r="N11" s="47">
        <v>302489</v>
      </c>
      <c r="O11" s="47">
        <v>312407</v>
      </c>
      <c r="P11" s="47">
        <v>290382</v>
      </c>
      <c r="Q11" s="47">
        <v>337750</v>
      </c>
    </row>
    <row r="12" spans="1:17" x14ac:dyDescent="0.15">
      <c r="A12" s="47" t="s">
        <v>213</v>
      </c>
      <c r="B12" s="47" t="s">
        <v>559</v>
      </c>
      <c r="C12" s="47">
        <v>48706</v>
      </c>
      <c r="D12" s="47">
        <v>77018</v>
      </c>
      <c r="E12" s="47">
        <v>52307</v>
      </c>
      <c r="F12" s="47">
        <v>65756</v>
      </c>
      <c r="G12" s="47">
        <v>100478</v>
      </c>
      <c r="H12" s="47">
        <v>141589</v>
      </c>
      <c r="I12" s="47">
        <v>-31182</v>
      </c>
      <c r="J12" s="47">
        <v>196640</v>
      </c>
      <c r="K12" s="47">
        <v>210007</v>
      </c>
      <c r="L12" s="47">
        <v>212308</v>
      </c>
      <c r="M12" s="47">
        <v>204942</v>
      </c>
      <c r="N12" s="47">
        <v>279188</v>
      </c>
      <c r="O12" s="47">
        <v>289914</v>
      </c>
      <c r="P12" s="47">
        <v>268739</v>
      </c>
      <c r="Q12" s="47">
        <v>316562</v>
      </c>
    </row>
    <row r="13" spans="1:17" x14ac:dyDescent="0.15">
      <c r="A13" s="47" t="s">
        <v>211</v>
      </c>
      <c r="B13" s="47" t="s">
        <v>558</v>
      </c>
      <c r="C13" s="47">
        <v>15543</v>
      </c>
      <c r="D13" s="47">
        <v>16586</v>
      </c>
      <c r="E13" s="47">
        <v>17476</v>
      </c>
      <c r="F13" s="47">
        <v>19513</v>
      </c>
      <c r="G13" s="47">
        <v>20211</v>
      </c>
      <c r="H13" s="47">
        <v>21318</v>
      </c>
      <c r="I13" s="47">
        <v>20866</v>
      </c>
      <c r="J13" s="47">
        <v>20702</v>
      </c>
      <c r="K13" s="47">
        <v>20521</v>
      </c>
      <c r="L13" s="47">
        <v>20785</v>
      </c>
      <c r="M13" s="47">
        <v>22481</v>
      </c>
      <c r="N13" s="47">
        <v>23301</v>
      </c>
      <c r="O13" s="47">
        <v>22493</v>
      </c>
      <c r="P13" s="47">
        <v>21643</v>
      </c>
      <c r="Q13" s="47">
        <v>21188</v>
      </c>
    </row>
    <row r="14" spans="1:17" x14ac:dyDescent="0.15">
      <c r="A14" s="47" t="s">
        <v>209</v>
      </c>
      <c r="B14" s="47" t="s">
        <v>552</v>
      </c>
      <c r="C14" s="47">
        <v>4841</v>
      </c>
      <c r="D14" s="47">
        <v>5372</v>
      </c>
      <c r="E14" s="47">
        <v>5647</v>
      </c>
      <c r="F14" s="47">
        <v>5720</v>
      </c>
      <c r="G14" s="47">
        <v>6269</v>
      </c>
      <c r="H14" s="47">
        <v>6143</v>
      </c>
      <c r="I14" s="47">
        <v>6142</v>
      </c>
      <c r="J14" s="47">
        <v>5788</v>
      </c>
      <c r="K14" s="47">
        <v>7396</v>
      </c>
      <c r="L14" s="47">
        <v>8198</v>
      </c>
      <c r="M14" s="47">
        <v>6536</v>
      </c>
      <c r="N14" s="47">
        <v>5801</v>
      </c>
      <c r="O14" s="47">
        <v>7199</v>
      </c>
      <c r="P14" s="47">
        <v>7952</v>
      </c>
      <c r="Q14" s="47">
        <v>8024</v>
      </c>
    </row>
    <row r="15" spans="1:17" x14ac:dyDescent="0.15">
      <c r="A15" s="47" t="s">
        <v>207</v>
      </c>
      <c r="B15" s="47" t="s">
        <v>483</v>
      </c>
      <c r="C15" s="47">
        <v>8078</v>
      </c>
      <c r="D15" s="47">
        <v>9057</v>
      </c>
      <c r="E15" s="47">
        <v>9320</v>
      </c>
      <c r="F15" s="47">
        <v>8816</v>
      </c>
      <c r="G15" s="47">
        <v>8991</v>
      </c>
      <c r="H15" s="47">
        <v>8648</v>
      </c>
      <c r="I15" s="47">
        <v>9292</v>
      </c>
      <c r="J15" s="47">
        <v>9602</v>
      </c>
      <c r="K15" s="47">
        <v>11300</v>
      </c>
      <c r="L15" s="47">
        <v>12227</v>
      </c>
      <c r="M15" s="47">
        <v>9873</v>
      </c>
      <c r="N15" s="47">
        <v>8407</v>
      </c>
      <c r="O15" s="47">
        <v>9517</v>
      </c>
      <c r="P15" s="47">
        <v>10903</v>
      </c>
      <c r="Q15" s="47">
        <v>11196</v>
      </c>
    </row>
    <row r="16" spans="1:17" x14ac:dyDescent="0.15">
      <c r="A16" s="47" t="s">
        <v>205</v>
      </c>
      <c r="B16" s="47" t="s">
        <v>482</v>
      </c>
      <c r="C16" s="47">
        <v>-3237</v>
      </c>
      <c r="D16" s="47">
        <v>-3685</v>
      </c>
      <c r="E16" s="47">
        <v>-3673</v>
      </c>
      <c r="F16" s="47">
        <v>-3096</v>
      </c>
      <c r="G16" s="47">
        <v>-2722</v>
      </c>
      <c r="H16" s="47">
        <v>-2504</v>
      </c>
      <c r="I16" s="47">
        <v>-3150</v>
      </c>
      <c r="J16" s="47">
        <v>-3814</v>
      </c>
      <c r="K16" s="47">
        <v>-3904</v>
      </c>
      <c r="L16" s="47">
        <v>-4029</v>
      </c>
      <c r="M16" s="47">
        <v>-3337</v>
      </c>
      <c r="N16" s="47">
        <v>-2606</v>
      </c>
      <c r="O16" s="47">
        <v>-2318</v>
      </c>
      <c r="P16" s="47">
        <v>-2951</v>
      </c>
      <c r="Q16" s="47">
        <v>-3172</v>
      </c>
    </row>
    <row r="17" spans="1:17" x14ac:dyDescent="0.15">
      <c r="A17" s="47" t="s">
        <v>203</v>
      </c>
      <c r="B17" s="47" t="s">
        <v>557</v>
      </c>
      <c r="C17" s="47">
        <v>116083</v>
      </c>
      <c r="D17" s="47">
        <v>135253</v>
      </c>
      <c r="E17" s="47">
        <v>111188</v>
      </c>
      <c r="F17" s="47">
        <v>126076</v>
      </c>
      <c r="G17" s="47">
        <v>166207</v>
      </c>
      <c r="H17" s="47">
        <v>229288</v>
      </c>
      <c r="I17" s="47">
        <v>273672</v>
      </c>
      <c r="J17" s="47">
        <v>304114</v>
      </c>
      <c r="K17" s="47">
        <v>350237</v>
      </c>
      <c r="L17" s="47">
        <v>392954</v>
      </c>
      <c r="M17" s="47">
        <v>340039</v>
      </c>
      <c r="N17" s="47">
        <v>417605</v>
      </c>
      <c r="O17" s="47">
        <v>448235</v>
      </c>
      <c r="P17" s="47">
        <v>431929</v>
      </c>
      <c r="Q17" s="47">
        <v>439093</v>
      </c>
    </row>
    <row r="18" spans="1:17" x14ac:dyDescent="0.15">
      <c r="A18" s="47" t="s">
        <v>201</v>
      </c>
      <c r="B18" s="47" t="s">
        <v>416</v>
      </c>
      <c r="C18" s="47">
        <v>36373</v>
      </c>
      <c r="D18" s="47">
        <v>42714</v>
      </c>
      <c r="E18" s="47">
        <v>28007</v>
      </c>
      <c r="F18" s="47">
        <v>26775</v>
      </c>
      <c r="G18" s="47">
        <v>34876</v>
      </c>
      <c r="H18" s="47">
        <v>46860</v>
      </c>
      <c r="I18" s="47">
        <v>47545</v>
      </c>
      <c r="J18" s="47">
        <v>57677</v>
      </c>
      <c r="K18" s="47">
        <v>66435</v>
      </c>
      <c r="L18" s="47">
        <v>60144</v>
      </c>
      <c r="M18" s="47">
        <v>40239</v>
      </c>
      <c r="N18" s="47">
        <v>61240</v>
      </c>
      <c r="O18" s="47">
        <v>66666</v>
      </c>
      <c r="P18" s="47">
        <v>61102</v>
      </c>
      <c r="Q18" s="47">
        <v>64233</v>
      </c>
    </row>
    <row r="19" spans="1:17" x14ac:dyDescent="0.15">
      <c r="A19" s="47" t="s">
        <v>199</v>
      </c>
      <c r="B19" s="47" t="s">
        <v>513</v>
      </c>
      <c r="C19" s="47">
        <v>12554</v>
      </c>
      <c r="D19" s="47">
        <v>14448</v>
      </c>
      <c r="E19" s="47">
        <v>13814</v>
      </c>
      <c r="F19" s="47">
        <v>13499</v>
      </c>
      <c r="G19" s="47">
        <v>18571</v>
      </c>
      <c r="H19" s="47">
        <v>23474</v>
      </c>
      <c r="I19" s="47">
        <v>24734</v>
      </c>
      <c r="J19" s="47">
        <v>24321</v>
      </c>
      <c r="K19" s="47">
        <v>28527</v>
      </c>
      <c r="L19" s="47">
        <v>28773</v>
      </c>
      <c r="M19" s="47">
        <v>19512</v>
      </c>
      <c r="N19" s="47">
        <v>24538</v>
      </c>
      <c r="O19" s="47">
        <v>27854</v>
      </c>
      <c r="P19" s="47">
        <v>24854</v>
      </c>
      <c r="Q19" s="47">
        <v>22588</v>
      </c>
    </row>
    <row r="20" spans="1:17" x14ac:dyDescent="0.15">
      <c r="A20" s="47" t="s">
        <v>197</v>
      </c>
      <c r="B20" s="47" t="s">
        <v>518</v>
      </c>
      <c r="C20" s="47">
        <v>14230</v>
      </c>
      <c r="D20" s="47">
        <v>17603</v>
      </c>
      <c r="E20" s="47">
        <v>11666</v>
      </c>
      <c r="F20" s="47">
        <v>16017</v>
      </c>
      <c r="G20" s="47">
        <v>21966</v>
      </c>
      <c r="H20" s="47">
        <v>28918</v>
      </c>
      <c r="I20" s="47">
        <v>28175</v>
      </c>
      <c r="J20" s="47">
        <v>33040</v>
      </c>
      <c r="K20" s="47">
        <v>34875</v>
      </c>
      <c r="L20" s="47">
        <v>44631</v>
      </c>
      <c r="M20" s="47">
        <v>43357</v>
      </c>
      <c r="N20" s="47">
        <v>36470</v>
      </c>
      <c r="O20" s="47">
        <v>41454</v>
      </c>
      <c r="P20" s="47">
        <v>47464</v>
      </c>
      <c r="Q20" s="47">
        <v>43947</v>
      </c>
    </row>
    <row r="21" spans="1:17" x14ac:dyDescent="0.15">
      <c r="A21" s="47" t="s">
        <v>195</v>
      </c>
      <c r="B21" s="47" t="s">
        <v>561</v>
      </c>
      <c r="C21" s="47">
        <v>33848</v>
      </c>
      <c r="D21" s="47">
        <v>37658</v>
      </c>
      <c r="E21" s="47">
        <v>41802</v>
      </c>
      <c r="F21" s="47">
        <v>48658</v>
      </c>
      <c r="G21" s="47">
        <v>59567</v>
      </c>
      <c r="H21" s="47">
        <v>80132</v>
      </c>
      <c r="I21" s="47">
        <v>109883</v>
      </c>
      <c r="J21" s="47">
        <v>120884</v>
      </c>
      <c r="K21" s="47">
        <v>146576</v>
      </c>
      <c r="L21" s="47">
        <v>179733</v>
      </c>
      <c r="M21" s="47">
        <v>170226</v>
      </c>
      <c r="N21" s="47">
        <v>220101</v>
      </c>
      <c r="O21" s="47">
        <v>223612</v>
      </c>
      <c r="P21" s="47">
        <v>210693</v>
      </c>
      <c r="Q21" s="47">
        <v>223690</v>
      </c>
    </row>
    <row r="22" spans="1:17" x14ac:dyDescent="0.15">
      <c r="A22" s="47" t="s">
        <v>193</v>
      </c>
      <c r="B22" s="47" t="s">
        <v>212</v>
      </c>
      <c r="C22" s="47">
        <v>19078</v>
      </c>
      <c r="D22" s="47">
        <v>22830</v>
      </c>
      <c r="E22" s="47">
        <v>15898</v>
      </c>
      <c r="F22" s="47">
        <v>21127</v>
      </c>
      <c r="G22" s="47">
        <v>31226</v>
      </c>
      <c r="H22" s="47">
        <v>49904</v>
      </c>
      <c r="I22" s="47">
        <v>63336</v>
      </c>
      <c r="J22" s="47">
        <v>68191</v>
      </c>
      <c r="K22" s="47">
        <v>73823</v>
      </c>
      <c r="L22" s="47">
        <v>79674</v>
      </c>
      <c r="M22" s="47">
        <v>66704</v>
      </c>
      <c r="N22" s="47">
        <v>75256</v>
      </c>
      <c r="O22" s="47">
        <v>88649</v>
      </c>
      <c r="P22" s="47">
        <v>87817</v>
      </c>
      <c r="Q22" s="47">
        <v>84635</v>
      </c>
    </row>
    <row r="23" spans="1:17" x14ac:dyDescent="0.15">
      <c r="A23" s="47" t="s">
        <v>191</v>
      </c>
      <c r="B23" s="47" t="s">
        <v>565</v>
      </c>
      <c r="C23" s="47">
        <v>111242</v>
      </c>
      <c r="D23" s="47">
        <v>129881</v>
      </c>
      <c r="E23" s="47">
        <v>105541</v>
      </c>
      <c r="F23" s="47">
        <v>120356</v>
      </c>
      <c r="G23" s="47">
        <v>159937</v>
      </c>
      <c r="H23" s="47">
        <v>223144</v>
      </c>
      <c r="I23" s="47">
        <v>267530</v>
      </c>
      <c r="J23" s="47">
        <v>298326</v>
      </c>
      <c r="K23" s="47">
        <v>342840</v>
      </c>
      <c r="L23" s="47">
        <v>384756</v>
      </c>
      <c r="M23" s="47">
        <v>333503</v>
      </c>
      <c r="N23" s="47">
        <v>411805</v>
      </c>
      <c r="O23" s="47">
        <v>441036</v>
      </c>
      <c r="P23" s="47">
        <v>423977</v>
      </c>
      <c r="Q23" s="47">
        <v>431070</v>
      </c>
    </row>
    <row r="24" spans="1:17" x14ac:dyDescent="0.15">
      <c r="A24" s="47" t="s">
        <v>189</v>
      </c>
      <c r="B24" s="47" t="s">
        <v>416</v>
      </c>
      <c r="C24" s="47">
        <v>34857</v>
      </c>
      <c r="D24" s="47">
        <v>41140</v>
      </c>
      <c r="E24" s="47">
        <v>26508</v>
      </c>
      <c r="F24" s="47">
        <v>25335</v>
      </c>
      <c r="G24" s="47">
        <v>33518</v>
      </c>
      <c r="H24" s="47">
        <v>45748</v>
      </c>
      <c r="I24" s="47">
        <v>46088</v>
      </c>
      <c r="J24" s="47">
        <v>56246</v>
      </c>
      <c r="K24" s="47">
        <v>65288</v>
      </c>
      <c r="L24" s="47">
        <v>59088</v>
      </c>
      <c r="M24" s="47">
        <v>39474</v>
      </c>
      <c r="N24" s="47">
        <v>60540</v>
      </c>
      <c r="O24" s="47">
        <v>66104</v>
      </c>
      <c r="P24" s="47">
        <v>60626</v>
      </c>
      <c r="Q24" s="47">
        <v>63718</v>
      </c>
    </row>
    <row r="25" spans="1:17" x14ac:dyDescent="0.15">
      <c r="A25" s="47" t="s">
        <v>188</v>
      </c>
      <c r="B25" s="47" t="s">
        <v>513</v>
      </c>
      <c r="C25" s="47">
        <v>12591</v>
      </c>
      <c r="D25" s="47">
        <v>13987</v>
      </c>
      <c r="E25" s="47">
        <v>13358</v>
      </c>
      <c r="F25" s="47">
        <v>13091</v>
      </c>
      <c r="G25" s="47">
        <v>18166</v>
      </c>
      <c r="H25" s="47">
        <v>23104</v>
      </c>
      <c r="I25" s="47">
        <v>24341</v>
      </c>
      <c r="J25" s="47">
        <v>23896</v>
      </c>
      <c r="K25" s="47">
        <v>28159</v>
      </c>
      <c r="L25" s="47">
        <v>28493</v>
      </c>
      <c r="M25" s="47">
        <v>19192</v>
      </c>
      <c r="N25" s="47">
        <v>24255</v>
      </c>
      <c r="O25" s="47">
        <v>27636</v>
      </c>
      <c r="P25" s="47">
        <v>24609</v>
      </c>
      <c r="Q25" s="47">
        <v>22488</v>
      </c>
    </row>
    <row r="26" spans="1:17" x14ac:dyDescent="0.15">
      <c r="A26" s="47" t="s">
        <v>186</v>
      </c>
      <c r="B26" s="47" t="s">
        <v>518</v>
      </c>
      <c r="C26" s="47">
        <v>14328</v>
      </c>
      <c r="D26" s="47">
        <v>17918</v>
      </c>
      <c r="E26" s="47">
        <v>12347</v>
      </c>
      <c r="F26" s="47">
        <v>16383</v>
      </c>
      <c r="G26" s="47">
        <v>22131</v>
      </c>
      <c r="H26" s="47">
        <v>28942</v>
      </c>
      <c r="I26" s="47">
        <v>28307</v>
      </c>
      <c r="J26" s="47">
        <v>33320</v>
      </c>
      <c r="K26" s="47">
        <v>34593</v>
      </c>
      <c r="L26" s="47">
        <v>43791</v>
      </c>
      <c r="M26" s="47">
        <v>42828</v>
      </c>
      <c r="N26" s="47">
        <v>36313</v>
      </c>
      <c r="O26" s="47">
        <v>40893</v>
      </c>
      <c r="P26" s="47">
        <v>46894</v>
      </c>
      <c r="Q26" s="47">
        <v>43407</v>
      </c>
    </row>
    <row r="27" spans="1:17" x14ac:dyDescent="0.15">
      <c r="A27" s="47" t="s">
        <v>184</v>
      </c>
      <c r="B27" s="47" t="s">
        <v>561</v>
      </c>
      <c r="C27" s="47">
        <v>32816</v>
      </c>
      <c r="D27" s="47">
        <v>36621</v>
      </c>
      <c r="E27" s="47">
        <v>40048</v>
      </c>
      <c r="F27" s="47">
        <v>46972</v>
      </c>
      <c r="G27" s="47">
        <v>57586</v>
      </c>
      <c r="H27" s="47">
        <v>78316</v>
      </c>
      <c r="I27" s="47">
        <v>108265</v>
      </c>
      <c r="J27" s="47">
        <v>118893</v>
      </c>
      <c r="K27" s="47">
        <v>144116</v>
      </c>
      <c r="L27" s="47">
        <v>176365</v>
      </c>
      <c r="M27" s="47">
        <v>167387</v>
      </c>
      <c r="N27" s="47">
        <v>217334</v>
      </c>
      <c r="O27" s="47">
        <v>219553</v>
      </c>
      <c r="P27" s="47">
        <v>206175</v>
      </c>
      <c r="Q27" s="47">
        <v>218887</v>
      </c>
    </row>
    <row r="28" spans="1:17" x14ac:dyDescent="0.15">
      <c r="A28" s="47" t="s">
        <v>182</v>
      </c>
      <c r="B28" s="47" t="s">
        <v>212</v>
      </c>
      <c r="C28" s="47">
        <v>16650</v>
      </c>
      <c r="D28" s="47">
        <v>20215</v>
      </c>
      <c r="E28" s="47">
        <v>13280</v>
      </c>
      <c r="F28" s="47">
        <v>18576</v>
      </c>
      <c r="G28" s="47">
        <v>28536</v>
      </c>
      <c r="H28" s="47">
        <v>47034</v>
      </c>
      <c r="I28" s="47">
        <v>60529</v>
      </c>
      <c r="J28" s="47">
        <v>65969</v>
      </c>
      <c r="K28" s="47">
        <v>70684</v>
      </c>
      <c r="L28" s="47">
        <v>77020</v>
      </c>
      <c r="M28" s="47">
        <v>64622</v>
      </c>
      <c r="N28" s="47">
        <v>73362</v>
      </c>
      <c r="O28" s="47">
        <v>86850</v>
      </c>
      <c r="P28" s="47">
        <v>85673</v>
      </c>
      <c r="Q28" s="47">
        <v>82570</v>
      </c>
    </row>
    <row r="29" spans="1:17" x14ac:dyDescent="0.15">
      <c r="A29" s="47" t="s">
        <v>180</v>
      </c>
      <c r="B29" s="47" t="s">
        <v>552</v>
      </c>
      <c r="C29" s="47">
        <v>4841</v>
      </c>
      <c r="D29" s="47">
        <v>5372</v>
      </c>
      <c r="E29" s="47">
        <v>5647</v>
      </c>
      <c r="F29" s="47">
        <v>5720</v>
      </c>
      <c r="G29" s="47">
        <v>6269</v>
      </c>
      <c r="H29" s="47">
        <v>6143</v>
      </c>
      <c r="I29" s="47">
        <v>6142</v>
      </c>
      <c r="J29" s="47">
        <v>5788</v>
      </c>
      <c r="K29" s="47">
        <v>7396</v>
      </c>
      <c r="L29" s="47">
        <v>8198</v>
      </c>
      <c r="M29" s="47">
        <v>6536</v>
      </c>
      <c r="N29" s="47">
        <v>5801</v>
      </c>
      <c r="O29" s="47">
        <v>7199</v>
      </c>
      <c r="P29" s="47">
        <v>7952</v>
      </c>
      <c r="Q29" s="47">
        <v>8024</v>
      </c>
    </row>
    <row r="30" spans="1:17" x14ac:dyDescent="0.15">
      <c r="A30" s="47" t="s">
        <v>178</v>
      </c>
      <c r="B30" s="47" t="s">
        <v>416</v>
      </c>
      <c r="C30" s="47">
        <v>1516</v>
      </c>
      <c r="D30" s="47">
        <v>1574</v>
      </c>
      <c r="E30" s="47">
        <v>1499</v>
      </c>
      <c r="F30" s="47">
        <v>1440</v>
      </c>
      <c r="G30" s="47">
        <v>1358</v>
      </c>
      <c r="H30" s="47">
        <v>1112</v>
      </c>
      <c r="I30" s="47">
        <v>1456</v>
      </c>
      <c r="J30" s="47">
        <v>1431</v>
      </c>
      <c r="K30" s="47">
        <v>1147</v>
      </c>
      <c r="L30" s="47">
        <v>1056</v>
      </c>
      <c r="M30" s="47">
        <v>765</v>
      </c>
      <c r="N30" s="47">
        <v>700</v>
      </c>
      <c r="O30" s="47">
        <v>563</v>
      </c>
      <c r="P30" s="47">
        <v>476</v>
      </c>
      <c r="Q30" s="47">
        <v>515</v>
      </c>
    </row>
    <row r="31" spans="1:17" x14ac:dyDescent="0.15">
      <c r="A31" s="47" t="s">
        <v>176</v>
      </c>
      <c r="B31" s="47" t="s">
        <v>513</v>
      </c>
      <c r="C31" s="47">
        <v>-37</v>
      </c>
      <c r="D31" s="47">
        <v>461</v>
      </c>
      <c r="E31" s="47">
        <v>457</v>
      </c>
      <c r="F31" s="47">
        <v>408</v>
      </c>
      <c r="G31" s="47">
        <v>405</v>
      </c>
      <c r="H31" s="47">
        <v>370</v>
      </c>
      <c r="I31" s="47">
        <v>393</v>
      </c>
      <c r="J31" s="47">
        <v>425</v>
      </c>
      <c r="K31" s="47">
        <v>368</v>
      </c>
      <c r="L31" s="47">
        <v>280</v>
      </c>
      <c r="M31" s="47">
        <v>320</v>
      </c>
      <c r="N31" s="47">
        <v>283</v>
      </c>
      <c r="O31" s="47">
        <v>217</v>
      </c>
      <c r="P31" s="47">
        <v>245</v>
      </c>
      <c r="Q31" s="47">
        <v>100</v>
      </c>
    </row>
    <row r="32" spans="1:17" x14ac:dyDescent="0.15">
      <c r="A32" s="47" t="s">
        <v>174</v>
      </c>
      <c r="B32" s="47" t="s">
        <v>548</v>
      </c>
      <c r="C32" s="47">
        <v>-98</v>
      </c>
      <c r="D32" s="47">
        <v>-315</v>
      </c>
      <c r="E32" s="47">
        <v>-681</v>
      </c>
      <c r="F32" s="47">
        <v>-366</v>
      </c>
      <c r="G32" s="47">
        <v>-165</v>
      </c>
      <c r="H32" s="47">
        <v>-24</v>
      </c>
      <c r="I32" s="47">
        <v>-132</v>
      </c>
      <c r="J32" s="47">
        <v>-280</v>
      </c>
      <c r="K32" s="47">
        <v>282</v>
      </c>
      <c r="L32" s="47">
        <v>840</v>
      </c>
      <c r="M32" s="47">
        <v>529</v>
      </c>
      <c r="N32" s="47">
        <v>157</v>
      </c>
      <c r="O32" s="47">
        <v>560</v>
      </c>
      <c r="P32" s="47">
        <v>570</v>
      </c>
      <c r="Q32" s="47">
        <v>540</v>
      </c>
    </row>
    <row r="33" spans="1:17" x14ac:dyDescent="0.15">
      <c r="A33" s="47" t="s">
        <v>171</v>
      </c>
      <c r="B33" s="47" t="s">
        <v>561</v>
      </c>
      <c r="C33" s="47">
        <v>1032</v>
      </c>
      <c r="D33" s="47">
        <v>1037</v>
      </c>
      <c r="E33" s="47">
        <v>1754</v>
      </c>
      <c r="F33" s="47">
        <v>1686</v>
      </c>
      <c r="G33" s="47">
        <v>1980</v>
      </c>
      <c r="H33" s="47">
        <v>1816</v>
      </c>
      <c r="I33" s="47">
        <v>1618</v>
      </c>
      <c r="J33" s="47">
        <v>1991</v>
      </c>
      <c r="K33" s="47">
        <v>2460</v>
      </c>
      <c r="L33" s="47">
        <v>3368</v>
      </c>
      <c r="M33" s="47">
        <v>2840</v>
      </c>
      <c r="N33" s="47">
        <v>2767</v>
      </c>
      <c r="O33" s="47">
        <v>4059</v>
      </c>
      <c r="P33" s="47">
        <v>4517</v>
      </c>
      <c r="Q33" s="47">
        <v>4803</v>
      </c>
    </row>
    <row r="34" spans="1:17" x14ac:dyDescent="0.15">
      <c r="A34" s="47" t="s">
        <v>169</v>
      </c>
      <c r="B34" s="47" t="s">
        <v>212</v>
      </c>
      <c r="C34" s="47">
        <v>2428</v>
      </c>
      <c r="D34" s="47">
        <v>2615</v>
      </c>
      <c r="E34" s="47">
        <v>2619</v>
      </c>
      <c r="F34" s="47">
        <v>2552</v>
      </c>
      <c r="G34" s="47">
        <v>2691</v>
      </c>
      <c r="H34" s="47">
        <v>2870</v>
      </c>
      <c r="I34" s="47">
        <v>2807</v>
      </c>
      <c r="J34" s="47">
        <v>2222</v>
      </c>
      <c r="K34" s="47">
        <v>3139</v>
      </c>
      <c r="L34" s="47">
        <v>2654</v>
      </c>
      <c r="M34" s="47">
        <v>2082</v>
      </c>
      <c r="N34" s="47">
        <v>1894</v>
      </c>
      <c r="O34" s="47">
        <v>1799</v>
      </c>
      <c r="P34" s="47">
        <v>2144</v>
      </c>
      <c r="Q34" s="47">
        <v>2065</v>
      </c>
    </row>
    <row r="35" spans="1:17" x14ac:dyDescent="0.15">
      <c r="A35" s="47" t="s">
        <v>167</v>
      </c>
      <c r="B35" s="48" t="s">
        <v>564</v>
      </c>
      <c r="C35" s="47">
        <v>-224934</v>
      </c>
      <c r="D35" s="47">
        <v>-159212</v>
      </c>
      <c r="E35" s="47">
        <v>-142349</v>
      </c>
      <c r="F35" s="47">
        <v>-154460</v>
      </c>
      <c r="G35" s="47">
        <v>-149564</v>
      </c>
      <c r="H35" s="47">
        <v>-316223</v>
      </c>
      <c r="I35" s="47">
        <v>-36235</v>
      </c>
      <c r="J35" s="47">
        <v>-244922</v>
      </c>
      <c r="K35" s="47">
        <v>-414039</v>
      </c>
      <c r="L35" s="47">
        <v>-329081</v>
      </c>
      <c r="M35" s="47">
        <v>-310382</v>
      </c>
      <c r="N35" s="47">
        <v>-301080</v>
      </c>
      <c r="O35" s="47">
        <v>-419062</v>
      </c>
      <c r="P35" s="47">
        <v>-332990</v>
      </c>
      <c r="Q35" s="47">
        <v>-349531</v>
      </c>
    </row>
    <row r="36" spans="1:17" x14ac:dyDescent="0.15">
      <c r="A36" s="47" t="s">
        <v>165</v>
      </c>
      <c r="B36" s="47" t="s">
        <v>448</v>
      </c>
      <c r="C36" s="47">
        <v>-98929</v>
      </c>
      <c r="D36" s="47">
        <v>-78040</v>
      </c>
      <c r="E36" s="47">
        <v>-60942</v>
      </c>
      <c r="F36" s="47">
        <v>-42707</v>
      </c>
      <c r="G36" s="47">
        <v>-35484</v>
      </c>
      <c r="H36" s="47">
        <v>-133277</v>
      </c>
      <c r="I36" s="47">
        <v>-61937</v>
      </c>
      <c r="J36" s="47">
        <v>-48970</v>
      </c>
      <c r="K36" s="47">
        <v>-200850</v>
      </c>
      <c r="L36" s="47">
        <v>-127037</v>
      </c>
      <c r="M36" s="47">
        <v>-34635</v>
      </c>
      <c r="N36" s="47">
        <v>-40550</v>
      </c>
      <c r="O36" s="47">
        <v>-89126</v>
      </c>
      <c r="P36" s="47">
        <v>-28642</v>
      </c>
      <c r="Q36" s="47">
        <v>-14356</v>
      </c>
    </row>
    <row r="37" spans="1:17" x14ac:dyDescent="0.15">
      <c r="A37" s="47" t="s">
        <v>160</v>
      </c>
      <c r="B37" s="47" t="s">
        <v>542</v>
      </c>
      <c r="C37" s="47">
        <v>-142258</v>
      </c>
      <c r="D37" s="47">
        <v>-110002</v>
      </c>
      <c r="E37" s="47">
        <v>-93407</v>
      </c>
      <c r="F37" s="47">
        <v>-79306</v>
      </c>
      <c r="G37" s="47">
        <v>-66759</v>
      </c>
      <c r="H37" s="47">
        <v>-190447</v>
      </c>
      <c r="I37" s="47">
        <v>-103331</v>
      </c>
      <c r="J37" s="47">
        <v>-131334</v>
      </c>
      <c r="K37" s="47">
        <v>-291137</v>
      </c>
      <c r="L37" s="47">
        <v>-198611</v>
      </c>
      <c r="M37" s="47">
        <v>-113004</v>
      </c>
      <c r="N37" s="47">
        <v>-131573</v>
      </c>
      <c r="O37" s="47">
        <v>-141030</v>
      </c>
      <c r="P37" s="47">
        <v>-104890</v>
      </c>
      <c r="Q37" s="47">
        <v>-72036</v>
      </c>
    </row>
    <row r="38" spans="1:17" x14ac:dyDescent="0.15">
      <c r="A38" s="47" t="s">
        <v>158</v>
      </c>
      <c r="B38" s="47" t="s">
        <v>540</v>
      </c>
      <c r="C38" s="47">
        <v>43329</v>
      </c>
      <c r="D38" s="47">
        <v>31962</v>
      </c>
      <c r="E38" s="47">
        <v>32465</v>
      </c>
      <c r="F38" s="47">
        <v>36599</v>
      </c>
      <c r="G38" s="47">
        <v>31275</v>
      </c>
      <c r="H38" s="47">
        <v>57171</v>
      </c>
      <c r="I38" s="47">
        <v>41394</v>
      </c>
      <c r="J38" s="47">
        <v>82364</v>
      </c>
      <c r="K38" s="47">
        <v>90287</v>
      </c>
      <c r="L38" s="47">
        <v>71574</v>
      </c>
      <c r="M38" s="47">
        <v>78368</v>
      </c>
      <c r="N38" s="47">
        <v>91022</v>
      </c>
      <c r="O38" s="47">
        <v>51904</v>
      </c>
      <c r="P38" s="47">
        <v>76248</v>
      </c>
      <c r="Q38" s="47">
        <v>57680</v>
      </c>
    </row>
    <row r="39" spans="1:17" x14ac:dyDescent="0.15">
      <c r="A39" s="47" t="s">
        <v>156</v>
      </c>
      <c r="B39" s="47" t="s">
        <v>563</v>
      </c>
      <c r="C39" s="47">
        <v>-64249</v>
      </c>
      <c r="D39" s="47">
        <v>-93604</v>
      </c>
      <c r="E39" s="47">
        <v>-69783</v>
      </c>
      <c r="F39" s="47">
        <v>-85269</v>
      </c>
      <c r="G39" s="47">
        <v>-120689</v>
      </c>
      <c r="H39" s="47">
        <v>-162907</v>
      </c>
      <c r="I39" s="47">
        <v>10316</v>
      </c>
      <c r="J39" s="47">
        <v>-217342</v>
      </c>
      <c r="K39" s="47">
        <v>-230528</v>
      </c>
      <c r="L39" s="47">
        <v>-233093</v>
      </c>
      <c r="M39" s="47">
        <v>-227423</v>
      </c>
      <c r="N39" s="47">
        <v>-302489</v>
      </c>
      <c r="O39" s="47">
        <v>-312407</v>
      </c>
      <c r="P39" s="47">
        <v>-290382</v>
      </c>
      <c r="Q39" s="47">
        <v>-337750</v>
      </c>
    </row>
    <row r="40" spans="1:17" x14ac:dyDescent="0.15">
      <c r="A40" s="47" t="s">
        <v>154</v>
      </c>
      <c r="B40" s="47" t="s">
        <v>440</v>
      </c>
      <c r="C40" s="47">
        <v>-61756</v>
      </c>
      <c r="D40" s="47">
        <v>12432</v>
      </c>
      <c r="E40" s="47">
        <v>-11624</v>
      </c>
      <c r="F40" s="47">
        <v>-26483</v>
      </c>
      <c r="G40" s="47">
        <v>6609</v>
      </c>
      <c r="H40" s="47">
        <v>-20039</v>
      </c>
      <c r="I40" s="47">
        <v>15386</v>
      </c>
      <c r="J40" s="47">
        <v>21390</v>
      </c>
      <c r="K40" s="47">
        <v>17339</v>
      </c>
      <c r="L40" s="47">
        <v>31049</v>
      </c>
      <c r="M40" s="47">
        <v>-48324</v>
      </c>
      <c r="N40" s="47">
        <v>41960</v>
      </c>
      <c r="O40" s="47">
        <v>-17528</v>
      </c>
      <c r="P40" s="47">
        <v>-13967</v>
      </c>
      <c r="Q40" s="47">
        <v>2575</v>
      </c>
    </row>
    <row r="41" spans="1:17" x14ac:dyDescent="0.15">
      <c r="A41" s="47" t="s">
        <v>153</v>
      </c>
      <c r="B41" s="47" t="s">
        <v>477</v>
      </c>
      <c r="C41" s="47">
        <v>-82389</v>
      </c>
      <c r="D41" s="47">
        <v>5535</v>
      </c>
      <c r="E41" s="47">
        <v>-23397</v>
      </c>
      <c r="F41" s="47">
        <v>-39501</v>
      </c>
      <c r="G41" s="47">
        <v>-18020</v>
      </c>
      <c r="H41" s="47">
        <v>-56955</v>
      </c>
      <c r="I41" s="47">
        <v>4370</v>
      </c>
      <c r="J41" s="47">
        <v>-11705</v>
      </c>
      <c r="K41" s="47">
        <v>-22660</v>
      </c>
      <c r="L41" s="47">
        <v>29047</v>
      </c>
      <c r="M41" s="47">
        <v>-52544</v>
      </c>
      <c r="N41" s="47">
        <v>-1547</v>
      </c>
      <c r="O41" s="47">
        <v>-42226</v>
      </c>
      <c r="P41" s="47">
        <v>-17062</v>
      </c>
      <c r="Q41" s="47">
        <v>-23299</v>
      </c>
    </row>
    <row r="42" spans="1:17" x14ac:dyDescent="0.15">
      <c r="A42" s="47" t="s">
        <v>151</v>
      </c>
      <c r="B42" s="47" t="s">
        <v>476</v>
      </c>
      <c r="C42" s="47">
        <v>20633</v>
      </c>
      <c r="D42" s="47">
        <v>6897</v>
      </c>
      <c r="E42" s="47">
        <v>11772</v>
      </c>
      <c r="F42" s="47">
        <v>13018</v>
      </c>
      <c r="G42" s="47">
        <v>24629</v>
      </c>
      <c r="H42" s="47">
        <v>36916</v>
      </c>
      <c r="I42" s="47">
        <v>11016</v>
      </c>
      <c r="J42" s="47">
        <v>33095</v>
      </c>
      <c r="K42" s="47">
        <v>39999</v>
      </c>
      <c r="L42" s="47">
        <v>2003</v>
      </c>
      <c r="M42" s="47">
        <v>4220</v>
      </c>
      <c r="N42" s="47">
        <v>43507</v>
      </c>
      <c r="O42" s="47">
        <v>24698</v>
      </c>
      <c r="P42" s="47">
        <v>3096</v>
      </c>
      <c r="Q42" s="47">
        <v>25874</v>
      </c>
    </row>
    <row r="43" spans="1:17" x14ac:dyDescent="0.15">
      <c r="A43" s="47" t="s">
        <v>149</v>
      </c>
      <c r="B43" s="47" t="s">
        <v>533</v>
      </c>
      <c r="C43" s="47">
        <v>-209391</v>
      </c>
      <c r="D43" s="47">
        <v>-142626</v>
      </c>
      <c r="E43" s="47">
        <v>-124873</v>
      </c>
      <c r="F43" s="47">
        <v>-134946</v>
      </c>
      <c r="G43" s="47">
        <v>-129352</v>
      </c>
      <c r="H43" s="47">
        <v>-294905</v>
      </c>
      <c r="I43" s="47">
        <v>-15369</v>
      </c>
      <c r="J43" s="47">
        <v>-224220</v>
      </c>
      <c r="K43" s="47">
        <v>-393518</v>
      </c>
      <c r="L43" s="47">
        <v>-308296</v>
      </c>
      <c r="M43" s="47">
        <v>-287901</v>
      </c>
      <c r="N43" s="47">
        <v>-277779</v>
      </c>
      <c r="O43" s="47">
        <v>-396569</v>
      </c>
      <c r="P43" s="47">
        <v>-311347</v>
      </c>
      <c r="Q43" s="47">
        <v>-328343</v>
      </c>
    </row>
    <row r="44" spans="1:17" x14ac:dyDescent="0.15">
      <c r="A44" s="47" t="s">
        <v>148</v>
      </c>
      <c r="B44" s="47" t="s">
        <v>416</v>
      </c>
      <c r="C44" s="47">
        <v>-39671</v>
      </c>
      <c r="D44" s="47">
        <v>-43003</v>
      </c>
      <c r="E44" s="47">
        <v>-25871</v>
      </c>
      <c r="F44" s="47">
        <v>-32277</v>
      </c>
      <c r="G44" s="47">
        <v>-31207</v>
      </c>
      <c r="H44" s="47">
        <v>-63429</v>
      </c>
      <c r="I44" s="47">
        <v>-28121</v>
      </c>
      <c r="J44" s="47">
        <v>-42359</v>
      </c>
      <c r="K44" s="47">
        <v>-71977</v>
      </c>
      <c r="L44" s="47">
        <v>-35866</v>
      </c>
      <c r="M44" s="47">
        <v>-43832</v>
      </c>
      <c r="N44" s="47">
        <v>-33320</v>
      </c>
      <c r="O44" s="47">
        <v>-58522</v>
      </c>
      <c r="P44" s="47">
        <v>-61087</v>
      </c>
      <c r="Q44" s="47">
        <v>-62056</v>
      </c>
    </row>
    <row r="45" spans="1:17" x14ac:dyDescent="0.15">
      <c r="A45" s="47" t="s">
        <v>146</v>
      </c>
      <c r="B45" s="47" t="s">
        <v>513</v>
      </c>
      <c r="C45" s="47">
        <v>-11030</v>
      </c>
      <c r="D45" s="47">
        <v>-11936</v>
      </c>
      <c r="E45" s="47">
        <v>-15712</v>
      </c>
      <c r="F45" s="47">
        <v>-3048</v>
      </c>
      <c r="G45" s="47">
        <v>-12239</v>
      </c>
      <c r="H45" s="47">
        <v>-19002</v>
      </c>
      <c r="I45" s="47">
        <v>-12517</v>
      </c>
      <c r="J45" s="47">
        <v>-14835</v>
      </c>
      <c r="K45" s="47">
        <v>-12874</v>
      </c>
      <c r="L45" s="47">
        <v>-31718</v>
      </c>
      <c r="M45" s="47">
        <v>-16139</v>
      </c>
      <c r="N45" s="47">
        <v>-15487</v>
      </c>
      <c r="O45" s="47">
        <v>-22133</v>
      </c>
      <c r="P45" s="47">
        <v>-20774</v>
      </c>
      <c r="Q45" s="47">
        <v>-11171</v>
      </c>
    </row>
    <row r="46" spans="1:17" x14ac:dyDescent="0.15">
      <c r="A46" s="47" t="s">
        <v>144</v>
      </c>
      <c r="B46" s="47" t="s">
        <v>518</v>
      </c>
      <c r="C46" s="47">
        <v>-28736</v>
      </c>
      <c r="D46" s="47">
        <v>-20385</v>
      </c>
      <c r="E46" s="47">
        <v>-13180</v>
      </c>
      <c r="F46" s="47">
        <v>-35882</v>
      </c>
      <c r="G46" s="47">
        <v>-21167</v>
      </c>
      <c r="H46" s="47">
        <v>-48872</v>
      </c>
      <c r="I46" s="47">
        <v>-8328</v>
      </c>
      <c r="J46" s="47">
        <v>-19384</v>
      </c>
      <c r="K46" s="47">
        <v>-92954</v>
      </c>
      <c r="L46" s="47">
        <v>-62886</v>
      </c>
      <c r="M46" s="47">
        <v>-40402</v>
      </c>
      <c r="N46" s="47">
        <v>-17076</v>
      </c>
      <c r="O46" s="47">
        <v>-19217</v>
      </c>
      <c r="P46" s="47">
        <v>-16101</v>
      </c>
      <c r="Q46" s="47">
        <v>-22248</v>
      </c>
    </row>
    <row r="47" spans="1:17" x14ac:dyDescent="0.15">
      <c r="A47" s="47" t="s">
        <v>142</v>
      </c>
      <c r="B47" s="47" t="s">
        <v>561</v>
      </c>
      <c r="C47" s="47">
        <v>-68029</v>
      </c>
      <c r="D47" s="47">
        <v>-40212</v>
      </c>
      <c r="E47" s="47">
        <v>-45140</v>
      </c>
      <c r="F47" s="47">
        <v>-45855</v>
      </c>
      <c r="G47" s="47">
        <v>-50437</v>
      </c>
      <c r="H47" s="47">
        <v>-117214</v>
      </c>
      <c r="I47" s="47">
        <v>66351</v>
      </c>
      <c r="J47" s="47">
        <v>-97498</v>
      </c>
      <c r="K47" s="47">
        <v>-153562</v>
      </c>
      <c r="L47" s="47">
        <v>-118621</v>
      </c>
      <c r="M47" s="47">
        <v>-130164</v>
      </c>
      <c r="N47" s="47">
        <v>-169743</v>
      </c>
      <c r="O47" s="47">
        <v>-211268</v>
      </c>
      <c r="P47" s="47">
        <v>-142087</v>
      </c>
      <c r="Q47" s="47">
        <v>-174207</v>
      </c>
    </row>
    <row r="48" spans="1:17" x14ac:dyDescent="0.15">
      <c r="A48" s="47" t="s">
        <v>141</v>
      </c>
      <c r="B48" s="47" t="s">
        <v>212</v>
      </c>
      <c r="C48" s="47">
        <v>-61925</v>
      </c>
      <c r="D48" s="47">
        <v>-27090</v>
      </c>
      <c r="E48" s="47">
        <v>-24970</v>
      </c>
      <c r="F48" s="47">
        <v>-17884</v>
      </c>
      <c r="G48" s="47">
        <v>-14302</v>
      </c>
      <c r="H48" s="47">
        <v>-46388</v>
      </c>
      <c r="I48" s="47">
        <v>-32754</v>
      </c>
      <c r="J48" s="47">
        <v>-50143</v>
      </c>
      <c r="K48" s="47">
        <v>-62151</v>
      </c>
      <c r="L48" s="47">
        <v>-59205</v>
      </c>
      <c r="M48" s="47">
        <v>-57364</v>
      </c>
      <c r="N48" s="47">
        <v>-42153</v>
      </c>
      <c r="O48" s="47">
        <v>-85428</v>
      </c>
      <c r="P48" s="47">
        <v>-71298</v>
      </c>
      <c r="Q48" s="47">
        <v>-58660</v>
      </c>
    </row>
    <row r="49" spans="1:17" x14ac:dyDescent="0.15">
      <c r="A49" s="47" t="s">
        <v>139</v>
      </c>
      <c r="B49" s="47" t="s">
        <v>448</v>
      </c>
      <c r="C49" s="47">
        <v>-98929</v>
      </c>
      <c r="D49" s="47">
        <v>-78040</v>
      </c>
      <c r="E49" s="47">
        <v>-60942</v>
      </c>
      <c r="F49" s="47">
        <v>-42707</v>
      </c>
      <c r="G49" s="47">
        <v>-35484</v>
      </c>
      <c r="H49" s="47">
        <v>-133277</v>
      </c>
      <c r="I49" s="47">
        <v>-61937</v>
      </c>
      <c r="J49" s="47">
        <v>-48970</v>
      </c>
      <c r="K49" s="47">
        <v>-200850</v>
      </c>
      <c r="L49" s="47">
        <v>-127037</v>
      </c>
      <c r="M49" s="47">
        <v>-34635</v>
      </c>
      <c r="N49" s="47">
        <v>-40550</v>
      </c>
      <c r="O49" s="47">
        <v>-89126</v>
      </c>
      <c r="P49" s="47">
        <v>-28642</v>
      </c>
      <c r="Q49" s="47">
        <v>-14356</v>
      </c>
    </row>
    <row r="50" spans="1:17" x14ac:dyDescent="0.15">
      <c r="A50" s="47" t="s">
        <v>137</v>
      </c>
      <c r="B50" s="47" t="s">
        <v>416</v>
      </c>
      <c r="C50" s="47">
        <v>-16072</v>
      </c>
      <c r="D50" s="47">
        <v>-16312</v>
      </c>
      <c r="E50" s="47">
        <v>-12134</v>
      </c>
      <c r="F50" s="47">
        <v>-12714</v>
      </c>
      <c r="G50" s="47">
        <v>-9951</v>
      </c>
      <c r="H50" s="47">
        <v>-25915</v>
      </c>
      <c r="I50" s="47">
        <v>-16221</v>
      </c>
      <c r="J50" s="47">
        <v>-12621</v>
      </c>
      <c r="K50" s="47">
        <v>-29789</v>
      </c>
      <c r="L50" s="47">
        <v>-12868</v>
      </c>
      <c r="M50" s="47">
        <v>-12840</v>
      </c>
      <c r="N50" s="47">
        <v>-4446</v>
      </c>
      <c r="O50" s="47">
        <v>-13263</v>
      </c>
      <c r="P50" s="47">
        <v>-8907</v>
      </c>
      <c r="Q50" s="47">
        <v>-9002</v>
      </c>
    </row>
    <row r="51" spans="1:17" x14ac:dyDescent="0.15">
      <c r="A51" s="47" t="s">
        <v>135</v>
      </c>
      <c r="B51" s="47" t="s">
        <v>513</v>
      </c>
      <c r="C51" s="47">
        <v>3148</v>
      </c>
      <c r="D51" s="47">
        <v>-3958</v>
      </c>
      <c r="E51" s="47">
        <v>-4052</v>
      </c>
      <c r="F51" s="47">
        <v>-2073</v>
      </c>
      <c r="G51" s="47">
        <v>-1549</v>
      </c>
      <c r="H51" s="47">
        <v>-1858</v>
      </c>
      <c r="I51" s="47">
        <v>-1926</v>
      </c>
      <c r="J51" s="47">
        <v>-800</v>
      </c>
      <c r="K51" s="47">
        <v>-1753</v>
      </c>
      <c r="L51" s="47">
        <v>-2507</v>
      </c>
      <c r="M51" s="47">
        <v>-3594</v>
      </c>
      <c r="N51" s="47">
        <v>-4881</v>
      </c>
      <c r="O51" s="47">
        <v>-3996</v>
      </c>
      <c r="P51" s="47">
        <v>-2587</v>
      </c>
      <c r="Q51" s="47">
        <v>-203</v>
      </c>
    </row>
    <row r="52" spans="1:17" x14ac:dyDescent="0.15">
      <c r="A52" s="47" t="s">
        <v>133</v>
      </c>
      <c r="B52" s="47" t="s">
        <v>518</v>
      </c>
      <c r="C52" s="47">
        <v>-18395</v>
      </c>
      <c r="D52" s="47">
        <v>-14168</v>
      </c>
      <c r="E52" s="47">
        <v>-20413</v>
      </c>
      <c r="F52" s="47">
        <v>-16852</v>
      </c>
      <c r="G52" s="47">
        <v>-12153</v>
      </c>
      <c r="H52" s="47">
        <v>-33713</v>
      </c>
      <c r="I52" s="47">
        <v>-10618</v>
      </c>
      <c r="J52" s="47">
        <v>-7664</v>
      </c>
      <c r="K52" s="47">
        <v>-92301</v>
      </c>
      <c r="L52" s="47">
        <v>-50603</v>
      </c>
      <c r="M52" s="47">
        <v>3461</v>
      </c>
      <c r="N52" s="47">
        <v>-14325</v>
      </c>
      <c r="O52" s="47">
        <v>-7783</v>
      </c>
      <c r="P52" s="47">
        <v>-906</v>
      </c>
      <c r="Q52" s="47">
        <v>-1102</v>
      </c>
    </row>
    <row r="53" spans="1:17" x14ac:dyDescent="0.15">
      <c r="A53" s="47" t="s">
        <v>131</v>
      </c>
      <c r="B53" s="47" t="s">
        <v>561</v>
      </c>
      <c r="C53" s="47">
        <v>-29294</v>
      </c>
      <c r="D53" s="47">
        <v>-20316</v>
      </c>
      <c r="E53" s="47">
        <v>-7627</v>
      </c>
      <c r="F53" s="47">
        <v>-5447</v>
      </c>
      <c r="G53" s="47">
        <v>-9283</v>
      </c>
      <c r="H53" s="47">
        <v>-62835</v>
      </c>
      <c r="I53" s="47">
        <v>-16862</v>
      </c>
      <c r="J53" s="47">
        <v>-27396</v>
      </c>
      <c r="K53" s="47">
        <v>-62304</v>
      </c>
      <c r="L53" s="47">
        <v>-29240</v>
      </c>
      <c r="M53" s="47">
        <v>-12655</v>
      </c>
      <c r="N53" s="47">
        <v>-21035</v>
      </c>
      <c r="O53" s="47">
        <v>-41952</v>
      </c>
      <c r="P53" s="47">
        <v>-4611</v>
      </c>
      <c r="Q53" s="47">
        <v>-5978</v>
      </c>
    </row>
    <row r="54" spans="1:17" x14ac:dyDescent="0.15">
      <c r="A54" s="47" t="s">
        <v>129</v>
      </c>
      <c r="B54" s="47" t="s">
        <v>212</v>
      </c>
      <c r="C54" s="47">
        <v>-38316</v>
      </c>
      <c r="D54" s="47">
        <v>-23286</v>
      </c>
      <c r="E54" s="47">
        <v>-16717</v>
      </c>
      <c r="F54" s="47">
        <v>-5621</v>
      </c>
      <c r="G54" s="47">
        <v>-2547</v>
      </c>
      <c r="H54" s="47">
        <v>-8956</v>
      </c>
      <c r="I54" s="47">
        <v>-16310</v>
      </c>
      <c r="J54" s="47">
        <v>-489</v>
      </c>
      <c r="K54" s="47">
        <v>-14704</v>
      </c>
      <c r="L54" s="47">
        <v>-31820</v>
      </c>
      <c r="M54" s="47">
        <v>-9007</v>
      </c>
      <c r="N54" s="47">
        <v>4138</v>
      </c>
      <c r="O54" s="47">
        <v>-22132</v>
      </c>
      <c r="P54" s="47">
        <v>-11631</v>
      </c>
      <c r="Q54" s="47">
        <v>1929</v>
      </c>
    </row>
    <row r="55" spans="1:17" x14ac:dyDescent="0.15">
      <c r="A55" s="47" t="s">
        <v>127</v>
      </c>
      <c r="B55" s="47" t="s">
        <v>562</v>
      </c>
      <c r="C55" s="47">
        <v>-48706</v>
      </c>
      <c r="D55" s="47">
        <v>-77018</v>
      </c>
      <c r="E55" s="47">
        <v>-52307</v>
      </c>
      <c r="F55" s="47">
        <v>-65756</v>
      </c>
      <c r="G55" s="47">
        <v>-100478</v>
      </c>
      <c r="H55" s="47">
        <v>-141589</v>
      </c>
      <c r="I55" s="47">
        <v>31182</v>
      </c>
      <c r="J55" s="47">
        <v>-196640</v>
      </c>
      <c r="K55" s="47">
        <v>-210007</v>
      </c>
      <c r="L55" s="47">
        <v>-212308</v>
      </c>
      <c r="M55" s="47">
        <v>-204942</v>
      </c>
      <c r="N55" s="47">
        <v>-279188</v>
      </c>
      <c r="O55" s="47">
        <v>-289914</v>
      </c>
      <c r="P55" s="47">
        <v>-268739</v>
      </c>
      <c r="Q55" s="47">
        <v>-316562</v>
      </c>
    </row>
    <row r="56" spans="1:17" x14ac:dyDescent="0.15">
      <c r="A56" s="47" t="s">
        <v>125</v>
      </c>
      <c r="B56" s="47" t="s">
        <v>416</v>
      </c>
      <c r="C56" s="47">
        <v>-14333</v>
      </c>
      <c r="D56" s="47">
        <v>-27263</v>
      </c>
      <c r="E56" s="47">
        <v>-14277</v>
      </c>
      <c r="F56" s="47">
        <v>-10226</v>
      </c>
      <c r="G56" s="47">
        <v>-23474</v>
      </c>
      <c r="H56" s="47">
        <v>-29510</v>
      </c>
      <c r="I56" s="47">
        <v>-11753</v>
      </c>
      <c r="J56" s="47">
        <v>-39082</v>
      </c>
      <c r="K56" s="47">
        <v>-46030</v>
      </c>
      <c r="L56" s="47">
        <v>-34752</v>
      </c>
      <c r="M56" s="47">
        <v>-16866</v>
      </c>
      <c r="N56" s="47">
        <v>-36621</v>
      </c>
      <c r="O56" s="47">
        <v>-43905</v>
      </c>
      <c r="P56" s="47">
        <v>-43874</v>
      </c>
      <c r="Q56" s="47">
        <v>-50283</v>
      </c>
    </row>
    <row r="57" spans="1:17" x14ac:dyDescent="0.15">
      <c r="A57" s="47" t="s">
        <v>458</v>
      </c>
      <c r="B57" s="47" t="s">
        <v>513</v>
      </c>
      <c r="C57" s="47">
        <v>-6313</v>
      </c>
      <c r="D57" s="47">
        <v>-9439</v>
      </c>
      <c r="E57" s="47">
        <v>-7093</v>
      </c>
      <c r="F57" s="47">
        <v>-6794</v>
      </c>
      <c r="G57" s="47">
        <v>-12235</v>
      </c>
      <c r="H57" s="47">
        <v>-16265</v>
      </c>
      <c r="I57" s="47">
        <v>-8490</v>
      </c>
      <c r="J57" s="47">
        <v>-15102</v>
      </c>
      <c r="K57" s="47">
        <v>-16045</v>
      </c>
      <c r="L57" s="47">
        <v>-20270</v>
      </c>
      <c r="M57" s="47">
        <v>-11534</v>
      </c>
      <c r="N57" s="47">
        <v>-14773</v>
      </c>
      <c r="O57" s="47">
        <v>-18040</v>
      </c>
      <c r="P57" s="47">
        <v>-18079</v>
      </c>
      <c r="Q57" s="47">
        <v>-16145</v>
      </c>
    </row>
    <row r="58" spans="1:17" x14ac:dyDescent="0.15">
      <c r="A58" s="47" t="s">
        <v>456</v>
      </c>
      <c r="B58" s="47" t="s">
        <v>518</v>
      </c>
      <c r="C58" s="47">
        <v>-2757</v>
      </c>
      <c r="D58" s="47">
        <v>-7411</v>
      </c>
      <c r="E58" s="47">
        <v>-2970</v>
      </c>
      <c r="F58" s="47">
        <v>-6475</v>
      </c>
      <c r="G58" s="47">
        <v>-11916</v>
      </c>
      <c r="H58" s="47">
        <v>-16337</v>
      </c>
      <c r="I58" s="47">
        <v>-4174</v>
      </c>
      <c r="J58" s="47">
        <v>-19358</v>
      </c>
      <c r="K58" s="47">
        <v>-9850</v>
      </c>
      <c r="L58" s="47">
        <v>-18661</v>
      </c>
      <c r="M58" s="47">
        <v>-17041</v>
      </c>
      <c r="N58" s="47">
        <v>-18040</v>
      </c>
      <c r="O58" s="47">
        <v>-15679</v>
      </c>
      <c r="P58" s="47">
        <v>-26742</v>
      </c>
      <c r="Q58" s="47">
        <v>-24513</v>
      </c>
    </row>
    <row r="59" spans="1:17" x14ac:dyDescent="0.15">
      <c r="A59" s="47" t="s">
        <v>454</v>
      </c>
      <c r="B59" s="47" t="s">
        <v>561</v>
      </c>
      <c r="C59" s="47">
        <v>-20599</v>
      </c>
      <c r="D59" s="47">
        <v>-22917</v>
      </c>
      <c r="E59" s="47">
        <v>-25003</v>
      </c>
      <c r="F59" s="47">
        <v>-32592</v>
      </c>
      <c r="G59" s="47">
        <v>-34060</v>
      </c>
      <c r="H59" s="47">
        <v>-50916</v>
      </c>
      <c r="I59" s="47">
        <v>80540</v>
      </c>
      <c r="J59" s="47">
        <v>-85641</v>
      </c>
      <c r="K59" s="47">
        <v>-99563</v>
      </c>
      <c r="L59" s="47">
        <v>-96145</v>
      </c>
      <c r="M59" s="47">
        <v>-120115</v>
      </c>
      <c r="N59" s="47">
        <v>-156830</v>
      </c>
      <c r="O59" s="47">
        <v>-152005</v>
      </c>
      <c r="P59" s="47">
        <v>-118039</v>
      </c>
      <c r="Q59" s="47">
        <v>-161482</v>
      </c>
    </row>
    <row r="60" spans="1:17" x14ac:dyDescent="0.15">
      <c r="A60" s="47" t="s">
        <v>453</v>
      </c>
      <c r="B60" s="47" t="s">
        <v>212</v>
      </c>
      <c r="C60" s="47">
        <v>-4704</v>
      </c>
      <c r="D60" s="47">
        <v>-9988</v>
      </c>
      <c r="E60" s="47">
        <v>-2964</v>
      </c>
      <c r="F60" s="47">
        <v>-9669</v>
      </c>
      <c r="G60" s="47">
        <v>-18793</v>
      </c>
      <c r="H60" s="47">
        <v>-28561</v>
      </c>
      <c r="I60" s="47">
        <v>-24941</v>
      </c>
      <c r="J60" s="47">
        <v>-37456</v>
      </c>
      <c r="K60" s="47">
        <v>-38519</v>
      </c>
      <c r="L60" s="47">
        <v>-42480</v>
      </c>
      <c r="M60" s="47">
        <v>-39385</v>
      </c>
      <c r="N60" s="47">
        <v>-52924</v>
      </c>
      <c r="O60" s="47">
        <v>-60286</v>
      </c>
      <c r="P60" s="47">
        <v>-62005</v>
      </c>
      <c r="Q60" s="47">
        <v>-64139</v>
      </c>
    </row>
    <row r="61" spans="1:17" x14ac:dyDescent="0.15">
      <c r="A61" s="47" t="s">
        <v>452</v>
      </c>
      <c r="B61" s="47" t="s">
        <v>440</v>
      </c>
      <c r="C61" s="47">
        <v>-61756</v>
      </c>
      <c r="D61" s="47">
        <v>12432</v>
      </c>
      <c r="E61" s="47">
        <v>-11624</v>
      </c>
      <c r="F61" s="47">
        <v>-26483</v>
      </c>
      <c r="G61" s="47">
        <v>6609</v>
      </c>
      <c r="H61" s="47">
        <v>-20039</v>
      </c>
      <c r="I61" s="47">
        <v>15386</v>
      </c>
      <c r="J61" s="47">
        <v>21390</v>
      </c>
      <c r="K61" s="47">
        <v>17339</v>
      </c>
      <c r="L61" s="47">
        <v>31049</v>
      </c>
      <c r="M61" s="47">
        <v>-48324</v>
      </c>
      <c r="N61" s="47">
        <v>41960</v>
      </c>
      <c r="O61" s="47">
        <v>-17528</v>
      </c>
      <c r="P61" s="47">
        <v>-13967</v>
      </c>
      <c r="Q61" s="47">
        <v>2575</v>
      </c>
    </row>
    <row r="62" spans="1:17" x14ac:dyDescent="0.15">
      <c r="A62" s="47" t="s">
        <v>451</v>
      </c>
      <c r="B62" s="47" t="s">
        <v>416</v>
      </c>
      <c r="C62" s="47">
        <v>-9266</v>
      </c>
      <c r="D62" s="47">
        <v>572</v>
      </c>
      <c r="E62" s="47">
        <v>540</v>
      </c>
      <c r="F62" s="47">
        <v>-9337</v>
      </c>
      <c r="G62" s="47">
        <v>2218</v>
      </c>
      <c r="H62" s="47">
        <v>-8004</v>
      </c>
      <c r="I62" s="47">
        <v>-147</v>
      </c>
      <c r="J62" s="47">
        <v>9344</v>
      </c>
      <c r="K62" s="47">
        <v>3842</v>
      </c>
      <c r="L62" s="47">
        <v>11754</v>
      </c>
      <c r="M62" s="47">
        <v>-14126</v>
      </c>
      <c r="N62" s="47">
        <v>7747</v>
      </c>
      <c r="O62" s="47">
        <v>-1354</v>
      </c>
      <c r="P62" s="47">
        <v>-8307</v>
      </c>
      <c r="Q62" s="47">
        <v>-2771</v>
      </c>
    </row>
    <row r="63" spans="1:17" x14ac:dyDescent="0.15">
      <c r="A63" s="47" t="s">
        <v>449</v>
      </c>
      <c r="B63" s="47" t="s">
        <v>513</v>
      </c>
      <c r="C63" s="47">
        <v>-7865</v>
      </c>
      <c r="D63" s="47">
        <v>1461</v>
      </c>
      <c r="E63" s="47">
        <v>-4567</v>
      </c>
      <c r="F63" s="47">
        <v>5820</v>
      </c>
      <c r="G63" s="47">
        <v>1545</v>
      </c>
      <c r="H63" s="47">
        <v>-880</v>
      </c>
      <c r="I63" s="47">
        <v>-2102</v>
      </c>
      <c r="J63" s="47">
        <v>1067</v>
      </c>
      <c r="K63" s="47">
        <v>4923</v>
      </c>
      <c r="L63" s="47">
        <v>-8942</v>
      </c>
      <c r="M63" s="47">
        <v>-1010</v>
      </c>
      <c r="N63" s="47">
        <v>4168</v>
      </c>
      <c r="O63" s="47">
        <v>-98</v>
      </c>
      <c r="P63" s="47">
        <v>-108</v>
      </c>
      <c r="Q63" s="47">
        <v>5177</v>
      </c>
    </row>
    <row r="64" spans="1:17" x14ac:dyDescent="0.15">
      <c r="A64" s="47" t="s">
        <v>447</v>
      </c>
      <c r="B64" s="47" t="s">
        <v>511</v>
      </c>
      <c r="C64" s="47">
        <v>-7584</v>
      </c>
      <c r="D64" s="47">
        <v>1194</v>
      </c>
      <c r="E64" s="47">
        <v>10203</v>
      </c>
      <c r="F64" s="47">
        <v>-12555</v>
      </c>
      <c r="G64" s="47">
        <v>2902</v>
      </c>
      <c r="H64" s="47">
        <v>1178</v>
      </c>
      <c r="I64" s="47">
        <v>6464</v>
      </c>
      <c r="J64" s="47">
        <v>7637</v>
      </c>
      <c r="K64" s="47">
        <v>9196</v>
      </c>
      <c r="L64" s="47">
        <v>6378</v>
      </c>
      <c r="M64" s="47">
        <v>-26822</v>
      </c>
      <c r="N64" s="47">
        <v>15290</v>
      </c>
      <c r="O64" s="47">
        <v>4245</v>
      </c>
      <c r="P64" s="47">
        <v>11547</v>
      </c>
      <c r="Q64" s="47">
        <v>3367</v>
      </c>
    </row>
    <row r="65" spans="1:17" x14ac:dyDescent="0.15">
      <c r="A65" s="47" t="s">
        <v>445</v>
      </c>
      <c r="B65" s="47" t="s">
        <v>561</v>
      </c>
      <c r="C65" s="47">
        <v>-18136</v>
      </c>
      <c r="D65" s="47">
        <v>3021</v>
      </c>
      <c r="E65" s="47">
        <v>-12510</v>
      </c>
      <c r="F65" s="47">
        <v>-7816</v>
      </c>
      <c r="G65" s="47">
        <v>-7094</v>
      </c>
      <c r="H65" s="47">
        <v>-3463</v>
      </c>
      <c r="I65" s="47">
        <v>2674</v>
      </c>
      <c r="J65" s="47">
        <v>15539</v>
      </c>
      <c r="K65" s="47">
        <v>8305</v>
      </c>
      <c r="L65" s="47">
        <v>6764</v>
      </c>
      <c r="M65" s="47">
        <v>2606</v>
      </c>
      <c r="N65" s="47">
        <v>8122</v>
      </c>
      <c r="O65" s="47">
        <v>-17311</v>
      </c>
      <c r="P65" s="47">
        <v>-19437</v>
      </c>
      <c r="Q65" s="47">
        <v>-6747</v>
      </c>
    </row>
    <row r="66" spans="1:17" x14ac:dyDescent="0.15">
      <c r="A66" s="47" t="s">
        <v>443</v>
      </c>
      <c r="B66" s="47" t="s">
        <v>212</v>
      </c>
      <c r="C66" s="47">
        <v>-18905</v>
      </c>
      <c r="D66" s="47">
        <v>6184</v>
      </c>
      <c r="E66" s="47">
        <v>-5290</v>
      </c>
      <c r="F66" s="47">
        <v>-2595</v>
      </c>
      <c r="G66" s="47">
        <v>7038</v>
      </c>
      <c r="H66" s="47">
        <v>-8871</v>
      </c>
      <c r="I66" s="47">
        <v>8497</v>
      </c>
      <c r="J66" s="47">
        <v>-12198</v>
      </c>
      <c r="K66" s="47">
        <v>-8928</v>
      </c>
      <c r="L66" s="47">
        <v>15095</v>
      </c>
      <c r="M66" s="47">
        <v>-8972</v>
      </c>
      <c r="N66" s="47">
        <v>6633</v>
      </c>
      <c r="O66" s="47">
        <v>-3010</v>
      </c>
      <c r="P66" s="47">
        <v>2338</v>
      </c>
      <c r="Q66" s="47">
        <v>3550</v>
      </c>
    </row>
    <row r="67" spans="1:17" x14ac:dyDescent="0.15">
      <c r="A67" s="47" t="s">
        <v>441</v>
      </c>
      <c r="B67" s="48" t="s">
        <v>508</v>
      </c>
      <c r="C67" s="47">
        <v>27624</v>
      </c>
      <c r="D67" s="47">
        <v>27974</v>
      </c>
      <c r="E67" s="47">
        <v>26833</v>
      </c>
      <c r="F67" s="47">
        <v>29544</v>
      </c>
      <c r="G67" s="47">
        <v>32343</v>
      </c>
      <c r="H67" s="47">
        <v>39599</v>
      </c>
      <c r="I67" s="47">
        <v>44319</v>
      </c>
      <c r="J67" s="47">
        <v>48618</v>
      </c>
      <c r="K67" s="47">
        <v>55625</v>
      </c>
      <c r="L67" s="47">
        <v>59571</v>
      </c>
      <c r="M67" s="47">
        <v>54943</v>
      </c>
      <c r="N67" s="47">
        <v>59415</v>
      </c>
      <c r="O67" s="47">
        <v>68668</v>
      </c>
      <c r="P67" s="47">
        <v>66105</v>
      </c>
      <c r="Q67" s="47">
        <v>66369</v>
      </c>
    </row>
    <row r="68" spans="1:17" x14ac:dyDescent="0.15">
      <c r="A68" s="47" t="s">
        <v>439</v>
      </c>
      <c r="B68" s="47" t="s">
        <v>471</v>
      </c>
      <c r="C68" s="47">
        <v>29997</v>
      </c>
      <c r="D68" s="47">
        <v>30444</v>
      </c>
      <c r="E68" s="47">
        <v>29351</v>
      </c>
      <c r="F68" s="47">
        <v>32470</v>
      </c>
      <c r="G68" s="47">
        <v>35008</v>
      </c>
      <c r="H68" s="47">
        <v>42228</v>
      </c>
      <c r="I68" s="47">
        <v>47502</v>
      </c>
      <c r="J68" s="47">
        <v>51763</v>
      </c>
      <c r="K68" s="47">
        <v>60042</v>
      </c>
      <c r="L68" s="47">
        <v>64326</v>
      </c>
      <c r="M68" s="47">
        <v>61057</v>
      </c>
      <c r="N68" s="47">
        <v>63854</v>
      </c>
      <c r="O68" s="47">
        <v>74743</v>
      </c>
      <c r="P68" s="47">
        <v>72821</v>
      </c>
      <c r="Q68" s="47">
        <v>72860</v>
      </c>
    </row>
    <row r="69" spans="1:17" x14ac:dyDescent="0.15">
      <c r="A69" s="47" t="s">
        <v>437</v>
      </c>
      <c r="B69" s="47" t="s">
        <v>470</v>
      </c>
      <c r="C69" s="47">
        <v>-2374</v>
      </c>
      <c r="D69" s="47">
        <v>-2470</v>
      </c>
      <c r="E69" s="47">
        <v>-2518</v>
      </c>
      <c r="F69" s="47">
        <v>-2926</v>
      </c>
      <c r="G69" s="47">
        <v>-2665</v>
      </c>
      <c r="H69" s="47">
        <v>-2628</v>
      </c>
      <c r="I69" s="47">
        <v>-3183</v>
      </c>
      <c r="J69" s="47">
        <v>-3146</v>
      </c>
      <c r="K69" s="47">
        <v>-4417</v>
      </c>
      <c r="L69" s="47">
        <v>-4756</v>
      </c>
      <c r="M69" s="47">
        <v>-6114</v>
      </c>
      <c r="N69" s="47">
        <v>-4438</v>
      </c>
      <c r="O69" s="47">
        <v>-6076</v>
      </c>
      <c r="P69" s="47">
        <v>-6716</v>
      </c>
      <c r="Q69" s="47">
        <v>-6491</v>
      </c>
    </row>
    <row r="70" spans="1:17" x14ac:dyDescent="0.15">
      <c r="A70" s="47" t="s">
        <v>435</v>
      </c>
      <c r="B70" s="48" t="s">
        <v>504</v>
      </c>
      <c r="C70" s="47">
        <v>4384</v>
      </c>
      <c r="D70" s="47">
        <v>4652</v>
      </c>
      <c r="E70" s="47">
        <v>5569</v>
      </c>
      <c r="F70" s="47">
        <v>4810</v>
      </c>
      <c r="G70" s="47">
        <v>4808</v>
      </c>
      <c r="H70" s="47">
        <v>5648</v>
      </c>
      <c r="I70" s="47">
        <v>5860</v>
      </c>
      <c r="J70" s="47">
        <v>372</v>
      </c>
      <c r="K70" s="47">
        <v>8782</v>
      </c>
      <c r="L70" s="47">
        <v>4637</v>
      </c>
      <c r="M70" s="47">
        <v>4410</v>
      </c>
      <c r="N70" s="47">
        <v>4411</v>
      </c>
      <c r="O70" s="47">
        <v>-847</v>
      </c>
      <c r="P70" s="47">
        <v>5356</v>
      </c>
      <c r="Q70" s="47">
        <v>4346</v>
      </c>
    </row>
    <row r="71" spans="1:17" x14ac:dyDescent="0.15">
      <c r="A71" s="47" t="s">
        <v>433</v>
      </c>
      <c r="B71" s="47" t="s">
        <v>469</v>
      </c>
      <c r="C71" s="47">
        <v>19800</v>
      </c>
      <c r="D71" s="47">
        <v>20918</v>
      </c>
      <c r="E71" s="47">
        <v>22156</v>
      </c>
      <c r="F71" s="47">
        <v>21810</v>
      </c>
      <c r="G71" s="47">
        <v>23629</v>
      </c>
      <c r="H71" s="47">
        <v>26012</v>
      </c>
      <c r="I71" s="47">
        <v>28402</v>
      </c>
      <c r="J71" s="47">
        <v>33707</v>
      </c>
      <c r="K71" s="47">
        <v>47145</v>
      </c>
      <c r="L71" s="47">
        <v>48016</v>
      </c>
      <c r="M71" s="47">
        <v>49453</v>
      </c>
      <c r="N71" s="47">
        <v>56380</v>
      </c>
      <c r="O71" s="47">
        <v>63816</v>
      </c>
      <c r="P71" s="47">
        <v>70855</v>
      </c>
      <c r="Q71" s="47">
        <v>75122</v>
      </c>
    </row>
    <row r="72" spans="1:17" x14ac:dyDescent="0.15">
      <c r="A72" s="47" t="s">
        <v>431</v>
      </c>
      <c r="B72" s="47" t="s">
        <v>468</v>
      </c>
      <c r="C72" s="47">
        <v>-15416</v>
      </c>
      <c r="D72" s="47">
        <v>-16266</v>
      </c>
      <c r="E72" s="47">
        <v>-16587</v>
      </c>
      <c r="F72" s="47">
        <v>-17000</v>
      </c>
      <c r="G72" s="47">
        <v>-18821</v>
      </c>
      <c r="H72" s="47">
        <v>-20364</v>
      </c>
      <c r="I72" s="47">
        <v>-22542</v>
      </c>
      <c r="J72" s="47">
        <v>-33336</v>
      </c>
      <c r="K72" s="47">
        <v>-38363</v>
      </c>
      <c r="L72" s="47">
        <v>-43379</v>
      </c>
      <c r="M72" s="47">
        <v>-45044</v>
      </c>
      <c r="N72" s="47">
        <v>-51968</v>
      </c>
      <c r="O72" s="47">
        <v>-64663</v>
      </c>
      <c r="P72" s="47">
        <v>-65499</v>
      </c>
      <c r="Q72" s="47">
        <v>-70776</v>
      </c>
    </row>
    <row r="73" spans="1:17" x14ac:dyDescent="0.15">
      <c r="A73" s="47" t="s">
        <v>162</v>
      </c>
      <c r="B73" s="48" t="s">
        <v>467</v>
      </c>
      <c r="C73" s="47" t="s">
        <v>162</v>
      </c>
      <c r="D73" s="47" t="s">
        <v>162</v>
      </c>
      <c r="E73" s="47" t="s">
        <v>162</v>
      </c>
      <c r="F73" s="47" t="s">
        <v>162</v>
      </c>
      <c r="G73" s="47" t="s">
        <v>162</v>
      </c>
      <c r="H73" s="47" t="s">
        <v>162</v>
      </c>
      <c r="I73" s="47" t="s">
        <v>162</v>
      </c>
      <c r="J73" s="47" t="s">
        <v>162</v>
      </c>
      <c r="K73" s="47" t="s">
        <v>162</v>
      </c>
      <c r="L73" s="47" t="s">
        <v>162</v>
      </c>
      <c r="M73" s="47" t="s">
        <v>162</v>
      </c>
      <c r="N73" s="47" t="s">
        <v>162</v>
      </c>
      <c r="O73" s="47" t="s">
        <v>162</v>
      </c>
      <c r="P73" s="47" t="s">
        <v>162</v>
      </c>
      <c r="Q73" s="47" t="s">
        <v>162</v>
      </c>
    </row>
    <row r="74" spans="1:17" x14ac:dyDescent="0.15">
      <c r="A74" s="47" t="s">
        <v>429</v>
      </c>
      <c r="B74" s="48" t="s">
        <v>560</v>
      </c>
      <c r="C74" s="47">
        <v>-53437</v>
      </c>
      <c r="D74" s="47">
        <v>-56910</v>
      </c>
      <c r="E74" s="47">
        <v>-12783</v>
      </c>
      <c r="F74" s="47">
        <v>-43244</v>
      </c>
      <c r="G74" s="47">
        <v>-73750</v>
      </c>
      <c r="H74" s="47">
        <v>-99754</v>
      </c>
      <c r="I74" s="47">
        <v>-121333</v>
      </c>
      <c r="J74" s="47">
        <v>-150770</v>
      </c>
      <c r="K74" s="47">
        <v>-126174</v>
      </c>
      <c r="L74" s="47">
        <v>-129447</v>
      </c>
      <c r="M74" s="47">
        <v>-104828</v>
      </c>
      <c r="N74" s="47">
        <v>-152890</v>
      </c>
      <c r="O74" s="47">
        <v>-172174</v>
      </c>
      <c r="P74" s="47">
        <v>-171955</v>
      </c>
      <c r="Q74" s="47">
        <v>-169406</v>
      </c>
    </row>
    <row r="75" spans="1:17" x14ac:dyDescent="0.15">
      <c r="A75" s="47" t="s">
        <v>428</v>
      </c>
      <c r="B75" s="47" t="s">
        <v>465</v>
      </c>
      <c r="C75" s="47">
        <v>-38034</v>
      </c>
      <c r="D75" s="47">
        <v>-37013</v>
      </c>
      <c r="E75" s="47">
        <v>8440</v>
      </c>
      <c r="F75" s="47">
        <v>-22775</v>
      </c>
      <c r="G75" s="47">
        <v>-57544</v>
      </c>
      <c r="H75" s="47">
        <v>-85816</v>
      </c>
      <c r="I75" s="47">
        <v>-106129</v>
      </c>
      <c r="J75" s="47">
        <v>-132346</v>
      </c>
      <c r="K75" s="47">
        <v>-101791</v>
      </c>
      <c r="L75" s="47">
        <v>-104854</v>
      </c>
      <c r="M75" s="47">
        <v>-80924</v>
      </c>
      <c r="N75" s="47">
        <v>-129223</v>
      </c>
      <c r="O75" s="47">
        <v>-147738</v>
      </c>
      <c r="P75" s="47">
        <v>-145556</v>
      </c>
      <c r="Q75" s="47">
        <v>-144533</v>
      </c>
    </row>
    <row r="76" spans="1:17" x14ac:dyDescent="0.15">
      <c r="A76" s="47" t="s">
        <v>427</v>
      </c>
      <c r="B76" s="47" t="s">
        <v>464</v>
      </c>
      <c r="C76" s="47">
        <v>-33906</v>
      </c>
      <c r="D76" s="47">
        <v>-37274</v>
      </c>
      <c r="E76" s="47">
        <v>-25410</v>
      </c>
      <c r="F76" s="47">
        <v>-21191</v>
      </c>
      <c r="G76" s="47">
        <v>-43257</v>
      </c>
      <c r="H76" s="47">
        <v>-36287</v>
      </c>
      <c r="I76" s="47">
        <v>-64395</v>
      </c>
      <c r="J76" s="47">
        <v>-63230</v>
      </c>
      <c r="K76" s="47">
        <v>-53626</v>
      </c>
      <c r="L76" s="47">
        <v>-65716</v>
      </c>
      <c r="M76" s="47">
        <v>-59272</v>
      </c>
      <c r="N76" s="47">
        <v>-66549</v>
      </c>
      <c r="O76" s="47">
        <v>-69149</v>
      </c>
      <c r="P76" s="47">
        <v>-48017</v>
      </c>
      <c r="Q76" s="47">
        <v>-44637</v>
      </c>
    </row>
    <row r="77" spans="1:17" x14ac:dyDescent="0.15">
      <c r="A77" s="47" t="s">
        <v>426</v>
      </c>
      <c r="B77" s="47" t="s">
        <v>463</v>
      </c>
      <c r="C77" s="47">
        <v>-4128</v>
      </c>
      <c r="D77" s="47">
        <v>261</v>
      </c>
      <c r="E77" s="47">
        <v>33850</v>
      </c>
      <c r="F77" s="47">
        <v>-1584</v>
      </c>
      <c r="G77" s="47">
        <v>-14287</v>
      </c>
      <c r="H77" s="47">
        <v>-49529</v>
      </c>
      <c r="I77" s="47">
        <v>-41734</v>
      </c>
      <c r="J77" s="47">
        <v>-69116</v>
      </c>
      <c r="K77" s="47">
        <v>-48165</v>
      </c>
      <c r="L77" s="47">
        <v>-39137</v>
      </c>
      <c r="M77" s="47">
        <v>-21652</v>
      </c>
      <c r="N77" s="47">
        <v>-62673</v>
      </c>
      <c r="O77" s="47">
        <v>-78589</v>
      </c>
      <c r="P77" s="47">
        <v>-97538</v>
      </c>
      <c r="Q77" s="47">
        <v>-99896</v>
      </c>
    </row>
    <row r="78" spans="1:17" x14ac:dyDescent="0.15">
      <c r="A78" s="47" t="s">
        <v>424</v>
      </c>
      <c r="B78" s="47" t="s">
        <v>559</v>
      </c>
      <c r="C78" s="47">
        <v>1940</v>
      </c>
      <c r="D78" s="47">
        <v>7528</v>
      </c>
      <c r="E78" s="47">
        <v>41410</v>
      </c>
      <c r="F78" s="47">
        <v>8331</v>
      </c>
      <c r="G78" s="47">
        <v>-3683</v>
      </c>
      <c r="H78" s="47">
        <v>-39389</v>
      </c>
      <c r="I78" s="47">
        <v>-33869</v>
      </c>
      <c r="J78" s="47">
        <v>-63101</v>
      </c>
      <c r="K78" s="47">
        <v>-42951</v>
      </c>
      <c r="L78" s="47">
        <v>-35411</v>
      </c>
      <c r="M78" s="47">
        <v>-14814</v>
      </c>
      <c r="N78" s="47">
        <v>-54871</v>
      </c>
      <c r="O78" s="47">
        <v>-72383</v>
      </c>
      <c r="P78" s="47">
        <v>-91988</v>
      </c>
      <c r="Q78" s="47">
        <v>-94404</v>
      </c>
    </row>
    <row r="79" spans="1:17" x14ac:dyDescent="0.15">
      <c r="A79" s="47" t="s">
        <v>423</v>
      </c>
      <c r="B79" s="47" t="s">
        <v>558</v>
      </c>
      <c r="C79" s="47">
        <v>-6068</v>
      </c>
      <c r="D79" s="47">
        <v>-7267</v>
      </c>
      <c r="E79" s="47">
        <v>-7560</v>
      </c>
      <c r="F79" s="47">
        <v>-9915</v>
      </c>
      <c r="G79" s="47">
        <v>-10604</v>
      </c>
      <c r="H79" s="47">
        <v>-10140</v>
      </c>
      <c r="I79" s="47">
        <v>-7865</v>
      </c>
      <c r="J79" s="47">
        <v>-6015</v>
      </c>
      <c r="K79" s="47">
        <v>-5214</v>
      </c>
      <c r="L79" s="47">
        <v>-3726</v>
      </c>
      <c r="M79" s="47">
        <v>-6838</v>
      </c>
      <c r="N79" s="47">
        <v>-7802</v>
      </c>
      <c r="O79" s="47">
        <v>-6206</v>
      </c>
      <c r="P79" s="47">
        <v>-5550</v>
      </c>
      <c r="Q79" s="47">
        <v>-5492</v>
      </c>
    </row>
    <row r="80" spans="1:17" x14ac:dyDescent="0.15">
      <c r="A80" s="47" t="s">
        <v>422</v>
      </c>
      <c r="B80" s="47" t="s">
        <v>552</v>
      </c>
      <c r="C80" s="47">
        <v>-15403</v>
      </c>
      <c r="D80" s="47">
        <v>-19897</v>
      </c>
      <c r="E80" s="47">
        <v>-21224</v>
      </c>
      <c r="F80" s="47">
        <v>-20469</v>
      </c>
      <c r="G80" s="47">
        <v>-16207</v>
      </c>
      <c r="H80" s="47">
        <v>-13938</v>
      </c>
      <c r="I80" s="47">
        <v>-15204</v>
      </c>
      <c r="J80" s="47">
        <v>-18424</v>
      </c>
      <c r="K80" s="47">
        <v>-24383</v>
      </c>
      <c r="L80" s="47">
        <v>-24593</v>
      </c>
      <c r="M80" s="47">
        <v>-23905</v>
      </c>
      <c r="N80" s="47">
        <v>-23667</v>
      </c>
      <c r="O80" s="47">
        <v>-24437</v>
      </c>
      <c r="P80" s="47">
        <v>-26400</v>
      </c>
      <c r="Q80" s="47">
        <v>-24873</v>
      </c>
    </row>
    <row r="81" spans="1:17" x14ac:dyDescent="0.15">
      <c r="A81" s="47" t="s">
        <v>421</v>
      </c>
      <c r="B81" s="47" t="s">
        <v>461</v>
      </c>
      <c r="C81" s="47">
        <v>-17043</v>
      </c>
      <c r="D81" s="47">
        <v>-22555</v>
      </c>
      <c r="E81" s="47">
        <v>-23323</v>
      </c>
      <c r="F81" s="47">
        <v>-22178</v>
      </c>
      <c r="G81" s="47">
        <v>-17772</v>
      </c>
      <c r="H81" s="47">
        <v>-16234</v>
      </c>
      <c r="I81" s="47">
        <v>-18699</v>
      </c>
      <c r="J81" s="47">
        <v>-23029</v>
      </c>
      <c r="K81" s="47">
        <v>-30566</v>
      </c>
      <c r="L81" s="47">
        <v>-30190</v>
      </c>
      <c r="M81" s="47">
        <v>-28349</v>
      </c>
      <c r="N81" s="47">
        <v>-27928</v>
      </c>
      <c r="O81" s="47">
        <v>-28806</v>
      </c>
      <c r="P81" s="47">
        <v>-30206</v>
      </c>
      <c r="Q81" s="47">
        <v>-28125</v>
      </c>
    </row>
    <row r="82" spans="1:17" x14ac:dyDescent="0.15">
      <c r="A82" s="47" t="s">
        <v>419</v>
      </c>
      <c r="B82" s="47" t="s">
        <v>460</v>
      </c>
      <c r="C82" s="47">
        <v>1639</v>
      </c>
      <c r="D82" s="47">
        <v>2658</v>
      </c>
      <c r="E82" s="47">
        <v>2099</v>
      </c>
      <c r="F82" s="47">
        <v>1709</v>
      </c>
      <c r="G82" s="47">
        <v>1565</v>
      </c>
      <c r="H82" s="47">
        <v>2295</v>
      </c>
      <c r="I82" s="47">
        <v>3496</v>
      </c>
      <c r="J82" s="47">
        <v>4605</v>
      </c>
      <c r="K82" s="47">
        <v>6183</v>
      </c>
      <c r="L82" s="47">
        <v>5597</v>
      </c>
      <c r="M82" s="47">
        <v>4445</v>
      </c>
      <c r="N82" s="47">
        <v>4261</v>
      </c>
      <c r="O82" s="47">
        <v>4369</v>
      </c>
      <c r="P82" s="47">
        <v>3806</v>
      </c>
      <c r="Q82" s="47">
        <v>3252</v>
      </c>
    </row>
    <row r="83" spans="1:17" x14ac:dyDescent="0.15">
      <c r="A83" s="47" t="s">
        <v>417</v>
      </c>
      <c r="B83" s="47" t="s">
        <v>557</v>
      </c>
      <c r="C83" s="47">
        <v>-47369</v>
      </c>
      <c r="D83" s="47">
        <v>-49643</v>
      </c>
      <c r="E83" s="47">
        <v>-5224</v>
      </c>
      <c r="F83" s="47">
        <v>-33329</v>
      </c>
      <c r="G83" s="47">
        <v>-63147</v>
      </c>
      <c r="H83" s="47">
        <v>-89614</v>
      </c>
      <c r="I83" s="47">
        <v>-113468</v>
      </c>
      <c r="J83" s="47">
        <v>-144755</v>
      </c>
      <c r="K83" s="47">
        <v>-120960</v>
      </c>
      <c r="L83" s="47">
        <v>-125721</v>
      </c>
      <c r="M83" s="47">
        <v>-97990</v>
      </c>
      <c r="N83" s="47">
        <v>-145088</v>
      </c>
      <c r="O83" s="47">
        <v>-165968</v>
      </c>
      <c r="P83" s="47">
        <v>-166405</v>
      </c>
      <c r="Q83" s="47">
        <v>-163914</v>
      </c>
    </row>
    <row r="84" spans="1:17" x14ac:dyDescent="0.15">
      <c r="A84" s="47" t="s">
        <v>415</v>
      </c>
      <c r="B84" s="47" t="s">
        <v>416</v>
      </c>
      <c r="C84" s="47">
        <v>-29293</v>
      </c>
      <c r="D84" s="47">
        <v>-25670</v>
      </c>
      <c r="E84" s="47">
        <v>-4852</v>
      </c>
      <c r="F84" s="47">
        <v>-23984</v>
      </c>
      <c r="G84" s="47">
        <v>-23912</v>
      </c>
      <c r="H84" s="47">
        <v>-34631</v>
      </c>
      <c r="I84" s="47">
        <v>-47337</v>
      </c>
      <c r="J84" s="47">
        <v>-55253</v>
      </c>
      <c r="K84" s="47">
        <v>-46886</v>
      </c>
      <c r="L84" s="47">
        <v>-36323</v>
      </c>
      <c r="M84" s="47">
        <v>-38341</v>
      </c>
      <c r="N84" s="47">
        <v>-62882</v>
      </c>
      <c r="O84" s="47">
        <v>-67426</v>
      </c>
      <c r="P84" s="47">
        <v>-68584</v>
      </c>
      <c r="Q84" s="47">
        <v>-61023</v>
      </c>
    </row>
    <row r="85" spans="1:17" x14ac:dyDescent="0.15">
      <c r="A85" s="47" t="s">
        <v>414</v>
      </c>
      <c r="B85" s="47" t="s">
        <v>513</v>
      </c>
      <c r="C85" s="47">
        <v>-6157</v>
      </c>
      <c r="D85" s="47">
        <v>-13771</v>
      </c>
      <c r="E85" s="47">
        <v>-9716</v>
      </c>
      <c r="F85" s="47">
        <v>-11418</v>
      </c>
      <c r="G85" s="47">
        <v>-19470</v>
      </c>
      <c r="H85" s="47">
        <v>-25624</v>
      </c>
      <c r="I85" s="47">
        <v>-27300</v>
      </c>
      <c r="J85" s="47">
        <v>-25295</v>
      </c>
      <c r="K85" s="47">
        <v>-24242</v>
      </c>
      <c r="L85" s="47">
        <v>-22733</v>
      </c>
      <c r="M85" s="47">
        <v>-4385</v>
      </c>
      <c r="N85" s="47">
        <v>-13469</v>
      </c>
      <c r="O85" s="47">
        <v>-15935</v>
      </c>
      <c r="P85" s="47">
        <v>-15262</v>
      </c>
      <c r="Q85" s="47">
        <v>-21538</v>
      </c>
    </row>
    <row r="86" spans="1:17" x14ac:dyDescent="0.15">
      <c r="A86" s="47" t="s">
        <v>412</v>
      </c>
      <c r="B86" s="47" t="s">
        <v>518</v>
      </c>
      <c r="C86" s="47">
        <v>-6344</v>
      </c>
      <c r="D86" s="47">
        <v>-7665</v>
      </c>
      <c r="E86" s="47">
        <v>-865</v>
      </c>
      <c r="F86" s="47">
        <v>2368</v>
      </c>
      <c r="G86" s="47">
        <v>-9539</v>
      </c>
      <c r="H86" s="47">
        <v>-11129</v>
      </c>
      <c r="I86" s="47">
        <v>-8879</v>
      </c>
      <c r="J86" s="47">
        <v>-15374</v>
      </c>
      <c r="K86" s="47">
        <v>-10560</v>
      </c>
      <c r="L86" s="47">
        <v>-29789</v>
      </c>
      <c r="M86" s="47">
        <v>-21884</v>
      </c>
      <c r="N86" s="47">
        <v>-29177</v>
      </c>
      <c r="O86" s="47">
        <v>-31156</v>
      </c>
      <c r="P86" s="47">
        <v>-29534</v>
      </c>
      <c r="Q86" s="47">
        <v>-34240</v>
      </c>
    </row>
    <row r="87" spans="1:17" x14ac:dyDescent="0.15">
      <c r="A87" s="47" t="s">
        <v>410</v>
      </c>
      <c r="B87" s="47" t="s">
        <v>212</v>
      </c>
      <c r="C87" s="47">
        <v>-5576</v>
      </c>
      <c r="D87" s="47">
        <v>-2537</v>
      </c>
      <c r="E87" s="47">
        <v>10209</v>
      </c>
      <c r="F87" s="47">
        <v>-296</v>
      </c>
      <c r="G87" s="47">
        <v>-10225</v>
      </c>
      <c r="H87" s="47">
        <v>-18230</v>
      </c>
      <c r="I87" s="47">
        <v>-29952</v>
      </c>
      <c r="J87" s="47">
        <v>-48832</v>
      </c>
      <c r="K87" s="47">
        <v>-39271</v>
      </c>
      <c r="L87" s="47">
        <v>-36876</v>
      </c>
      <c r="M87" s="47">
        <v>-33380</v>
      </c>
      <c r="N87" s="47">
        <v>-39560</v>
      </c>
      <c r="O87" s="47">
        <v>-51451</v>
      </c>
      <c r="P87" s="47">
        <v>-53025</v>
      </c>
      <c r="Q87" s="47">
        <v>-47113</v>
      </c>
    </row>
    <row r="88" spans="1:17" x14ac:dyDescent="0.15">
      <c r="A88" s="47" t="s">
        <v>408</v>
      </c>
      <c r="B88" s="47" t="s">
        <v>556</v>
      </c>
      <c r="C88" s="47">
        <v>-31966</v>
      </c>
      <c r="D88" s="47">
        <v>-29746</v>
      </c>
      <c r="E88" s="47">
        <v>16000</v>
      </c>
      <c r="F88" s="47">
        <v>-12860</v>
      </c>
      <c r="G88" s="47">
        <v>-46940</v>
      </c>
      <c r="H88" s="47">
        <v>-75676</v>
      </c>
      <c r="I88" s="47">
        <v>-98264</v>
      </c>
      <c r="J88" s="47">
        <v>-126331</v>
      </c>
      <c r="K88" s="47">
        <v>-96577</v>
      </c>
      <c r="L88" s="47">
        <v>-101128</v>
      </c>
      <c r="M88" s="47">
        <v>-74086</v>
      </c>
      <c r="N88" s="47">
        <v>-121421</v>
      </c>
      <c r="O88" s="47">
        <v>-141532</v>
      </c>
      <c r="P88" s="47">
        <v>-140006</v>
      </c>
      <c r="Q88" s="47">
        <v>-139041</v>
      </c>
    </row>
    <row r="89" spans="1:17" x14ac:dyDescent="0.15">
      <c r="A89" s="47" t="s">
        <v>406</v>
      </c>
      <c r="B89" s="47" t="s">
        <v>416</v>
      </c>
      <c r="C89" s="47">
        <v>-21001</v>
      </c>
      <c r="D89" s="47">
        <v>-15006</v>
      </c>
      <c r="E89" s="47">
        <v>6743</v>
      </c>
      <c r="F89" s="47">
        <v>-12520</v>
      </c>
      <c r="G89" s="47">
        <v>-15589</v>
      </c>
      <c r="H89" s="47">
        <v>-26852</v>
      </c>
      <c r="I89" s="47">
        <v>-39464</v>
      </c>
      <c r="J89" s="47">
        <v>-46499</v>
      </c>
      <c r="K89" s="47">
        <v>-36243</v>
      </c>
      <c r="L89" s="47">
        <v>-27685</v>
      </c>
      <c r="M89" s="47">
        <v>-29449</v>
      </c>
      <c r="N89" s="47">
        <v>-54902</v>
      </c>
      <c r="O89" s="47">
        <v>-58838</v>
      </c>
      <c r="P89" s="47">
        <v>-58096</v>
      </c>
      <c r="Q89" s="47">
        <v>-50160</v>
      </c>
    </row>
    <row r="90" spans="1:17" x14ac:dyDescent="0.15">
      <c r="A90" s="47" t="s">
        <v>404</v>
      </c>
      <c r="B90" s="47" t="s">
        <v>513</v>
      </c>
      <c r="C90" s="47">
        <v>-5044</v>
      </c>
      <c r="D90" s="47">
        <v>-12249</v>
      </c>
      <c r="E90" s="47">
        <v>-8394</v>
      </c>
      <c r="F90" s="47">
        <v>-10761</v>
      </c>
      <c r="G90" s="47">
        <v>-18608</v>
      </c>
      <c r="H90" s="47">
        <v>-25263</v>
      </c>
      <c r="I90" s="47">
        <v>-26694</v>
      </c>
      <c r="J90" s="47">
        <v>-24323</v>
      </c>
      <c r="K90" s="47">
        <v>-22885</v>
      </c>
      <c r="L90" s="47">
        <v>-21134</v>
      </c>
      <c r="M90" s="47">
        <v>-3213</v>
      </c>
      <c r="N90" s="47">
        <v>-12185</v>
      </c>
      <c r="O90" s="47">
        <v>-14565</v>
      </c>
      <c r="P90" s="47">
        <v>-13437</v>
      </c>
      <c r="Q90" s="47">
        <v>-19857</v>
      </c>
    </row>
    <row r="91" spans="1:17" x14ac:dyDescent="0.15">
      <c r="A91" s="47" t="s">
        <v>555</v>
      </c>
      <c r="B91" s="47" t="s">
        <v>518</v>
      </c>
      <c r="C91" s="47">
        <v>-4901</v>
      </c>
      <c r="D91" s="47">
        <v>-5557</v>
      </c>
      <c r="E91" s="47">
        <v>1688</v>
      </c>
      <c r="F91" s="47">
        <v>3870</v>
      </c>
      <c r="G91" s="47">
        <v>-8362</v>
      </c>
      <c r="H91" s="47">
        <v>-10458</v>
      </c>
      <c r="I91" s="47">
        <v>-8213</v>
      </c>
      <c r="J91" s="47">
        <v>-14504</v>
      </c>
      <c r="K91" s="47">
        <v>-8539</v>
      </c>
      <c r="L91" s="47">
        <v>-27460</v>
      </c>
      <c r="M91" s="47">
        <v>-19452</v>
      </c>
      <c r="N91" s="47">
        <v>-27427</v>
      </c>
      <c r="O91" s="47">
        <v>-29469</v>
      </c>
      <c r="P91" s="47">
        <v>-27587</v>
      </c>
      <c r="Q91" s="47">
        <v>-32929</v>
      </c>
    </row>
    <row r="92" spans="1:17" x14ac:dyDescent="0.15">
      <c r="A92" s="47" t="s">
        <v>554</v>
      </c>
      <c r="B92" s="47" t="s">
        <v>212</v>
      </c>
      <c r="C92" s="47">
        <v>-1019</v>
      </c>
      <c r="D92" s="47">
        <v>3066</v>
      </c>
      <c r="E92" s="47">
        <v>15963</v>
      </c>
      <c r="F92" s="47">
        <v>6551</v>
      </c>
      <c r="G92" s="47">
        <v>-4379</v>
      </c>
      <c r="H92" s="47">
        <v>-13103</v>
      </c>
      <c r="I92" s="47">
        <v>-23892</v>
      </c>
      <c r="J92" s="47">
        <v>-41005</v>
      </c>
      <c r="K92" s="47">
        <v>-28909</v>
      </c>
      <c r="L92" s="47">
        <v>-24849</v>
      </c>
      <c r="M92" s="47">
        <v>-21972</v>
      </c>
      <c r="N92" s="47">
        <v>-26906</v>
      </c>
      <c r="O92" s="47">
        <v>-38659</v>
      </c>
      <c r="P92" s="47">
        <v>-40886</v>
      </c>
      <c r="Q92" s="47">
        <v>-36095</v>
      </c>
    </row>
    <row r="93" spans="1:17" x14ac:dyDescent="0.15">
      <c r="A93" s="47" t="s">
        <v>553</v>
      </c>
      <c r="B93" s="47" t="s">
        <v>552</v>
      </c>
      <c r="C93" s="47">
        <v>-15403</v>
      </c>
      <c r="D93" s="47">
        <v>-19897</v>
      </c>
      <c r="E93" s="47">
        <v>-21224</v>
      </c>
      <c r="F93" s="47">
        <v>-20469</v>
      </c>
      <c r="G93" s="47">
        <v>-16207</v>
      </c>
      <c r="H93" s="47">
        <v>-13938</v>
      </c>
      <c r="I93" s="47">
        <v>-15204</v>
      </c>
      <c r="J93" s="47">
        <v>-18424</v>
      </c>
      <c r="K93" s="47">
        <v>-24383</v>
      </c>
      <c r="L93" s="47">
        <v>-24593</v>
      </c>
      <c r="M93" s="47">
        <v>-23905</v>
      </c>
      <c r="N93" s="47">
        <v>-23667</v>
      </c>
      <c r="O93" s="47">
        <v>-24437</v>
      </c>
      <c r="P93" s="47">
        <v>-26400</v>
      </c>
      <c r="Q93" s="47">
        <v>-24873</v>
      </c>
    </row>
    <row r="94" spans="1:17" x14ac:dyDescent="0.15">
      <c r="A94" s="47" t="s">
        <v>551</v>
      </c>
      <c r="B94" s="47" t="s">
        <v>416</v>
      </c>
      <c r="C94" s="47">
        <v>-8292</v>
      </c>
      <c r="D94" s="47">
        <v>-10664</v>
      </c>
      <c r="E94" s="47">
        <v>-11596</v>
      </c>
      <c r="F94" s="47">
        <v>-11464</v>
      </c>
      <c r="G94" s="47">
        <v>-8323</v>
      </c>
      <c r="H94" s="47">
        <v>-7779</v>
      </c>
      <c r="I94" s="47">
        <v>-7872</v>
      </c>
      <c r="J94" s="47">
        <v>-8754</v>
      </c>
      <c r="K94" s="47">
        <v>-10643</v>
      </c>
      <c r="L94" s="47">
        <v>-8637</v>
      </c>
      <c r="M94" s="47">
        <v>-8892</v>
      </c>
      <c r="N94" s="47">
        <v>-7979</v>
      </c>
      <c r="O94" s="47">
        <v>-8588</v>
      </c>
      <c r="P94" s="47">
        <v>-10488</v>
      </c>
      <c r="Q94" s="47">
        <v>-10863</v>
      </c>
    </row>
    <row r="95" spans="1:17" x14ac:dyDescent="0.15">
      <c r="A95" s="47" t="s">
        <v>550</v>
      </c>
      <c r="B95" s="47" t="s">
        <v>513</v>
      </c>
      <c r="C95" s="47">
        <v>-1113</v>
      </c>
      <c r="D95" s="47">
        <v>-1522</v>
      </c>
      <c r="E95" s="47">
        <v>-1321</v>
      </c>
      <c r="F95" s="47">
        <v>-657</v>
      </c>
      <c r="G95" s="47">
        <v>-862</v>
      </c>
      <c r="H95" s="47">
        <v>-361</v>
      </c>
      <c r="I95" s="47">
        <v>-606</v>
      </c>
      <c r="J95" s="47">
        <v>-972</v>
      </c>
      <c r="K95" s="47">
        <v>-1357</v>
      </c>
      <c r="L95" s="47">
        <v>-1600</v>
      </c>
      <c r="M95" s="47">
        <v>-1172</v>
      </c>
      <c r="N95" s="47">
        <v>-1284</v>
      </c>
      <c r="O95" s="47">
        <v>-1370</v>
      </c>
      <c r="P95" s="47">
        <v>-1826</v>
      </c>
      <c r="Q95" s="47">
        <v>-1681</v>
      </c>
    </row>
    <row r="96" spans="1:17" x14ac:dyDescent="0.15">
      <c r="A96" s="47" t="s">
        <v>549</v>
      </c>
      <c r="B96" s="47" t="s">
        <v>548</v>
      </c>
      <c r="C96" s="47">
        <v>-1443</v>
      </c>
      <c r="D96" s="47">
        <v>-2108</v>
      </c>
      <c r="E96" s="47">
        <v>-2553</v>
      </c>
      <c r="F96" s="47">
        <v>-1501</v>
      </c>
      <c r="G96" s="47">
        <v>-1177</v>
      </c>
      <c r="H96" s="47">
        <v>-671</v>
      </c>
      <c r="I96" s="47">
        <v>-665</v>
      </c>
      <c r="J96" s="47">
        <v>-870</v>
      </c>
      <c r="K96" s="47">
        <v>-2021</v>
      </c>
      <c r="L96" s="47">
        <v>-2329</v>
      </c>
      <c r="M96" s="47">
        <v>-2432</v>
      </c>
      <c r="N96" s="47">
        <v>-1749</v>
      </c>
      <c r="O96" s="47">
        <v>-1687</v>
      </c>
      <c r="P96" s="47">
        <v>-1947</v>
      </c>
      <c r="Q96" s="47">
        <v>-1311</v>
      </c>
    </row>
    <row r="97" spans="1:17" x14ac:dyDescent="0.15">
      <c r="A97" s="47" t="s">
        <v>547</v>
      </c>
      <c r="B97" s="47" t="s">
        <v>212</v>
      </c>
      <c r="C97" s="47">
        <v>-4557</v>
      </c>
      <c r="D97" s="47">
        <v>-5603</v>
      </c>
      <c r="E97" s="47">
        <v>-5753</v>
      </c>
      <c r="F97" s="47">
        <v>-6846</v>
      </c>
      <c r="G97" s="47">
        <v>-5845</v>
      </c>
      <c r="H97" s="47">
        <v>-5127</v>
      </c>
      <c r="I97" s="47">
        <v>-6060</v>
      </c>
      <c r="J97" s="47">
        <v>-7827</v>
      </c>
      <c r="K97" s="47">
        <v>-10362</v>
      </c>
      <c r="L97" s="47">
        <v>-12027</v>
      </c>
      <c r="M97" s="47">
        <v>-11409</v>
      </c>
      <c r="N97" s="47">
        <v>-12655</v>
      </c>
      <c r="O97" s="47">
        <v>-12792</v>
      </c>
      <c r="P97" s="47">
        <v>-12139</v>
      </c>
      <c r="Q97" s="47">
        <v>-11018</v>
      </c>
    </row>
    <row r="98" spans="1:17" x14ac:dyDescent="0.15">
      <c r="A98" s="47" t="s">
        <v>546</v>
      </c>
      <c r="B98" s="48" t="s">
        <v>545</v>
      </c>
      <c r="C98" s="47">
        <v>289444</v>
      </c>
      <c r="D98" s="47">
        <v>321274</v>
      </c>
      <c r="E98" s="47">
        <v>167021</v>
      </c>
      <c r="F98" s="47">
        <v>84372</v>
      </c>
      <c r="G98" s="47">
        <v>63750</v>
      </c>
      <c r="H98" s="47">
        <v>145966</v>
      </c>
      <c r="I98" s="47">
        <v>112638</v>
      </c>
      <c r="J98" s="47">
        <v>243151</v>
      </c>
      <c r="K98" s="47">
        <v>221166</v>
      </c>
      <c r="L98" s="47">
        <v>310092</v>
      </c>
      <c r="M98" s="47">
        <v>150442</v>
      </c>
      <c r="N98" s="47">
        <v>205851</v>
      </c>
      <c r="O98" s="47">
        <v>236068</v>
      </c>
      <c r="P98" s="47">
        <v>175230</v>
      </c>
      <c r="Q98" s="47">
        <v>236260</v>
      </c>
    </row>
    <row r="99" spans="1:17" x14ac:dyDescent="0.15">
      <c r="A99" s="47" t="s">
        <v>544</v>
      </c>
      <c r="B99" s="47" t="s">
        <v>448</v>
      </c>
      <c r="C99" s="47">
        <v>221562</v>
      </c>
      <c r="D99" s="47">
        <v>259641</v>
      </c>
      <c r="E99" s="47">
        <v>140901</v>
      </c>
      <c r="F99" s="47">
        <v>105343</v>
      </c>
      <c r="G99" s="47">
        <v>93420</v>
      </c>
      <c r="H99" s="47">
        <v>92905</v>
      </c>
      <c r="I99" s="47">
        <v>70725</v>
      </c>
      <c r="J99" s="47">
        <v>115027</v>
      </c>
      <c r="K99" s="47">
        <v>142253</v>
      </c>
      <c r="L99" s="47">
        <v>255724</v>
      </c>
      <c r="M99" s="47">
        <v>126814</v>
      </c>
      <c r="N99" s="47">
        <v>140474</v>
      </c>
      <c r="O99" s="47">
        <v>106462</v>
      </c>
      <c r="P99" s="47">
        <v>93889</v>
      </c>
      <c r="Q99" s="47">
        <v>126938</v>
      </c>
    </row>
    <row r="100" spans="1:17" x14ac:dyDescent="0.15">
      <c r="A100" s="47" t="s">
        <v>543</v>
      </c>
      <c r="B100" s="47" t="s">
        <v>542</v>
      </c>
      <c r="C100" s="47">
        <v>254783</v>
      </c>
      <c r="D100" s="47">
        <v>282646</v>
      </c>
      <c r="E100" s="47">
        <v>181539</v>
      </c>
      <c r="F100" s="47">
        <v>128738</v>
      </c>
      <c r="G100" s="47">
        <v>113477</v>
      </c>
      <c r="H100" s="47">
        <v>125900</v>
      </c>
      <c r="I100" s="47">
        <v>112505</v>
      </c>
      <c r="J100" s="47">
        <v>174807</v>
      </c>
      <c r="K100" s="47">
        <v>236658</v>
      </c>
      <c r="L100" s="47">
        <v>339724</v>
      </c>
      <c r="M100" s="47">
        <v>171103</v>
      </c>
      <c r="N100" s="47">
        <v>201479</v>
      </c>
      <c r="O100" s="47">
        <v>168197</v>
      </c>
      <c r="P100" s="47">
        <v>127813</v>
      </c>
      <c r="Q100" s="47">
        <v>162316</v>
      </c>
    </row>
    <row r="101" spans="1:17" x14ac:dyDescent="0.15">
      <c r="A101" s="47" t="s">
        <v>541</v>
      </c>
      <c r="B101" s="47" t="s">
        <v>540</v>
      </c>
      <c r="C101" s="47">
        <v>-33221</v>
      </c>
      <c r="D101" s="47">
        <v>-23005</v>
      </c>
      <c r="E101" s="47">
        <v>-40638</v>
      </c>
      <c r="F101" s="47">
        <v>-23395</v>
      </c>
      <c r="G101" s="47">
        <v>-20057</v>
      </c>
      <c r="H101" s="47">
        <v>-32994</v>
      </c>
      <c r="I101" s="47">
        <v>-41780</v>
      </c>
      <c r="J101" s="47">
        <v>-59780</v>
      </c>
      <c r="K101" s="47">
        <v>-94405</v>
      </c>
      <c r="L101" s="47">
        <v>-84000</v>
      </c>
      <c r="M101" s="47">
        <v>-44289</v>
      </c>
      <c r="N101" s="47">
        <v>-61005</v>
      </c>
      <c r="O101" s="47">
        <v>-61735</v>
      </c>
      <c r="P101" s="47">
        <v>-33924</v>
      </c>
      <c r="Q101" s="47">
        <v>-35378</v>
      </c>
    </row>
    <row r="102" spans="1:17" x14ac:dyDescent="0.15">
      <c r="A102" s="47" t="s">
        <v>539</v>
      </c>
      <c r="B102" s="47" t="s">
        <v>538</v>
      </c>
      <c r="C102" s="47">
        <v>4128</v>
      </c>
      <c r="D102" s="47">
        <v>-261</v>
      </c>
      <c r="E102" s="47">
        <v>-33850</v>
      </c>
      <c r="F102" s="47">
        <v>1584</v>
      </c>
      <c r="G102" s="47">
        <v>14287</v>
      </c>
      <c r="H102" s="47">
        <v>49529</v>
      </c>
      <c r="I102" s="47">
        <v>41734</v>
      </c>
      <c r="J102" s="47">
        <v>69116</v>
      </c>
      <c r="K102" s="47">
        <v>48165</v>
      </c>
      <c r="L102" s="47">
        <v>39137</v>
      </c>
      <c r="M102" s="47">
        <v>21652</v>
      </c>
      <c r="N102" s="47">
        <v>62673</v>
      </c>
      <c r="O102" s="47">
        <v>78589</v>
      </c>
      <c r="P102" s="47">
        <v>97538</v>
      </c>
      <c r="Q102" s="47">
        <v>99896</v>
      </c>
    </row>
    <row r="103" spans="1:17" x14ac:dyDescent="0.15">
      <c r="A103" s="47" t="s">
        <v>537</v>
      </c>
      <c r="B103" s="47" t="s">
        <v>440</v>
      </c>
      <c r="C103" s="47">
        <v>63754</v>
      </c>
      <c r="D103" s="47">
        <v>61894</v>
      </c>
      <c r="E103" s="47">
        <v>59969</v>
      </c>
      <c r="F103" s="47">
        <v>-22555</v>
      </c>
      <c r="G103" s="47">
        <v>-43957</v>
      </c>
      <c r="H103" s="47">
        <v>3532</v>
      </c>
      <c r="I103" s="47">
        <v>180</v>
      </c>
      <c r="J103" s="47">
        <v>59008</v>
      </c>
      <c r="K103" s="47">
        <v>30748</v>
      </c>
      <c r="L103" s="47">
        <v>15231</v>
      </c>
      <c r="M103" s="47">
        <v>1977</v>
      </c>
      <c r="N103" s="47">
        <v>2703</v>
      </c>
      <c r="O103" s="47">
        <v>51017</v>
      </c>
      <c r="P103" s="47">
        <v>-16197</v>
      </c>
      <c r="Q103" s="47">
        <v>9426</v>
      </c>
    </row>
    <row r="104" spans="1:17" x14ac:dyDescent="0.15">
      <c r="A104" s="47" t="s">
        <v>536</v>
      </c>
      <c r="B104" s="47" t="s">
        <v>438</v>
      </c>
      <c r="C104" s="47">
        <v>66465</v>
      </c>
      <c r="D104" s="47">
        <v>83789</v>
      </c>
      <c r="E104" s="47">
        <v>52649</v>
      </c>
      <c r="F104" s="47">
        <v>-10478</v>
      </c>
      <c r="G104" s="47">
        <v>-20992</v>
      </c>
      <c r="H104" s="47">
        <v>28528</v>
      </c>
      <c r="I104" s="47">
        <v>14853</v>
      </c>
      <c r="J104" s="47">
        <v>77051</v>
      </c>
      <c r="K104" s="47">
        <v>109649</v>
      </c>
      <c r="L104" s="47">
        <v>35871</v>
      </c>
      <c r="M104" s="47">
        <v>1102</v>
      </c>
      <c r="N104" s="47">
        <v>12691</v>
      </c>
      <c r="O104" s="47">
        <v>47663</v>
      </c>
      <c r="P104" s="47">
        <v>23254</v>
      </c>
      <c r="Q104" s="47">
        <v>42264</v>
      </c>
    </row>
    <row r="105" spans="1:17" x14ac:dyDescent="0.15">
      <c r="A105" s="47" t="s">
        <v>535</v>
      </c>
      <c r="B105" s="47" t="s">
        <v>436</v>
      </c>
      <c r="C105" s="47">
        <v>-2712</v>
      </c>
      <c r="D105" s="47">
        <v>-21895</v>
      </c>
      <c r="E105" s="47">
        <v>7321</v>
      </c>
      <c r="F105" s="47">
        <v>-12077</v>
      </c>
      <c r="G105" s="47">
        <v>-22965</v>
      </c>
      <c r="H105" s="47">
        <v>-24996</v>
      </c>
      <c r="I105" s="47">
        <v>-14674</v>
      </c>
      <c r="J105" s="47">
        <v>-18042</v>
      </c>
      <c r="K105" s="47">
        <v>-78901</v>
      </c>
      <c r="L105" s="47">
        <v>-20640</v>
      </c>
      <c r="M105" s="47">
        <v>875</v>
      </c>
      <c r="N105" s="47">
        <v>-9988</v>
      </c>
      <c r="O105" s="47">
        <v>3354</v>
      </c>
      <c r="P105" s="47">
        <v>-39451</v>
      </c>
      <c r="Q105" s="47">
        <v>-32838</v>
      </c>
    </row>
    <row r="106" spans="1:17" x14ac:dyDescent="0.15">
      <c r="A106" s="47" t="s">
        <v>534</v>
      </c>
      <c r="B106" s="47" t="s">
        <v>533</v>
      </c>
      <c r="C106" s="47">
        <v>283376</v>
      </c>
      <c r="D106" s="47">
        <v>314007</v>
      </c>
      <c r="E106" s="47">
        <v>159461</v>
      </c>
      <c r="F106" s="47">
        <v>74457</v>
      </c>
      <c r="G106" s="47">
        <v>53146</v>
      </c>
      <c r="H106" s="47">
        <v>135826</v>
      </c>
      <c r="I106" s="47">
        <v>104773</v>
      </c>
      <c r="J106" s="47">
        <v>237136</v>
      </c>
      <c r="K106" s="47">
        <v>215952</v>
      </c>
      <c r="L106" s="47">
        <v>306366</v>
      </c>
      <c r="M106" s="47">
        <v>143604</v>
      </c>
      <c r="N106" s="47">
        <v>198049</v>
      </c>
      <c r="O106" s="47">
        <v>229862</v>
      </c>
      <c r="P106" s="47">
        <v>169680</v>
      </c>
      <c r="Q106" s="47">
        <v>230768</v>
      </c>
    </row>
    <row r="107" spans="1:17" x14ac:dyDescent="0.15">
      <c r="A107" s="47" t="s">
        <v>532</v>
      </c>
      <c r="B107" s="47" t="s">
        <v>416</v>
      </c>
      <c r="C107" s="47">
        <v>82381</v>
      </c>
      <c r="D107" s="47">
        <v>105118</v>
      </c>
      <c r="E107" s="47">
        <v>51069</v>
      </c>
      <c r="F107" s="47">
        <v>26011</v>
      </c>
      <c r="G107" s="47">
        <v>18235</v>
      </c>
      <c r="H107" s="47">
        <v>21005</v>
      </c>
      <c r="I107" s="47">
        <v>55530</v>
      </c>
      <c r="J107" s="47">
        <v>98508</v>
      </c>
      <c r="K107" s="47">
        <v>102756</v>
      </c>
      <c r="L107" s="47">
        <v>77098</v>
      </c>
      <c r="M107" s="47">
        <v>53416</v>
      </c>
      <c r="N107" s="47">
        <v>91896</v>
      </c>
      <c r="O107" s="47">
        <v>83627</v>
      </c>
      <c r="P107" s="47">
        <v>93825</v>
      </c>
      <c r="Q107" s="47">
        <v>94973</v>
      </c>
    </row>
    <row r="108" spans="1:17" x14ac:dyDescent="0.15">
      <c r="A108" s="47" t="s">
        <v>531</v>
      </c>
      <c r="B108" s="47" t="s">
        <v>513</v>
      </c>
      <c r="C108" s="47">
        <v>16457</v>
      </c>
      <c r="D108" s="47">
        <v>52501</v>
      </c>
      <c r="E108" s="47">
        <v>5998</v>
      </c>
      <c r="F108" s="47">
        <v>9160</v>
      </c>
      <c r="G108" s="47">
        <v>-5339</v>
      </c>
      <c r="H108" s="47">
        <v>26613</v>
      </c>
      <c r="I108" s="47">
        <v>19905</v>
      </c>
      <c r="J108" s="47">
        <v>20907</v>
      </c>
      <c r="K108" s="47">
        <v>31808</v>
      </c>
      <c r="L108" s="47">
        <v>32888</v>
      </c>
      <c r="M108" s="47">
        <v>11628</v>
      </c>
      <c r="N108" s="47">
        <v>23806</v>
      </c>
      <c r="O108" s="47">
        <v>26548</v>
      </c>
      <c r="P108" s="47">
        <v>21591</v>
      </c>
      <c r="Q108" s="47">
        <v>31733</v>
      </c>
    </row>
    <row r="109" spans="1:17" x14ac:dyDescent="0.15">
      <c r="A109" s="47" t="s">
        <v>530</v>
      </c>
      <c r="B109" s="47" t="s">
        <v>518</v>
      </c>
      <c r="C109" s="47">
        <v>54658</v>
      </c>
      <c r="D109" s="47">
        <v>56766</v>
      </c>
      <c r="E109" s="47">
        <v>24584</v>
      </c>
      <c r="F109" s="47">
        <v>9966</v>
      </c>
      <c r="G109" s="47">
        <v>23627</v>
      </c>
      <c r="H109" s="47">
        <v>49503</v>
      </c>
      <c r="I109" s="47">
        <v>13280</v>
      </c>
      <c r="J109" s="47">
        <v>51409</v>
      </c>
      <c r="K109" s="47">
        <v>8661</v>
      </c>
      <c r="L109" s="47">
        <v>120106</v>
      </c>
      <c r="M109" s="47">
        <v>45069</v>
      </c>
      <c r="N109" s="47">
        <v>47882</v>
      </c>
      <c r="O109" s="47">
        <v>42768</v>
      </c>
      <c r="P109" s="47">
        <v>3922</v>
      </c>
      <c r="Q109" s="47">
        <v>28083</v>
      </c>
    </row>
    <row r="110" spans="1:17" x14ac:dyDescent="0.15">
      <c r="A110" s="47" t="s">
        <v>529</v>
      </c>
      <c r="B110" s="47" t="s">
        <v>212</v>
      </c>
      <c r="C110" s="47">
        <v>129880</v>
      </c>
      <c r="D110" s="47">
        <v>99622</v>
      </c>
      <c r="E110" s="47">
        <v>77810</v>
      </c>
      <c r="F110" s="47">
        <v>29321</v>
      </c>
      <c r="G110" s="47">
        <v>16623</v>
      </c>
      <c r="H110" s="47">
        <v>38705</v>
      </c>
      <c r="I110" s="47">
        <v>16058</v>
      </c>
      <c r="J110" s="47">
        <v>66312</v>
      </c>
      <c r="K110" s="47">
        <v>72727</v>
      </c>
      <c r="L110" s="47">
        <v>76273</v>
      </c>
      <c r="M110" s="47">
        <v>33491</v>
      </c>
      <c r="N110" s="47">
        <v>34465</v>
      </c>
      <c r="O110" s="47">
        <v>76919</v>
      </c>
      <c r="P110" s="47">
        <v>50343</v>
      </c>
      <c r="Q110" s="47">
        <v>75980</v>
      </c>
    </row>
    <row r="111" spans="1:17" x14ac:dyDescent="0.15">
      <c r="A111" s="47" t="s">
        <v>528</v>
      </c>
      <c r="B111" s="47" t="s">
        <v>448</v>
      </c>
      <c r="C111" s="47">
        <v>221562</v>
      </c>
      <c r="D111" s="47">
        <v>259641</v>
      </c>
      <c r="E111" s="47">
        <v>140901</v>
      </c>
      <c r="F111" s="47">
        <v>105343</v>
      </c>
      <c r="G111" s="47">
        <v>93420</v>
      </c>
      <c r="H111" s="47">
        <v>92905</v>
      </c>
      <c r="I111" s="47">
        <v>70725</v>
      </c>
      <c r="J111" s="47">
        <v>115027</v>
      </c>
      <c r="K111" s="47">
        <v>142253</v>
      </c>
      <c r="L111" s="47">
        <v>255724</v>
      </c>
      <c r="M111" s="47">
        <v>126814</v>
      </c>
      <c r="N111" s="47">
        <v>140474</v>
      </c>
      <c r="O111" s="47">
        <v>106462</v>
      </c>
      <c r="P111" s="47">
        <v>93889</v>
      </c>
      <c r="Q111" s="47">
        <v>126938</v>
      </c>
    </row>
    <row r="112" spans="1:17" x14ac:dyDescent="0.15">
      <c r="A112" s="47" t="s">
        <v>527</v>
      </c>
      <c r="B112" s="47" t="s">
        <v>416</v>
      </c>
      <c r="C112" s="47">
        <v>53697</v>
      </c>
      <c r="D112" s="47">
        <v>69446</v>
      </c>
      <c r="E112" s="47">
        <v>27754</v>
      </c>
      <c r="F112" s="47">
        <v>45460</v>
      </c>
      <c r="G112" s="47">
        <v>24495</v>
      </c>
      <c r="H112" s="47">
        <v>15530</v>
      </c>
      <c r="I112" s="47">
        <v>25834</v>
      </c>
      <c r="J112" s="47">
        <v>48678</v>
      </c>
      <c r="K112" s="47">
        <v>67185</v>
      </c>
      <c r="L112" s="47">
        <v>96765</v>
      </c>
      <c r="M112" s="47">
        <v>37221</v>
      </c>
      <c r="N112" s="47">
        <v>48503</v>
      </c>
      <c r="O112" s="47">
        <v>32190</v>
      </c>
      <c r="P112" s="47">
        <v>51424</v>
      </c>
      <c r="Q112" s="47">
        <v>54200</v>
      </c>
    </row>
    <row r="113" spans="1:17" x14ac:dyDescent="0.15">
      <c r="A113" s="47" t="s">
        <v>526</v>
      </c>
      <c r="B113" s="47" t="s">
        <v>513</v>
      </c>
      <c r="C113" s="47">
        <v>4074</v>
      </c>
      <c r="D113" s="47">
        <v>38162</v>
      </c>
      <c r="E113" s="47">
        <v>5826</v>
      </c>
      <c r="F113" s="47">
        <v>1526</v>
      </c>
      <c r="G113" s="47">
        <v>4298</v>
      </c>
      <c r="H113" s="47">
        <v>6249</v>
      </c>
      <c r="I113" s="47">
        <v>4808</v>
      </c>
      <c r="J113" s="47">
        <v>14145</v>
      </c>
      <c r="K113" s="47">
        <v>6848</v>
      </c>
      <c r="L113" s="47">
        <v>22801</v>
      </c>
      <c r="M113" s="47">
        <v>13926</v>
      </c>
      <c r="N113" s="47">
        <v>9670</v>
      </c>
      <c r="O113" s="47">
        <v>3650</v>
      </c>
      <c r="P113" s="47">
        <v>6819</v>
      </c>
      <c r="Q113" s="47">
        <v>15171</v>
      </c>
    </row>
    <row r="114" spans="1:17" x14ac:dyDescent="0.15">
      <c r="A114" s="47" t="s">
        <v>525</v>
      </c>
      <c r="B114" s="47" t="s">
        <v>518</v>
      </c>
      <c r="C114" s="47">
        <v>51562</v>
      </c>
      <c r="D114" s="47">
        <v>50704</v>
      </c>
      <c r="E114" s="47">
        <v>25130</v>
      </c>
      <c r="F114" s="47">
        <v>23543</v>
      </c>
      <c r="G114" s="47">
        <v>37579</v>
      </c>
      <c r="H114" s="47">
        <v>41064</v>
      </c>
      <c r="I114" s="47">
        <v>21620</v>
      </c>
      <c r="J114" s="47">
        <v>32633</v>
      </c>
      <c r="K114" s="47">
        <v>22702</v>
      </c>
      <c r="L114" s="47">
        <v>95386</v>
      </c>
      <c r="M114" s="47">
        <v>39255</v>
      </c>
      <c r="N114" s="47">
        <v>41769</v>
      </c>
      <c r="O114" s="47">
        <v>31865</v>
      </c>
      <c r="P114" s="47">
        <v>2779</v>
      </c>
      <c r="Q114" s="47">
        <v>4363</v>
      </c>
    </row>
    <row r="115" spans="1:17" x14ac:dyDescent="0.15">
      <c r="A115" s="47" t="s">
        <v>524</v>
      </c>
      <c r="B115" s="47" t="s">
        <v>212</v>
      </c>
      <c r="C115" s="47">
        <v>112228</v>
      </c>
      <c r="D115" s="47">
        <v>101329</v>
      </c>
      <c r="E115" s="47">
        <v>82191</v>
      </c>
      <c r="F115" s="47">
        <v>34815</v>
      </c>
      <c r="G115" s="47">
        <v>27049</v>
      </c>
      <c r="H115" s="47">
        <v>30063</v>
      </c>
      <c r="I115" s="47">
        <v>18463</v>
      </c>
      <c r="J115" s="47">
        <v>19570</v>
      </c>
      <c r="K115" s="47">
        <v>45518</v>
      </c>
      <c r="L115" s="47">
        <v>40772</v>
      </c>
      <c r="M115" s="47">
        <v>36412</v>
      </c>
      <c r="N115" s="47">
        <v>40533</v>
      </c>
      <c r="O115" s="47">
        <v>38756</v>
      </c>
      <c r="P115" s="47">
        <v>32867</v>
      </c>
      <c r="Q115" s="47">
        <v>53204</v>
      </c>
    </row>
    <row r="116" spans="1:17" x14ac:dyDescent="0.15">
      <c r="A116" s="47" t="s">
        <v>523</v>
      </c>
      <c r="B116" s="47" t="s">
        <v>522</v>
      </c>
      <c r="C116" s="47">
        <v>-1940</v>
      </c>
      <c r="D116" s="47">
        <v>-7528</v>
      </c>
      <c r="E116" s="47">
        <v>-41410</v>
      </c>
      <c r="F116" s="47">
        <v>-8331</v>
      </c>
      <c r="G116" s="47">
        <v>3683</v>
      </c>
      <c r="H116" s="47">
        <v>39389</v>
      </c>
      <c r="I116" s="47">
        <v>33869</v>
      </c>
      <c r="J116" s="47">
        <v>63101</v>
      </c>
      <c r="K116" s="47">
        <v>42951</v>
      </c>
      <c r="L116" s="47">
        <v>35411</v>
      </c>
      <c r="M116" s="47">
        <v>14814</v>
      </c>
      <c r="N116" s="47">
        <v>54871</v>
      </c>
      <c r="O116" s="47">
        <v>72383</v>
      </c>
      <c r="P116" s="47">
        <v>91988</v>
      </c>
      <c r="Q116" s="47">
        <v>94404</v>
      </c>
    </row>
    <row r="117" spans="1:17" x14ac:dyDescent="0.15">
      <c r="A117" s="47" t="s">
        <v>521</v>
      </c>
      <c r="B117" s="47" t="s">
        <v>416</v>
      </c>
      <c r="C117" s="47">
        <v>-111</v>
      </c>
      <c r="D117" s="47">
        <v>-5704</v>
      </c>
      <c r="E117" s="47">
        <v>-18396</v>
      </c>
      <c r="F117" s="47">
        <v>2642</v>
      </c>
      <c r="G117" s="47">
        <v>11198</v>
      </c>
      <c r="H117" s="47">
        <v>20524</v>
      </c>
      <c r="I117" s="47">
        <v>14500</v>
      </c>
      <c r="J117" s="47">
        <v>22072</v>
      </c>
      <c r="K117" s="47">
        <v>14744</v>
      </c>
      <c r="L117" s="47">
        <v>-830</v>
      </c>
      <c r="M117" s="47">
        <v>4836</v>
      </c>
      <c r="N117" s="47">
        <v>21775</v>
      </c>
      <c r="O117" s="47">
        <v>33695</v>
      </c>
      <c r="P117" s="47">
        <v>42914</v>
      </c>
      <c r="Q117" s="47">
        <v>37460</v>
      </c>
    </row>
    <row r="118" spans="1:17" x14ac:dyDescent="0.15">
      <c r="A118" s="47" t="s">
        <v>520</v>
      </c>
      <c r="B118" s="47" t="s">
        <v>513</v>
      </c>
      <c r="C118" s="47">
        <v>3218</v>
      </c>
      <c r="D118" s="47">
        <v>8235</v>
      </c>
      <c r="E118" s="47">
        <v>4867</v>
      </c>
      <c r="F118" s="47">
        <v>9153</v>
      </c>
      <c r="G118" s="47">
        <v>-7886</v>
      </c>
      <c r="H118" s="47">
        <v>4985</v>
      </c>
      <c r="I118" s="47">
        <v>7097</v>
      </c>
      <c r="J118" s="47">
        <v>6731</v>
      </c>
      <c r="K118" s="47">
        <v>17440</v>
      </c>
      <c r="L118" s="47">
        <v>15536</v>
      </c>
      <c r="M118" s="47">
        <v>-4125</v>
      </c>
      <c r="N118" s="47">
        <v>5377</v>
      </c>
      <c r="O118" s="47">
        <v>7229</v>
      </c>
      <c r="P118" s="47">
        <v>10122</v>
      </c>
      <c r="Q118" s="47">
        <v>15150</v>
      </c>
    </row>
    <row r="119" spans="1:17" x14ac:dyDescent="0.15">
      <c r="A119" s="47" t="s">
        <v>519</v>
      </c>
      <c r="B119" s="47" t="s">
        <v>518</v>
      </c>
      <c r="C119" s="47">
        <v>-2072</v>
      </c>
      <c r="D119" s="47">
        <v>-1264</v>
      </c>
      <c r="E119" s="47">
        <v>-8256</v>
      </c>
      <c r="F119" s="47">
        <v>-10407</v>
      </c>
      <c r="G119" s="47">
        <v>177</v>
      </c>
      <c r="H119" s="47">
        <v>4779</v>
      </c>
      <c r="I119" s="47">
        <v>-1717</v>
      </c>
      <c r="J119" s="47">
        <v>5761</v>
      </c>
      <c r="K119" s="47">
        <v>-2926</v>
      </c>
      <c r="L119" s="47">
        <v>15484</v>
      </c>
      <c r="M119" s="47">
        <v>11835</v>
      </c>
      <c r="N119" s="47">
        <v>17238</v>
      </c>
      <c r="O119" s="47">
        <v>15787</v>
      </c>
      <c r="P119" s="47">
        <v>15749</v>
      </c>
      <c r="Q119" s="47">
        <v>18045</v>
      </c>
    </row>
    <row r="120" spans="1:17" x14ac:dyDescent="0.15">
      <c r="A120" s="47" t="s">
        <v>517</v>
      </c>
      <c r="B120" s="47" t="s">
        <v>212</v>
      </c>
      <c r="C120" s="47">
        <v>-2976</v>
      </c>
      <c r="D120" s="47">
        <v>-8795</v>
      </c>
      <c r="E120" s="47">
        <v>-19625</v>
      </c>
      <c r="F120" s="47">
        <v>-9719</v>
      </c>
      <c r="G120" s="47">
        <v>194</v>
      </c>
      <c r="H120" s="47">
        <v>9100</v>
      </c>
      <c r="I120" s="47">
        <v>13989</v>
      </c>
      <c r="J120" s="47">
        <v>28538</v>
      </c>
      <c r="K120" s="47">
        <v>13694</v>
      </c>
      <c r="L120" s="47">
        <v>5221</v>
      </c>
      <c r="M120" s="47">
        <v>2268</v>
      </c>
      <c r="N120" s="47">
        <v>10482</v>
      </c>
      <c r="O120" s="47">
        <v>15672</v>
      </c>
      <c r="P120" s="47">
        <v>23204</v>
      </c>
      <c r="Q120" s="47">
        <v>23749</v>
      </c>
    </row>
    <row r="121" spans="1:17" x14ac:dyDescent="0.15">
      <c r="A121" s="47" t="s">
        <v>516</v>
      </c>
      <c r="B121" s="47" t="s">
        <v>440</v>
      </c>
      <c r="C121" s="47">
        <v>63754</v>
      </c>
      <c r="D121" s="47">
        <v>61894</v>
      </c>
      <c r="E121" s="47">
        <v>59969</v>
      </c>
      <c r="F121" s="47">
        <v>-22555</v>
      </c>
      <c r="G121" s="47">
        <v>-43957</v>
      </c>
      <c r="H121" s="47">
        <v>3532</v>
      </c>
      <c r="I121" s="47">
        <v>180</v>
      </c>
      <c r="J121" s="47">
        <v>59008</v>
      </c>
      <c r="K121" s="47">
        <v>30748</v>
      </c>
      <c r="L121" s="47">
        <v>15231</v>
      </c>
      <c r="M121" s="47">
        <v>1977</v>
      </c>
      <c r="N121" s="47">
        <v>2703</v>
      </c>
      <c r="O121" s="47">
        <v>51017</v>
      </c>
      <c r="P121" s="47">
        <v>-16197</v>
      </c>
      <c r="Q121" s="47">
        <v>9426</v>
      </c>
    </row>
    <row r="122" spans="1:17" x14ac:dyDescent="0.15">
      <c r="A122" s="47" t="s">
        <v>515</v>
      </c>
      <c r="B122" s="47" t="s">
        <v>416</v>
      </c>
      <c r="C122" s="47">
        <v>28795</v>
      </c>
      <c r="D122" s="47">
        <v>41376</v>
      </c>
      <c r="E122" s="47">
        <v>41711</v>
      </c>
      <c r="F122" s="47">
        <v>-22092</v>
      </c>
      <c r="G122" s="47">
        <v>-17458</v>
      </c>
      <c r="H122" s="47">
        <v>-15049</v>
      </c>
      <c r="I122" s="47">
        <v>15197</v>
      </c>
      <c r="J122" s="47">
        <v>27759</v>
      </c>
      <c r="K122" s="47">
        <v>20827</v>
      </c>
      <c r="L122" s="47">
        <v>-18837</v>
      </c>
      <c r="M122" s="47">
        <v>11359</v>
      </c>
      <c r="N122" s="47">
        <v>21618</v>
      </c>
      <c r="O122" s="47">
        <v>17742</v>
      </c>
      <c r="P122" s="47">
        <v>-514</v>
      </c>
      <c r="Q122" s="47">
        <v>3313</v>
      </c>
    </row>
    <row r="123" spans="1:17" x14ac:dyDescent="0.15">
      <c r="A123" s="47" t="s">
        <v>514</v>
      </c>
      <c r="B123" s="47" t="s">
        <v>513</v>
      </c>
      <c r="C123" s="47">
        <v>9165</v>
      </c>
      <c r="D123" s="47">
        <v>6104</v>
      </c>
      <c r="E123" s="47">
        <v>-4696</v>
      </c>
      <c r="F123" s="47">
        <v>-1519</v>
      </c>
      <c r="G123" s="47">
        <v>-1751</v>
      </c>
      <c r="H123" s="47">
        <v>15379</v>
      </c>
      <c r="I123" s="47">
        <v>7999</v>
      </c>
      <c r="J123" s="47">
        <v>31</v>
      </c>
      <c r="K123" s="47">
        <v>7520</v>
      </c>
      <c r="L123" s="47">
        <v>-5449</v>
      </c>
      <c r="M123" s="47">
        <v>1827</v>
      </c>
      <c r="N123" s="47">
        <v>8759</v>
      </c>
      <c r="O123" s="47">
        <v>15669</v>
      </c>
      <c r="P123" s="47">
        <v>4650</v>
      </c>
      <c r="Q123" s="47">
        <v>1412</v>
      </c>
    </row>
    <row r="124" spans="1:17" x14ac:dyDescent="0.15">
      <c r="A124" s="47" t="s">
        <v>512</v>
      </c>
      <c r="B124" s="47" t="s">
        <v>511</v>
      </c>
      <c r="C124" s="47">
        <v>5168</v>
      </c>
      <c r="D124" s="47">
        <v>7326</v>
      </c>
      <c r="E124" s="47">
        <v>7710</v>
      </c>
      <c r="F124" s="47">
        <v>-3169</v>
      </c>
      <c r="G124" s="47">
        <v>-14129</v>
      </c>
      <c r="H124" s="47">
        <v>3660</v>
      </c>
      <c r="I124" s="47">
        <v>-6622</v>
      </c>
      <c r="J124" s="47">
        <v>13015</v>
      </c>
      <c r="K124" s="47">
        <v>-11116</v>
      </c>
      <c r="L124" s="47">
        <v>9236</v>
      </c>
      <c r="M124" s="47">
        <v>-6021</v>
      </c>
      <c r="N124" s="47">
        <v>-11125</v>
      </c>
      <c r="O124" s="47">
        <v>-4885</v>
      </c>
      <c r="P124" s="47">
        <v>-14606</v>
      </c>
      <c r="Q124" s="47">
        <v>5674</v>
      </c>
    </row>
    <row r="125" spans="1:17" x14ac:dyDescent="0.15">
      <c r="A125" s="47" t="s">
        <v>510</v>
      </c>
      <c r="B125" s="47" t="s">
        <v>212</v>
      </c>
      <c r="C125" s="47">
        <v>20628</v>
      </c>
      <c r="D125" s="47">
        <v>7088</v>
      </c>
      <c r="E125" s="47">
        <v>15244</v>
      </c>
      <c r="F125" s="47">
        <v>4225</v>
      </c>
      <c r="G125" s="47">
        <v>-10619</v>
      </c>
      <c r="H125" s="47">
        <v>-458</v>
      </c>
      <c r="I125" s="47">
        <v>-16394</v>
      </c>
      <c r="J125" s="47">
        <v>18204</v>
      </c>
      <c r="K125" s="47">
        <v>13516</v>
      </c>
      <c r="L125" s="47">
        <v>30281</v>
      </c>
      <c r="M125" s="47">
        <v>-5189</v>
      </c>
      <c r="N125" s="47">
        <v>-16550</v>
      </c>
      <c r="O125" s="47">
        <v>22490</v>
      </c>
      <c r="P125" s="47">
        <v>-5728</v>
      </c>
      <c r="Q125" s="47">
        <v>-973</v>
      </c>
    </row>
    <row r="126" spans="1:17" x14ac:dyDescent="0.15">
      <c r="A126" s="47" t="s">
        <v>509</v>
      </c>
      <c r="B126" s="48" t="s">
        <v>508</v>
      </c>
      <c r="C126" s="47">
        <v>-6365</v>
      </c>
      <c r="D126" s="47">
        <v>-7843</v>
      </c>
      <c r="E126" s="47">
        <v>-8737</v>
      </c>
      <c r="F126" s="47">
        <v>-9094</v>
      </c>
      <c r="G126" s="47">
        <v>-9315</v>
      </c>
      <c r="H126" s="47">
        <v>-11586</v>
      </c>
      <c r="I126" s="47">
        <v>-13065</v>
      </c>
      <c r="J126" s="47">
        <v>-11208</v>
      </c>
      <c r="K126" s="47">
        <v>-11930</v>
      </c>
      <c r="L126" s="47">
        <v>-13389</v>
      </c>
      <c r="M126" s="47">
        <v>-13042</v>
      </c>
      <c r="N126" s="47">
        <v>-14984</v>
      </c>
      <c r="O126" s="47">
        <v>-15098</v>
      </c>
      <c r="P126" s="47">
        <v>-15712</v>
      </c>
      <c r="Q126" s="47">
        <v>-15494</v>
      </c>
    </row>
    <row r="127" spans="1:17" x14ac:dyDescent="0.15">
      <c r="A127" s="47" t="s">
        <v>507</v>
      </c>
      <c r="B127" s="47" t="s">
        <v>411</v>
      </c>
      <c r="C127" s="47">
        <v>-8076</v>
      </c>
      <c r="D127" s="47">
        <v>-10075</v>
      </c>
      <c r="E127" s="47">
        <v>-10726</v>
      </c>
      <c r="F127" s="47">
        <v>-12211</v>
      </c>
      <c r="G127" s="47">
        <v>-12535</v>
      </c>
      <c r="H127" s="47">
        <v>-15262</v>
      </c>
      <c r="I127" s="47">
        <v>-17154</v>
      </c>
      <c r="J127" s="47">
        <v>-14718</v>
      </c>
      <c r="K127" s="47">
        <v>-14971</v>
      </c>
      <c r="L127" s="47">
        <v>-16663</v>
      </c>
      <c r="M127" s="47">
        <v>-16388</v>
      </c>
      <c r="N127" s="47">
        <v>-18363</v>
      </c>
      <c r="O127" s="47">
        <v>-19035</v>
      </c>
      <c r="P127" s="47">
        <v>-20668</v>
      </c>
      <c r="Q127" s="47">
        <v>-21190</v>
      </c>
    </row>
    <row r="128" spans="1:17" x14ac:dyDescent="0.15">
      <c r="A128" s="47" t="s">
        <v>506</v>
      </c>
      <c r="B128" s="47" t="s">
        <v>409</v>
      </c>
      <c r="C128" s="47">
        <v>1711</v>
      </c>
      <c r="D128" s="47">
        <v>2232</v>
      </c>
      <c r="E128" s="47">
        <v>1989</v>
      </c>
      <c r="F128" s="47">
        <v>3117</v>
      </c>
      <c r="G128" s="47">
        <v>3220</v>
      </c>
      <c r="H128" s="47">
        <v>3675</v>
      </c>
      <c r="I128" s="47">
        <v>4089</v>
      </c>
      <c r="J128" s="47">
        <v>3510</v>
      </c>
      <c r="K128" s="47">
        <v>3041</v>
      </c>
      <c r="L128" s="47">
        <v>3274</v>
      </c>
      <c r="M128" s="47">
        <v>3347</v>
      </c>
      <c r="N128" s="47">
        <v>3379</v>
      </c>
      <c r="O128" s="47">
        <v>3937</v>
      </c>
      <c r="P128" s="47">
        <v>4955</v>
      </c>
      <c r="Q128" s="47">
        <v>5696</v>
      </c>
    </row>
    <row r="129" spans="1:17" x14ac:dyDescent="0.15">
      <c r="A129" s="47" t="s">
        <v>505</v>
      </c>
      <c r="B129" s="48" t="s">
        <v>504</v>
      </c>
      <c r="C129" s="47">
        <v>386</v>
      </c>
      <c r="D129" s="47">
        <v>954</v>
      </c>
      <c r="E129" s="47">
        <v>1609</v>
      </c>
      <c r="F129" s="47">
        <v>3446</v>
      </c>
      <c r="G129" s="47">
        <v>4071</v>
      </c>
      <c r="H129" s="47">
        <v>5178</v>
      </c>
      <c r="I129" s="47">
        <v>1227</v>
      </c>
      <c r="J129" s="47">
        <v>2984</v>
      </c>
      <c r="K129" s="47">
        <v>4017</v>
      </c>
      <c r="L129" s="47">
        <v>4307</v>
      </c>
      <c r="M129" s="47">
        <v>5710</v>
      </c>
      <c r="N129" s="47">
        <v>6043</v>
      </c>
      <c r="O129" s="47">
        <v>6700</v>
      </c>
      <c r="P129" s="47">
        <v>6285</v>
      </c>
      <c r="Q129" s="47">
        <v>5545</v>
      </c>
    </row>
    <row r="130" spans="1:17" x14ac:dyDescent="0.15">
      <c r="A130" s="47" t="s">
        <v>503</v>
      </c>
      <c r="B130" s="47" t="s">
        <v>405</v>
      </c>
      <c r="C130" s="47">
        <v>-9631</v>
      </c>
      <c r="D130" s="47">
        <v>-10901</v>
      </c>
      <c r="E130" s="47">
        <v>-11079</v>
      </c>
      <c r="F130" s="47">
        <v>-12440</v>
      </c>
      <c r="G130" s="47">
        <v>-12617</v>
      </c>
      <c r="H130" s="47">
        <v>-12456</v>
      </c>
      <c r="I130" s="47">
        <v>-15278</v>
      </c>
      <c r="J130" s="47">
        <v>-16767</v>
      </c>
      <c r="K130" s="47">
        <v>-18444</v>
      </c>
      <c r="L130" s="47">
        <v>-21248</v>
      </c>
      <c r="M130" s="47">
        <v>-21276</v>
      </c>
      <c r="N130" s="47">
        <v>-21888</v>
      </c>
      <c r="O130" s="47">
        <v>-23740</v>
      </c>
      <c r="P130" s="47">
        <v>-26228</v>
      </c>
      <c r="Q130" s="47">
        <v>-28274</v>
      </c>
    </row>
    <row r="131" spans="1:17" x14ac:dyDescent="0.15">
      <c r="A131" s="47" t="s">
        <v>502</v>
      </c>
      <c r="B131" s="47" t="s">
        <v>403</v>
      </c>
      <c r="C131" s="47">
        <v>10017</v>
      </c>
      <c r="D131" s="47">
        <v>11855</v>
      </c>
      <c r="E131" s="47">
        <v>12688</v>
      </c>
      <c r="F131" s="47">
        <v>15886</v>
      </c>
      <c r="G131" s="47">
        <v>16688</v>
      </c>
      <c r="H131" s="47">
        <v>17634</v>
      </c>
      <c r="I131" s="47">
        <v>16505</v>
      </c>
      <c r="J131" s="47">
        <v>19752</v>
      </c>
      <c r="K131" s="47">
        <v>22460</v>
      </c>
      <c r="L131" s="47">
        <v>25555</v>
      </c>
      <c r="M131" s="47">
        <v>26986</v>
      </c>
      <c r="N131" s="47">
        <v>27931</v>
      </c>
      <c r="O131" s="47">
        <v>30440</v>
      </c>
      <c r="P131" s="47">
        <v>32513</v>
      </c>
      <c r="Q131" s="47">
        <v>33819</v>
      </c>
    </row>
    <row r="132" spans="1:17" ht="14" x14ac:dyDescent="0.2">
      <c r="A132" s="524" t="s">
        <v>123</v>
      </c>
      <c r="B132" s="522"/>
      <c r="C132" s="522"/>
      <c r="D132" s="522"/>
      <c r="E132" s="522"/>
      <c r="F132" s="522"/>
      <c r="G132" s="522"/>
      <c r="H132" s="522"/>
      <c r="I132" s="522"/>
      <c r="J132" s="522"/>
      <c r="K132" s="522"/>
      <c r="L132" s="522"/>
      <c r="M132" s="522"/>
      <c r="N132" s="522"/>
      <c r="O132" s="522"/>
      <c r="P132" s="522"/>
      <c r="Q132" s="522"/>
    </row>
    <row r="133" spans="1:17" x14ac:dyDescent="0.15">
      <c r="A133" s="521" t="s">
        <v>501</v>
      </c>
      <c r="B133" s="522"/>
      <c r="C133" s="522"/>
      <c r="D133" s="522"/>
      <c r="E133" s="522"/>
      <c r="F133" s="522"/>
      <c r="G133" s="522"/>
      <c r="H133" s="522"/>
      <c r="I133" s="522"/>
      <c r="J133" s="522"/>
      <c r="K133" s="522"/>
      <c r="L133" s="522"/>
      <c r="M133" s="522"/>
      <c r="N133" s="522"/>
      <c r="O133" s="522"/>
      <c r="P133" s="522"/>
      <c r="Q133" s="522"/>
    </row>
    <row r="134" spans="1:17" x14ac:dyDescent="0.15">
      <c r="A134" s="521" t="s">
        <v>402</v>
      </c>
      <c r="B134" s="522"/>
      <c r="C134" s="522"/>
      <c r="D134" s="522"/>
      <c r="E134" s="522"/>
      <c r="F134" s="522"/>
      <c r="G134" s="522"/>
      <c r="H134" s="522"/>
      <c r="I134" s="522"/>
      <c r="J134" s="522"/>
      <c r="K134" s="522"/>
      <c r="L134" s="522"/>
      <c r="M134" s="522"/>
      <c r="N134" s="522"/>
      <c r="O134" s="522"/>
      <c r="P134" s="522"/>
      <c r="Q134" s="522"/>
    </row>
    <row r="135" spans="1:17" x14ac:dyDescent="0.15">
      <c r="A135" s="521" t="s">
        <v>401</v>
      </c>
      <c r="B135" s="522"/>
      <c r="C135" s="522"/>
      <c r="D135" s="522"/>
      <c r="E135" s="522"/>
      <c r="F135" s="522"/>
      <c r="G135" s="522"/>
      <c r="H135" s="522"/>
      <c r="I135" s="522"/>
      <c r="J135" s="522"/>
      <c r="K135" s="522"/>
      <c r="L135" s="522"/>
      <c r="M135" s="522"/>
      <c r="N135" s="522"/>
      <c r="O135" s="522"/>
      <c r="P135" s="522"/>
      <c r="Q135" s="522"/>
    </row>
    <row r="136" spans="1:17" x14ac:dyDescent="0.15">
      <c r="A136" s="521" t="s">
        <v>400</v>
      </c>
      <c r="B136" s="522"/>
      <c r="C136" s="522"/>
      <c r="D136" s="522"/>
      <c r="E136" s="522"/>
      <c r="F136" s="522"/>
      <c r="G136" s="522"/>
      <c r="H136" s="522"/>
      <c r="I136" s="522"/>
      <c r="J136" s="522"/>
      <c r="K136" s="522"/>
      <c r="L136" s="522"/>
      <c r="M136" s="522"/>
      <c r="N136" s="522"/>
      <c r="O136" s="522"/>
      <c r="P136" s="522"/>
      <c r="Q136" s="522"/>
    </row>
    <row r="137" spans="1:17" x14ac:dyDescent="0.15">
      <c r="A137" s="521" t="s">
        <v>399</v>
      </c>
      <c r="B137" s="522"/>
      <c r="C137" s="522"/>
      <c r="D137" s="522"/>
      <c r="E137" s="522"/>
      <c r="F137" s="522"/>
      <c r="G137" s="522"/>
      <c r="H137" s="522"/>
      <c r="I137" s="522"/>
      <c r="J137" s="522"/>
      <c r="K137" s="522"/>
      <c r="L137" s="522"/>
      <c r="M137" s="522"/>
      <c r="N137" s="522"/>
      <c r="O137" s="522"/>
      <c r="P137" s="522"/>
      <c r="Q137" s="522"/>
    </row>
    <row r="138" spans="1:17" x14ac:dyDescent="0.15">
      <c r="A138" s="521" t="s">
        <v>398</v>
      </c>
      <c r="B138" s="522"/>
      <c r="C138" s="522"/>
      <c r="D138" s="522"/>
      <c r="E138" s="522"/>
      <c r="F138" s="522"/>
      <c r="G138" s="522"/>
      <c r="H138" s="522"/>
      <c r="I138" s="522"/>
      <c r="J138" s="522"/>
      <c r="K138" s="522"/>
      <c r="L138" s="522"/>
      <c r="M138" s="522"/>
      <c r="N138" s="522"/>
      <c r="O138" s="522"/>
      <c r="P138" s="522"/>
      <c r="Q138" s="522"/>
    </row>
    <row r="139" spans="1:17" x14ac:dyDescent="0.15">
      <c r="A139" s="521" t="s">
        <v>397</v>
      </c>
      <c r="B139" s="522"/>
      <c r="C139" s="522"/>
      <c r="D139" s="522"/>
      <c r="E139" s="522"/>
      <c r="F139" s="522"/>
      <c r="G139" s="522"/>
      <c r="H139" s="522"/>
      <c r="I139" s="522"/>
      <c r="J139" s="522"/>
      <c r="K139" s="522"/>
      <c r="L139" s="522"/>
      <c r="M139" s="522"/>
      <c r="N139" s="522"/>
      <c r="O139" s="522"/>
      <c r="P139" s="522"/>
      <c r="Q139" s="522"/>
    </row>
    <row r="140" spans="1:17" x14ac:dyDescent="0.15">
      <c r="A140" s="521" t="s">
        <v>500</v>
      </c>
      <c r="B140" s="522"/>
      <c r="C140" s="522"/>
      <c r="D140" s="522"/>
      <c r="E140" s="522"/>
      <c r="F140" s="522"/>
      <c r="G140" s="522"/>
      <c r="H140" s="522"/>
      <c r="I140" s="522"/>
      <c r="J140" s="522"/>
      <c r="K140" s="522"/>
      <c r="L140" s="522"/>
      <c r="M140" s="522"/>
      <c r="N140" s="522"/>
      <c r="O140" s="522"/>
      <c r="P140" s="522"/>
      <c r="Q140" s="522"/>
    </row>
    <row r="141" spans="1:17" x14ac:dyDescent="0.15">
      <c r="A141" s="521" t="s">
        <v>499</v>
      </c>
      <c r="B141" s="522"/>
      <c r="C141" s="522"/>
      <c r="D141" s="522"/>
      <c r="E141" s="522"/>
      <c r="F141" s="522"/>
      <c r="G141" s="522"/>
      <c r="H141" s="522"/>
      <c r="I141" s="522"/>
      <c r="J141" s="522"/>
      <c r="K141" s="522"/>
      <c r="L141" s="522"/>
      <c r="M141" s="522"/>
      <c r="N141" s="522"/>
      <c r="O141" s="522"/>
      <c r="P141" s="522"/>
      <c r="Q141" s="522"/>
    </row>
  </sheetData>
  <mergeCells count="30">
    <mergeCell ref="A139:Q139"/>
    <mergeCell ref="A140:Q140"/>
    <mergeCell ref="A141:Q141"/>
    <mergeCell ref="A133:Q133"/>
    <mergeCell ref="A134:Q134"/>
    <mergeCell ref="A135:Q135"/>
    <mergeCell ref="A136:Q136"/>
    <mergeCell ref="A137:Q137"/>
    <mergeCell ref="A138:Q138"/>
    <mergeCell ref="A132:Q132"/>
    <mergeCell ref="G6"/>
    <mergeCell ref="H6"/>
    <mergeCell ref="I6"/>
    <mergeCell ref="J6"/>
    <mergeCell ref="E6"/>
    <mergeCell ref="F6"/>
    <mergeCell ref="K6"/>
    <mergeCell ref="L6"/>
    <mergeCell ref="A1:Q1"/>
    <mergeCell ref="A2:Q2"/>
    <mergeCell ref="A3:Q3"/>
    <mergeCell ref="A4:Q4"/>
    <mergeCell ref="A6"/>
    <mergeCell ref="B6"/>
    <mergeCell ref="C6"/>
    <mergeCell ref="D6"/>
    <mergeCell ref="M6"/>
    <mergeCell ref="N6"/>
    <mergeCell ref="O6"/>
    <mergeCell ref="P6"/>
  </mergeCells>
  <pageMargins left="0.75" right="0.75" top="1" bottom="1" header="0.5" footer="0.5"/>
  <pageSetup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1"/>
  <sheetViews>
    <sheetView zoomScale="150" zoomScaleNormal="150" zoomScalePageLayoutView="150" workbookViewId="0">
      <pane xSplit="2" ySplit="6" topLeftCell="L57" activePane="bottomRight" state="frozen"/>
      <selection activeCell="A103" sqref="A103:XFD103"/>
      <selection pane="topRight" activeCell="A103" sqref="A103:XFD103"/>
      <selection pane="bottomLeft" activeCell="A103" sqref="A103:XFD103"/>
      <selection pane="bottomRight" activeCell="A103" sqref="A103:XFD103"/>
    </sheetView>
  </sheetViews>
  <sheetFormatPr baseColWidth="10" defaultColWidth="7.5703125" defaultRowHeight="13" x14ac:dyDescent="0.15"/>
  <cols>
    <col min="1" max="1" width="7.5703125" style="47"/>
    <col min="2" max="2" width="59.42578125" style="47" bestFit="1" customWidth="1"/>
    <col min="3" max="16384" width="7.5703125" style="47"/>
  </cols>
  <sheetData>
    <row r="1" spans="1:20" ht="18" x14ac:dyDescent="0.2">
      <c r="A1" s="525" t="s">
        <v>498</v>
      </c>
      <c r="B1" s="522"/>
      <c r="C1" s="522"/>
      <c r="D1" s="522"/>
      <c r="E1" s="522"/>
      <c r="F1" s="522"/>
      <c r="G1" s="522"/>
      <c r="H1" s="522"/>
      <c r="I1" s="522"/>
      <c r="J1" s="522"/>
      <c r="K1" s="522"/>
      <c r="L1" s="522"/>
      <c r="M1" s="522"/>
      <c r="N1" s="522"/>
      <c r="O1" s="522"/>
      <c r="P1" s="522"/>
      <c r="Q1" s="522"/>
      <c r="R1" s="522"/>
      <c r="S1" s="522"/>
      <c r="T1" s="522"/>
    </row>
    <row r="2" spans="1:20" ht="17" x14ac:dyDescent="0.2">
      <c r="A2" s="526" t="s">
        <v>497</v>
      </c>
      <c r="B2" s="522"/>
      <c r="C2" s="522"/>
      <c r="D2" s="522"/>
      <c r="E2" s="522"/>
      <c r="F2" s="522"/>
      <c r="G2" s="522"/>
      <c r="H2" s="522"/>
      <c r="I2" s="522"/>
      <c r="J2" s="522"/>
      <c r="K2" s="522"/>
      <c r="L2" s="522"/>
      <c r="M2" s="522"/>
      <c r="N2" s="522"/>
      <c r="O2" s="522"/>
      <c r="P2" s="522"/>
      <c r="Q2" s="522"/>
      <c r="R2" s="522"/>
      <c r="S2" s="522"/>
      <c r="T2" s="522"/>
    </row>
    <row r="3" spans="1:20" x14ac:dyDescent="0.15">
      <c r="A3" s="522" t="s">
        <v>308</v>
      </c>
      <c r="B3" s="522"/>
      <c r="C3" s="522"/>
      <c r="D3" s="522"/>
      <c r="E3" s="522"/>
      <c r="F3" s="522"/>
      <c r="G3" s="522"/>
      <c r="H3" s="522"/>
      <c r="I3" s="522"/>
      <c r="J3" s="522"/>
      <c r="K3" s="522"/>
      <c r="L3" s="522"/>
      <c r="M3" s="522"/>
      <c r="N3" s="522"/>
      <c r="O3" s="522"/>
      <c r="P3" s="522"/>
      <c r="Q3" s="522"/>
      <c r="R3" s="522"/>
      <c r="S3" s="522"/>
      <c r="T3" s="522"/>
    </row>
    <row r="4" spans="1:20" x14ac:dyDescent="0.15">
      <c r="A4" s="522" t="s">
        <v>496</v>
      </c>
      <c r="B4" s="522"/>
      <c r="C4" s="522"/>
      <c r="D4" s="522"/>
      <c r="E4" s="522"/>
      <c r="F4" s="522"/>
      <c r="G4" s="522"/>
      <c r="H4" s="522"/>
      <c r="I4" s="522"/>
      <c r="J4" s="522"/>
      <c r="K4" s="522"/>
      <c r="L4" s="522"/>
      <c r="M4" s="522"/>
      <c r="N4" s="522"/>
      <c r="O4" s="522"/>
      <c r="P4" s="522"/>
      <c r="Q4" s="522"/>
      <c r="R4" s="522"/>
      <c r="S4" s="522"/>
      <c r="T4" s="522"/>
    </row>
    <row r="6" spans="1:20" x14ac:dyDescent="0.15">
      <c r="A6" s="523" t="s">
        <v>307</v>
      </c>
      <c r="B6" s="523" t="s">
        <v>495</v>
      </c>
      <c r="C6" s="523" t="s">
        <v>494</v>
      </c>
      <c r="D6" s="523" t="s">
        <v>252</v>
      </c>
      <c r="E6" s="523" t="s">
        <v>493</v>
      </c>
      <c r="F6" s="523" t="s">
        <v>250</v>
      </c>
      <c r="G6" s="523" t="s">
        <v>492</v>
      </c>
      <c r="H6" s="523" t="s">
        <v>248</v>
      </c>
      <c r="I6" s="523" t="s">
        <v>491</v>
      </c>
      <c r="J6" s="523" t="s">
        <v>246</v>
      </c>
      <c r="K6" s="523" t="s">
        <v>490</v>
      </c>
      <c r="L6" s="523" t="s">
        <v>244</v>
      </c>
      <c r="M6" s="523" t="s">
        <v>489</v>
      </c>
      <c r="N6" s="523" t="s">
        <v>242</v>
      </c>
      <c r="O6" s="523" t="s">
        <v>488</v>
      </c>
      <c r="P6" s="523" t="s">
        <v>240</v>
      </c>
      <c r="Q6" s="523" t="s">
        <v>487</v>
      </c>
      <c r="R6" s="523" t="s">
        <v>238</v>
      </c>
      <c r="S6" s="523" t="s">
        <v>486</v>
      </c>
      <c r="T6" s="523" t="s">
        <v>236</v>
      </c>
    </row>
    <row r="7" spans="1:20" x14ac:dyDescent="0.15">
      <c r="A7" s="47" t="s">
        <v>162</v>
      </c>
      <c r="B7" s="48" t="s">
        <v>485</v>
      </c>
      <c r="C7" s="47" t="s">
        <v>5</v>
      </c>
      <c r="D7" s="47" t="s">
        <v>5</v>
      </c>
      <c r="E7" s="47" t="s">
        <v>5</v>
      </c>
      <c r="F7" s="47" t="s">
        <v>5</v>
      </c>
      <c r="G7" s="47" t="s">
        <v>5</v>
      </c>
      <c r="H7" s="47" t="s">
        <v>5</v>
      </c>
      <c r="I7" s="47" t="s">
        <v>5</v>
      </c>
      <c r="J7" s="47" t="s">
        <v>5</v>
      </c>
      <c r="K7" s="47" t="s">
        <v>5</v>
      </c>
      <c r="L7" s="47" t="s">
        <v>5</v>
      </c>
      <c r="M7" s="47" t="s">
        <v>5</v>
      </c>
      <c r="N7" s="47" t="s">
        <v>5</v>
      </c>
      <c r="O7" s="47" t="s">
        <v>5</v>
      </c>
      <c r="P7" s="47" t="s">
        <v>5</v>
      </c>
      <c r="Q7" s="47" t="s">
        <v>5</v>
      </c>
      <c r="R7" s="47" t="s">
        <v>5</v>
      </c>
      <c r="S7" s="47" t="s">
        <v>5</v>
      </c>
      <c r="T7" s="47" t="s">
        <v>5</v>
      </c>
    </row>
    <row r="8" spans="1:20" x14ac:dyDescent="0.15">
      <c r="A8" s="47" t="s">
        <v>221</v>
      </c>
      <c r="B8" s="47" t="s">
        <v>484</v>
      </c>
      <c r="C8" s="47">
        <v>29469</v>
      </c>
      <c r="D8" s="47">
        <v>31750</v>
      </c>
      <c r="E8" s="47">
        <v>35325</v>
      </c>
      <c r="F8" s="47">
        <v>35410</v>
      </c>
      <c r="G8" s="47">
        <v>36938</v>
      </c>
      <c r="H8" s="47">
        <v>46288</v>
      </c>
      <c r="I8" s="47">
        <v>58444</v>
      </c>
      <c r="J8" s="47">
        <v>61981</v>
      </c>
      <c r="K8" s="47">
        <v>65973</v>
      </c>
      <c r="L8" s="47">
        <v>58718</v>
      </c>
      <c r="M8" s="47">
        <v>57538</v>
      </c>
      <c r="N8" s="47">
        <v>67246</v>
      </c>
      <c r="O8" s="47">
        <v>77344</v>
      </c>
      <c r="P8" s="47">
        <v>95260</v>
      </c>
      <c r="Q8" s="47">
        <v>102505</v>
      </c>
      <c r="R8" s="47">
        <v>115323</v>
      </c>
      <c r="S8" s="47">
        <v>103963</v>
      </c>
      <c r="T8" s="47">
        <v>131626</v>
      </c>
    </row>
    <row r="9" spans="1:20" x14ac:dyDescent="0.15">
      <c r="A9" s="47" t="s">
        <v>219</v>
      </c>
      <c r="B9" s="47" t="s">
        <v>465</v>
      </c>
      <c r="C9" s="47">
        <v>31343</v>
      </c>
      <c r="D9" s="47">
        <v>35311</v>
      </c>
      <c r="E9" s="47">
        <v>39656</v>
      </c>
      <c r="F9" s="47">
        <v>39484</v>
      </c>
      <c r="G9" s="47">
        <v>40099</v>
      </c>
      <c r="H9" s="47">
        <v>48597</v>
      </c>
      <c r="I9" s="47">
        <v>59746</v>
      </c>
      <c r="J9" s="47">
        <v>61796</v>
      </c>
      <c r="K9" s="47">
        <v>64191</v>
      </c>
      <c r="L9" s="47">
        <v>57465</v>
      </c>
      <c r="M9" s="47">
        <v>56355</v>
      </c>
      <c r="N9" s="47">
        <v>65564</v>
      </c>
      <c r="O9" s="47">
        <v>75037</v>
      </c>
      <c r="P9" s="47">
        <v>92800</v>
      </c>
      <c r="Q9" s="47">
        <v>100314</v>
      </c>
      <c r="R9" s="47">
        <v>113208</v>
      </c>
      <c r="S9" s="47">
        <v>100905</v>
      </c>
      <c r="T9" s="47">
        <v>126785</v>
      </c>
    </row>
    <row r="10" spans="1:20" x14ac:dyDescent="0.15">
      <c r="A10" s="47" t="s">
        <v>217</v>
      </c>
      <c r="B10" s="47" t="s">
        <v>464</v>
      </c>
      <c r="C10" s="47">
        <v>23058</v>
      </c>
      <c r="D10" s="47">
        <v>18628</v>
      </c>
      <c r="E10" s="47">
        <v>18687</v>
      </c>
      <c r="F10" s="47">
        <v>19780</v>
      </c>
      <c r="G10" s="47">
        <v>26077</v>
      </c>
      <c r="H10" s="47">
        <v>25264</v>
      </c>
      <c r="I10" s="47">
        <v>41744</v>
      </c>
      <c r="J10" s="47">
        <v>43257</v>
      </c>
      <c r="K10" s="47">
        <v>36553</v>
      </c>
      <c r="L10" s="47">
        <v>33945</v>
      </c>
      <c r="M10" s="47">
        <v>34441</v>
      </c>
      <c r="N10" s="47">
        <v>28847</v>
      </c>
      <c r="O10" s="47">
        <v>44032</v>
      </c>
      <c r="P10" s="47">
        <v>38891</v>
      </c>
      <c r="Q10" s="47">
        <v>45623</v>
      </c>
      <c r="R10" s="47">
        <v>55196</v>
      </c>
      <c r="S10" s="47">
        <v>56742</v>
      </c>
      <c r="T10" s="47">
        <v>62536</v>
      </c>
    </row>
    <row r="11" spans="1:20" x14ac:dyDescent="0.15">
      <c r="A11" s="47" t="s">
        <v>215</v>
      </c>
      <c r="B11" s="47" t="s">
        <v>463</v>
      </c>
      <c r="C11" s="47">
        <v>8284</v>
      </c>
      <c r="D11" s="47">
        <v>16683</v>
      </c>
      <c r="E11" s="47">
        <v>20969</v>
      </c>
      <c r="F11" s="47">
        <v>19704</v>
      </c>
      <c r="G11" s="47">
        <v>14023</v>
      </c>
      <c r="H11" s="47">
        <v>23334</v>
      </c>
      <c r="I11" s="47">
        <v>18002</v>
      </c>
      <c r="J11" s="47">
        <v>18540</v>
      </c>
      <c r="K11" s="47">
        <v>27637</v>
      </c>
      <c r="L11" s="47">
        <v>23520</v>
      </c>
      <c r="M11" s="47">
        <v>21913</v>
      </c>
      <c r="N11" s="47">
        <v>36717</v>
      </c>
      <c r="O11" s="47">
        <v>31004</v>
      </c>
      <c r="P11" s="47">
        <v>53908</v>
      </c>
      <c r="Q11" s="47">
        <v>54691</v>
      </c>
      <c r="R11" s="47">
        <v>58012</v>
      </c>
      <c r="S11" s="47">
        <v>44162</v>
      </c>
      <c r="T11" s="47">
        <v>64249</v>
      </c>
    </row>
    <row r="12" spans="1:20" x14ac:dyDescent="0.15">
      <c r="A12" s="47" t="s">
        <v>213</v>
      </c>
      <c r="B12" s="47" t="s">
        <v>462</v>
      </c>
      <c r="C12" s="47">
        <v>-1873</v>
      </c>
      <c r="D12" s="47">
        <v>-3561</v>
      </c>
      <c r="E12" s="47">
        <v>-4330</v>
      </c>
      <c r="F12" s="47">
        <v>-4074</v>
      </c>
      <c r="G12" s="47">
        <v>-3162</v>
      </c>
      <c r="H12" s="47">
        <v>-2310</v>
      </c>
      <c r="I12" s="47">
        <v>-1301</v>
      </c>
      <c r="J12" s="47">
        <v>185</v>
      </c>
      <c r="K12" s="47">
        <v>1782</v>
      </c>
      <c r="L12" s="47">
        <v>1254</v>
      </c>
      <c r="M12" s="47">
        <v>1184</v>
      </c>
      <c r="N12" s="47">
        <v>1681</v>
      </c>
      <c r="O12" s="47">
        <v>2306</v>
      </c>
      <c r="P12" s="47">
        <v>2459</v>
      </c>
      <c r="Q12" s="47">
        <v>2191</v>
      </c>
      <c r="R12" s="47">
        <v>2115</v>
      </c>
      <c r="S12" s="47">
        <v>3060</v>
      </c>
      <c r="T12" s="47">
        <v>4841</v>
      </c>
    </row>
    <row r="13" spans="1:20" x14ac:dyDescent="0.15">
      <c r="A13" s="47" t="s">
        <v>211</v>
      </c>
      <c r="B13" s="47" t="s">
        <v>483</v>
      </c>
      <c r="C13" s="47">
        <v>2264</v>
      </c>
      <c r="D13" s="47">
        <v>1911</v>
      </c>
      <c r="E13" s="47">
        <v>1853</v>
      </c>
      <c r="F13" s="47">
        <v>1706</v>
      </c>
      <c r="G13" s="47">
        <v>1684</v>
      </c>
      <c r="H13" s="47">
        <v>1860</v>
      </c>
      <c r="I13" s="47">
        <v>2336</v>
      </c>
      <c r="J13" s="47">
        <v>3379</v>
      </c>
      <c r="K13" s="47">
        <v>4961</v>
      </c>
      <c r="L13" s="47">
        <v>4740</v>
      </c>
      <c r="M13" s="47">
        <v>3930</v>
      </c>
      <c r="N13" s="47">
        <v>4257</v>
      </c>
      <c r="O13" s="47">
        <v>3868</v>
      </c>
      <c r="P13" s="47">
        <v>4342</v>
      </c>
      <c r="Q13" s="47">
        <v>4144</v>
      </c>
      <c r="R13" s="47">
        <v>4866</v>
      </c>
      <c r="S13" s="47">
        <v>5658</v>
      </c>
      <c r="T13" s="47">
        <v>8078</v>
      </c>
    </row>
    <row r="14" spans="1:20" x14ac:dyDescent="0.15">
      <c r="A14" s="47" t="s">
        <v>209</v>
      </c>
      <c r="B14" s="47" t="s">
        <v>482</v>
      </c>
      <c r="C14" s="47">
        <v>-4137</v>
      </c>
      <c r="D14" s="47">
        <v>-5472</v>
      </c>
      <c r="E14" s="47">
        <v>-6183</v>
      </c>
      <c r="F14" s="47">
        <v>-5780</v>
      </c>
      <c r="G14" s="47">
        <v>-4846</v>
      </c>
      <c r="H14" s="47">
        <v>-4169</v>
      </c>
      <c r="I14" s="47">
        <v>-3637</v>
      </c>
      <c r="J14" s="47">
        <v>-3194</v>
      </c>
      <c r="K14" s="47">
        <v>-3179</v>
      </c>
      <c r="L14" s="47">
        <v>-3486</v>
      </c>
      <c r="M14" s="47">
        <v>-2746</v>
      </c>
      <c r="N14" s="47">
        <v>-2575</v>
      </c>
      <c r="O14" s="47">
        <v>-1562</v>
      </c>
      <c r="P14" s="47">
        <v>-1883</v>
      </c>
      <c r="Q14" s="47">
        <v>-1954</v>
      </c>
      <c r="R14" s="47">
        <v>-2751</v>
      </c>
      <c r="S14" s="47">
        <v>-2599</v>
      </c>
      <c r="T14" s="47">
        <v>-3237</v>
      </c>
    </row>
    <row r="15" spans="1:20" x14ac:dyDescent="0.15">
      <c r="A15" s="47" t="s">
        <v>207</v>
      </c>
      <c r="B15" s="47" t="s">
        <v>459</v>
      </c>
      <c r="C15" s="47">
        <v>3478</v>
      </c>
      <c r="D15" s="47">
        <v>3003</v>
      </c>
      <c r="E15" s="47">
        <v>3362</v>
      </c>
      <c r="F15" s="47">
        <v>5539</v>
      </c>
      <c r="G15" s="47">
        <v>4354</v>
      </c>
      <c r="H15" s="47">
        <v>4880</v>
      </c>
      <c r="I15" s="47">
        <v>3929</v>
      </c>
      <c r="J15" s="47">
        <v>5843</v>
      </c>
      <c r="K15" s="47">
        <v>6201</v>
      </c>
      <c r="L15" s="47">
        <v>5193</v>
      </c>
      <c r="M15" s="47">
        <v>5619</v>
      </c>
      <c r="N15" s="47">
        <v>6703</v>
      </c>
      <c r="O15" s="47">
        <v>6916</v>
      </c>
      <c r="P15" s="47">
        <v>6676</v>
      </c>
      <c r="Q15" s="47">
        <v>7458</v>
      </c>
      <c r="R15" s="47">
        <v>9034</v>
      </c>
      <c r="S15" s="47">
        <v>11640</v>
      </c>
      <c r="T15" s="47">
        <v>15543</v>
      </c>
    </row>
    <row r="16" spans="1:20" x14ac:dyDescent="0.15">
      <c r="A16" s="47" t="s">
        <v>205</v>
      </c>
      <c r="B16" s="47" t="s">
        <v>457</v>
      </c>
      <c r="C16" s="47">
        <v>1163</v>
      </c>
      <c r="D16" s="47">
        <v>1487</v>
      </c>
      <c r="E16" s="47">
        <v>1218</v>
      </c>
      <c r="F16" s="47">
        <v>1093</v>
      </c>
      <c r="G16" s="47">
        <v>1543</v>
      </c>
      <c r="H16" s="47">
        <v>1380</v>
      </c>
      <c r="I16" s="47">
        <v>2458</v>
      </c>
      <c r="J16" s="47">
        <v>2209</v>
      </c>
      <c r="K16" s="47">
        <v>1767</v>
      </c>
      <c r="L16" s="47">
        <v>1438</v>
      </c>
      <c r="M16" s="47">
        <v>1355</v>
      </c>
      <c r="N16" s="47">
        <v>1162</v>
      </c>
      <c r="O16" s="47">
        <v>1440</v>
      </c>
      <c r="P16" s="47">
        <v>1237</v>
      </c>
      <c r="Q16" s="47">
        <v>1452</v>
      </c>
      <c r="R16" s="47">
        <v>1495</v>
      </c>
      <c r="S16" s="47">
        <v>1648</v>
      </c>
      <c r="T16" s="47">
        <v>1735</v>
      </c>
    </row>
    <row r="17" spans="1:20" x14ac:dyDescent="0.15">
      <c r="A17" s="47" t="s">
        <v>203</v>
      </c>
      <c r="B17" s="47" t="s">
        <v>455</v>
      </c>
      <c r="C17" s="47">
        <v>24828</v>
      </c>
      <c r="D17" s="47">
        <v>27260</v>
      </c>
      <c r="E17" s="47">
        <v>30746</v>
      </c>
      <c r="F17" s="47">
        <v>28778</v>
      </c>
      <c r="G17" s="47">
        <v>31041</v>
      </c>
      <c r="H17" s="47">
        <v>40028</v>
      </c>
      <c r="I17" s="47">
        <v>52058</v>
      </c>
      <c r="J17" s="47">
        <v>53929</v>
      </c>
      <c r="K17" s="47">
        <v>58004</v>
      </c>
      <c r="L17" s="47">
        <v>52087</v>
      </c>
      <c r="M17" s="47">
        <v>50565</v>
      </c>
      <c r="N17" s="47">
        <v>59381</v>
      </c>
      <c r="O17" s="47">
        <v>68988</v>
      </c>
      <c r="P17" s="47">
        <v>87347</v>
      </c>
      <c r="Q17" s="47">
        <v>93595</v>
      </c>
      <c r="R17" s="47">
        <v>104794</v>
      </c>
      <c r="S17" s="47">
        <v>90675</v>
      </c>
      <c r="T17" s="47">
        <v>114348</v>
      </c>
    </row>
    <row r="18" spans="1:20" x14ac:dyDescent="0.15">
      <c r="A18" s="47" t="s">
        <v>201</v>
      </c>
      <c r="B18" s="47" t="s">
        <v>481</v>
      </c>
      <c r="C18" s="47">
        <v>9549</v>
      </c>
      <c r="D18" s="47">
        <v>10465</v>
      </c>
      <c r="E18" s="47">
        <v>10477</v>
      </c>
      <c r="F18" s="47">
        <v>9297</v>
      </c>
      <c r="G18" s="47">
        <v>7030</v>
      </c>
      <c r="H18" s="47">
        <v>7238</v>
      </c>
      <c r="I18" s="47">
        <v>7690</v>
      </c>
      <c r="J18" s="47">
        <v>5454</v>
      </c>
      <c r="K18" s="47">
        <v>9870</v>
      </c>
      <c r="L18" s="47">
        <v>10298</v>
      </c>
      <c r="M18" s="47">
        <v>7416</v>
      </c>
      <c r="N18" s="47">
        <v>8582</v>
      </c>
      <c r="O18" s="47">
        <v>6874</v>
      </c>
      <c r="P18" s="47">
        <v>9036</v>
      </c>
      <c r="Q18" s="47">
        <v>12082</v>
      </c>
      <c r="R18" s="47">
        <v>12507</v>
      </c>
      <c r="S18" s="47">
        <v>7228</v>
      </c>
      <c r="T18" s="47">
        <v>10340</v>
      </c>
    </row>
    <row r="19" spans="1:20" x14ac:dyDescent="0.15">
      <c r="A19" s="47" t="s">
        <v>199</v>
      </c>
      <c r="B19" s="47" t="s">
        <v>480</v>
      </c>
      <c r="C19" s="47">
        <v>6511</v>
      </c>
      <c r="D19" s="47">
        <v>8166</v>
      </c>
      <c r="E19" s="47">
        <v>11155</v>
      </c>
      <c r="F19" s="47">
        <v>11666</v>
      </c>
      <c r="G19" s="47">
        <v>13950</v>
      </c>
      <c r="H19" s="47">
        <v>19034</v>
      </c>
      <c r="I19" s="47">
        <v>26416</v>
      </c>
      <c r="J19" s="47">
        <v>27034</v>
      </c>
      <c r="K19" s="47">
        <v>24774</v>
      </c>
      <c r="L19" s="47">
        <v>20134</v>
      </c>
      <c r="M19" s="47">
        <v>19075</v>
      </c>
      <c r="N19" s="47">
        <v>21699</v>
      </c>
      <c r="O19" s="47">
        <v>25835</v>
      </c>
      <c r="P19" s="47">
        <v>34325</v>
      </c>
      <c r="Q19" s="47">
        <v>34341</v>
      </c>
      <c r="R19" s="47">
        <v>38468</v>
      </c>
      <c r="S19" s="47">
        <v>29682</v>
      </c>
      <c r="T19" s="47">
        <v>34875</v>
      </c>
    </row>
    <row r="20" spans="1:20" x14ac:dyDescent="0.15">
      <c r="A20" s="47" t="s">
        <v>197</v>
      </c>
      <c r="B20" s="47" t="s">
        <v>479</v>
      </c>
      <c r="C20" s="47">
        <v>8768</v>
      </c>
      <c r="D20" s="47">
        <v>8629</v>
      </c>
      <c r="E20" s="47">
        <v>9115</v>
      </c>
      <c r="F20" s="47">
        <v>7814</v>
      </c>
      <c r="G20" s="47">
        <v>10061</v>
      </c>
      <c r="H20" s="47">
        <v>13755</v>
      </c>
      <c r="I20" s="47">
        <v>17951</v>
      </c>
      <c r="J20" s="47">
        <v>21440</v>
      </c>
      <c r="K20" s="47">
        <v>23361</v>
      </c>
      <c r="L20" s="47">
        <v>21656</v>
      </c>
      <c r="M20" s="47">
        <v>24074</v>
      </c>
      <c r="N20" s="47">
        <v>29100</v>
      </c>
      <c r="O20" s="47">
        <v>36276</v>
      </c>
      <c r="P20" s="47">
        <v>43986</v>
      </c>
      <c r="Q20" s="47">
        <v>47170</v>
      </c>
      <c r="R20" s="47">
        <v>53817</v>
      </c>
      <c r="S20" s="47">
        <v>53766</v>
      </c>
      <c r="T20" s="47">
        <v>69134</v>
      </c>
    </row>
    <row r="21" spans="1:20" x14ac:dyDescent="0.15">
      <c r="A21" s="47" t="s">
        <v>195</v>
      </c>
      <c r="B21" s="47" t="s">
        <v>478</v>
      </c>
      <c r="C21" s="47">
        <v>-4556</v>
      </c>
      <c r="D21" s="47">
        <v>-12528</v>
      </c>
      <c r="E21" s="47">
        <v>-16407</v>
      </c>
      <c r="F21" s="47">
        <v>-18927</v>
      </c>
      <c r="G21" s="47">
        <v>-23995</v>
      </c>
      <c r="H21" s="47">
        <v>-35034</v>
      </c>
      <c r="I21" s="47">
        <v>-22528</v>
      </c>
      <c r="J21" s="47">
        <v>-43447</v>
      </c>
      <c r="K21" s="47">
        <v>-37183</v>
      </c>
      <c r="L21" s="47">
        <v>-37889</v>
      </c>
      <c r="M21" s="47">
        <v>-48266</v>
      </c>
      <c r="N21" s="47">
        <v>-83950</v>
      </c>
      <c r="O21" s="47">
        <v>-80167</v>
      </c>
      <c r="P21" s="47">
        <v>-98750</v>
      </c>
      <c r="Q21" s="47">
        <v>-91885</v>
      </c>
      <c r="R21" s="47">
        <v>-104803</v>
      </c>
      <c r="S21" s="47">
        <v>-142644</v>
      </c>
      <c r="T21" s="47">
        <v>-224934</v>
      </c>
    </row>
    <row r="22" spans="1:20" x14ac:dyDescent="0.15">
      <c r="A22" s="47" t="s">
        <v>193</v>
      </c>
      <c r="B22" s="47" t="s">
        <v>448</v>
      </c>
      <c r="C22" s="47">
        <v>-9708</v>
      </c>
      <c r="D22" s="47">
        <v>-7249</v>
      </c>
      <c r="E22" s="47">
        <v>-2394</v>
      </c>
      <c r="F22" s="47">
        <v>1672</v>
      </c>
      <c r="G22" s="47">
        <v>-1147</v>
      </c>
      <c r="H22" s="47">
        <v>-4868</v>
      </c>
      <c r="I22" s="47">
        <v>6662</v>
      </c>
      <c r="J22" s="47">
        <v>-6395</v>
      </c>
      <c r="K22" s="47">
        <v>-8739</v>
      </c>
      <c r="L22" s="47">
        <v>-17682</v>
      </c>
      <c r="M22" s="47">
        <v>-14647</v>
      </c>
      <c r="N22" s="47">
        <v>-24565</v>
      </c>
      <c r="O22" s="47">
        <v>-33659</v>
      </c>
      <c r="P22" s="47">
        <v>-40484</v>
      </c>
      <c r="Q22" s="47">
        <v>-27532</v>
      </c>
      <c r="R22" s="47">
        <v>-40792</v>
      </c>
      <c r="S22" s="47">
        <v>-72447</v>
      </c>
      <c r="T22" s="47">
        <v>-98929</v>
      </c>
    </row>
    <row r="23" spans="1:20" x14ac:dyDescent="0.15">
      <c r="A23" s="47" t="s">
        <v>191</v>
      </c>
      <c r="B23" s="47" t="s">
        <v>446</v>
      </c>
      <c r="C23" s="47">
        <v>-16842</v>
      </c>
      <c r="D23" s="47">
        <v>-12658</v>
      </c>
      <c r="E23" s="47">
        <v>-11761</v>
      </c>
      <c r="F23" s="47">
        <v>-10410</v>
      </c>
      <c r="G23" s="47">
        <v>-15322</v>
      </c>
      <c r="H23" s="47">
        <v>-20175</v>
      </c>
      <c r="I23" s="47">
        <v>-16775</v>
      </c>
      <c r="J23" s="47">
        <v>-28123</v>
      </c>
      <c r="K23" s="47">
        <v>-21482</v>
      </c>
      <c r="L23" s="47">
        <v>-29431</v>
      </c>
      <c r="M23" s="47">
        <v>-27315</v>
      </c>
      <c r="N23" s="47">
        <v>-33082</v>
      </c>
      <c r="O23" s="47">
        <v>-49209</v>
      </c>
      <c r="P23" s="47">
        <v>-51171</v>
      </c>
      <c r="Q23" s="47">
        <v>-46447</v>
      </c>
      <c r="R23" s="47">
        <v>-63516</v>
      </c>
      <c r="S23" s="47">
        <v>-96817</v>
      </c>
      <c r="T23" s="47">
        <v>-142258</v>
      </c>
    </row>
    <row r="24" spans="1:20" x14ac:dyDescent="0.15">
      <c r="A24" s="47" t="s">
        <v>189</v>
      </c>
      <c r="B24" s="47" t="s">
        <v>444</v>
      </c>
      <c r="C24" s="47">
        <v>7133</v>
      </c>
      <c r="D24" s="47">
        <v>5409</v>
      </c>
      <c r="E24" s="47">
        <v>9367</v>
      </c>
      <c r="F24" s="47">
        <v>12082</v>
      </c>
      <c r="G24" s="47">
        <v>14175</v>
      </c>
      <c r="H24" s="47">
        <v>15307</v>
      </c>
      <c r="I24" s="47">
        <v>23437</v>
      </c>
      <c r="J24" s="47">
        <v>21728</v>
      </c>
      <c r="K24" s="47">
        <v>12744</v>
      </c>
      <c r="L24" s="47">
        <v>11749</v>
      </c>
      <c r="M24" s="47">
        <v>12668</v>
      </c>
      <c r="N24" s="47">
        <v>8517</v>
      </c>
      <c r="O24" s="47">
        <v>15552</v>
      </c>
      <c r="P24" s="47">
        <v>10686</v>
      </c>
      <c r="Q24" s="47">
        <v>18915</v>
      </c>
      <c r="R24" s="47">
        <v>22724</v>
      </c>
      <c r="S24" s="47">
        <v>24370</v>
      </c>
      <c r="T24" s="47">
        <v>43329</v>
      </c>
    </row>
    <row r="25" spans="1:20" x14ac:dyDescent="0.15">
      <c r="A25" s="47" t="s">
        <v>188</v>
      </c>
      <c r="B25" s="47" t="s">
        <v>442</v>
      </c>
      <c r="C25" s="47">
        <v>-8284</v>
      </c>
      <c r="D25" s="47">
        <v>-16683</v>
      </c>
      <c r="E25" s="47">
        <v>-20969</v>
      </c>
      <c r="F25" s="47">
        <v>-19704</v>
      </c>
      <c r="G25" s="47">
        <v>-14023</v>
      </c>
      <c r="H25" s="47">
        <v>-23334</v>
      </c>
      <c r="I25" s="47">
        <v>-18002</v>
      </c>
      <c r="J25" s="47">
        <v>-18540</v>
      </c>
      <c r="K25" s="47">
        <v>-27637</v>
      </c>
      <c r="L25" s="47">
        <v>-23520</v>
      </c>
      <c r="M25" s="47">
        <v>-21913</v>
      </c>
      <c r="N25" s="47">
        <v>-36717</v>
      </c>
      <c r="O25" s="47">
        <v>-31004</v>
      </c>
      <c r="P25" s="47">
        <v>-53908</v>
      </c>
      <c r="Q25" s="47">
        <v>-54691</v>
      </c>
      <c r="R25" s="47">
        <v>-58012</v>
      </c>
      <c r="S25" s="47">
        <v>-44162</v>
      </c>
      <c r="T25" s="47">
        <v>-64249</v>
      </c>
    </row>
    <row r="26" spans="1:20" x14ac:dyDescent="0.15">
      <c r="A26" s="47" t="s">
        <v>186</v>
      </c>
      <c r="B26" s="47" t="s">
        <v>440</v>
      </c>
      <c r="C26" s="47">
        <v>13437</v>
      </c>
      <c r="D26" s="47">
        <v>11404</v>
      </c>
      <c r="E26" s="47">
        <v>6956</v>
      </c>
      <c r="F26" s="47">
        <v>-895</v>
      </c>
      <c r="G26" s="47">
        <v>-8825</v>
      </c>
      <c r="H26" s="47">
        <v>-6832</v>
      </c>
      <c r="I26" s="47">
        <v>-11187</v>
      </c>
      <c r="J26" s="47">
        <v>-18513</v>
      </c>
      <c r="K26" s="47">
        <v>-807</v>
      </c>
      <c r="L26" s="47">
        <v>3313</v>
      </c>
      <c r="M26" s="47">
        <v>-11706</v>
      </c>
      <c r="N26" s="47">
        <v>-22668</v>
      </c>
      <c r="O26" s="47">
        <v>-15505</v>
      </c>
      <c r="P26" s="47">
        <v>-4356</v>
      </c>
      <c r="Q26" s="47">
        <v>-9661</v>
      </c>
      <c r="R26" s="47">
        <v>-5999</v>
      </c>
      <c r="S26" s="47">
        <v>-26035</v>
      </c>
      <c r="T26" s="47">
        <v>-61756</v>
      </c>
    </row>
    <row r="27" spans="1:20" x14ac:dyDescent="0.15">
      <c r="A27" s="47" t="s">
        <v>184</v>
      </c>
      <c r="B27" s="47" t="s">
        <v>477</v>
      </c>
      <c r="C27" s="47">
        <v>-1584</v>
      </c>
      <c r="D27" s="47">
        <v>5150</v>
      </c>
      <c r="E27" s="47">
        <v>-2168</v>
      </c>
      <c r="F27" s="47">
        <v>548</v>
      </c>
      <c r="G27" s="47">
        <v>-2239</v>
      </c>
      <c r="H27" s="47">
        <v>-5311</v>
      </c>
      <c r="I27" s="47">
        <v>-4145</v>
      </c>
      <c r="J27" s="47">
        <v>-24546</v>
      </c>
      <c r="K27" s="47">
        <v>-9390</v>
      </c>
      <c r="L27" s="47">
        <v>1767</v>
      </c>
      <c r="M27" s="47">
        <v>-10944</v>
      </c>
      <c r="N27" s="47">
        <v>-26513</v>
      </c>
      <c r="O27" s="47">
        <v>-25256</v>
      </c>
      <c r="P27" s="47">
        <v>-14446</v>
      </c>
      <c r="Q27" s="47">
        <v>-13953</v>
      </c>
      <c r="R27" s="47">
        <v>-16995</v>
      </c>
      <c r="S27" s="47">
        <v>-43289</v>
      </c>
      <c r="T27" s="47">
        <v>-82389</v>
      </c>
    </row>
    <row r="28" spans="1:20" x14ac:dyDescent="0.15">
      <c r="A28" s="47" t="s">
        <v>182</v>
      </c>
      <c r="B28" s="47" t="s">
        <v>476</v>
      </c>
      <c r="C28" s="47">
        <v>15021</v>
      </c>
      <c r="D28" s="47">
        <v>6254</v>
      </c>
      <c r="E28" s="47">
        <v>9124</v>
      </c>
      <c r="F28" s="47">
        <v>-1443</v>
      </c>
      <c r="G28" s="47">
        <v>-6587</v>
      </c>
      <c r="H28" s="47">
        <v>-1521</v>
      </c>
      <c r="I28" s="47">
        <v>-7042</v>
      </c>
      <c r="J28" s="47">
        <v>6033</v>
      </c>
      <c r="K28" s="47">
        <v>8584</v>
      </c>
      <c r="L28" s="47">
        <v>1546</v>
      </c>
      <c r="M28" s="47">
        <v>-761</v>
      </c>
      <c r="N28" s="47">
        <v>3846</v>
      </c>
      <c r="O28" s="47">
        <v>9752</v>
      </c>
      <c r="P28" s="47">
        <v>10088</v>
      </c>
      <c r="Q28" s="47">
        <v>4293</v>
      </c>
      <c r="R28" s="47">
        <v>10995</v>
      </c>
      <c r="S28" s="47">
        <v>17255</v>
      </c>
      <c r="T28" s="47">
        <v>20633</v>
      </c>
    </row>
    <row r="29" spans="1:20" x14ac:dyDescent="0.15">
      <c r="A29" s="47" t="s">
        <v>180</v>
      </c>
      <c r="B29" s="47" t="s">
        <v>475</v>
      </c>
      <c r="C29" s="47">
        <v>-3478</v>
      </c>
      <c r="D29" s="47">
        <v>-3003</v>
      </c>
      <c r="E29" s="47">
        <v>-3362</v>
      </c>
      <c r="F29" s="47">
        <v>-5539</v>
      </c>
      <c r="G29" s="47">
        <v>-4354</v>
      </c>
      <c r="H29" s="47">
        <v>-4880</v>
      </c>
      <c r="I29" s="47">
        <v>-3929</v>
      </c>
      <c r="J29" s="47">
        <v>-5843</v>
      </c>
      <c r="K29" s="47">
        <v>-6201</v>
      </c>
      <c r="L29" s="47">
        <v>-5193</v>
      </c>
      <c r="M29" s="47">
        <v>-5619</v>
      </c>
      <c r="N29" s="47">
        <v>-6703</v>
      </c>
      <c r="O29" s="47">
        <v>-6916</v>
      </c>
      <c r="P29" s="47">
        <v>-6676</v>
      </c>
      <c r="Q29" s="47">
        <v>-7458</v>
      </c>
      <c r="R29" s="47">
        <v>-9034</v>
      </c>
      <c r="S29" s="47">
        <v>-11640</v>
      </c>
      <c r="T29" s="47">
        <v>-15543</v>
      </c>
    </row>
    <row r="30" spans="1:20" x14ac:dyDescent="0.15">
      <c r="A30" s="47" t="s">
        <v>178</v>
      </c>
      <c r="B30" s="47" t="s">
        <v>432</v>
      </c>
      <c r="C30" s="47">
        <v>-1078</v>
      </c>
      <c r="D30" s="47">
        <v>-9525</v>
      </c>
      <c r="E30" s="47">
        <v>-13045</v>
      </c>
      <c r="F30" s="47">
        <v>-13388</v>
      </c>
      <c r="G30" s="47">
        <v>-19641</v>
      </c>
      <c r="H30" s="47">
        <v>-30154</v>
      </c>
      <c r="I30" s="47">
        <v>-18599</v>
      </c>
      <c r="J30" s="47">
        <v>-37604</v>
      </c>
      <c r="K30" s="47">
        <v>-30982</v>
      </c>
      <c r="L30" s="47">
        <v>-32696</v>
      </c>
      <c r="M30" s="47">
        <v>-42647</v>
      </c>
      <c r="N30" s="47">
        <v>-77247</v>
      </c>
      <c r="O30" s="47">
        <v>-73251</v>
      </c>
      <c r="P30" s="47">
        <v>-92074</v>
      </c>
      <c r="Q30" s="47">
        <v>-84427</v>
      </c>
      <c r="R30" s="47">
        <v>-95769</v>
      </c>
      <c r="S30" s="47">
        <v>-131004</v>
      </c>
      <c r="T30" s="47">
        <v>-209391</v>
      </c>
    </row>
    <row r="31" spans="1:20" x14ac:dyDescent="0.15">
      <c r="A31" s="47" t="s">
        <v>176</v>
      </c>
      <c r="B31" s="47" t="s">
        <v>474</v>
      </c>
      <c r="C31" s="47">
        <v>-9708</v>
      </c>
      <c r="D31" s="47">
        <v>-7249</v>
      </c>
      <c r="E31" s="47">
        <v>-2394</v>
      </c>
      <c r="F31" s="47">
        <v>1672</v>
      </c>
      <c r="G31" s="47">
        <v>-1147</v>
      </c>
      <c r="H31" s="47">
        <v>-4868</v>
      </c>
      <c r="I31" s="47">
        <v>6662</v>
      </c>
      <c r="J31" s="47">
        <v>-6395</v>
      </c>
      <c r="K31" s="47">
        <v>-8739</v>
      </c>
      <c r="L31" s="47">
        <v>-17682</v>
      </c>
      <c r="M31" s="47">
        <v>-14647</v>
      </c>
      <c r="N31" s="47">
        <v>-24565</v>
      </c>
      <c r="O31" s="47">
        <v>-33659</v>
      </c>
      <c r="P31" s="47">
        <v>-40484</v>
      </c>
      <c r="Q31" s="47">
        <v>-27532</v>
      </c>
      <c r="R31" s="47">
        <v>-40792</v>
      </c>
      <c r="S31" s="47">
        <v>-72447</v>
      </c>
      <c r="T31" s="47">
        <v>-98929</v>
      </c>
    </row>
    <row r="32" spans="1:20" x14ac:dyDescent="0.15">
      <c r="A32" s="47" t="s">
        <v>174</v>
      </c>
      <c r="B32" s="47" t="s">
        <v>418</v>
      </c>
      <c r="C32" s="47">
        <v>-2239</v>
      </c>
      <c r="D32" s="47">
        <v>-2914</v>
      </c>
      <c r="E32" s="47">
        <v>-322</v>
      </c>
      <c r="F32" s="47">
        <v>2201</v>
      </c>
      <c r="G32" s="47">
        <v>-1673</v>
      </c>
      <c r="H32" s="47">
        <v>-2495</v>
      </c>
      <c r="I32" s="47">
        <v>4533</v>
      </c>
      <c r="J32" s="47">
        <v>6592</v>
      </c>
      <c r="K32" s="47">
        <v>-452</v>
      </c>
      <c r="L32" s="47">
        <v>-2267</v>
      </c>
      <c r="M32" s="47">
        <v>-937</v>
      </c>
      <c r="N32" s="47">
        <v>-126</v>
      </c>
      <c r="O32" s="47">
        <v>-1108</v>
      </c>
      <c r="P32" s="47">
        <v>-590</v>
      </c>
      <c r="Q32" s="47">
        <v>796</v>
      </c>
      <c r="R32" s="47">
        <v>-4904</v>
      </c>
      <c r="S32" s="47">
        <v>-7320</v>
      </c>
      <c r="T32" s="47">
        <v>-4200</v>
      </c>
    </row>
    <row r="33" spans="1:20" x14ac:dyDescent="0.15">
      <c r="A33" s="47" t="s">
        <v>171</v>
      </c>
      <c r="B33" s="47" t="s">
        <v>416</v>
      </c>
      <c r="C33" s="47">
        <v>-2046</v>
      </c>
      <c r="D33" s="47">
        <v>-954</v>
      </c>
      <c r="E33" s="47">
        <v>-786</v>
      </c>
      <c r="F33" s="47">
        <v>-566</v>
      </c>
      <c r="G33" s="47">
        <v>2817</v>
      </c>
      <c r="H33" s="47">
        <v>-1898</v>
      </c>
      <c r="I33" s="47">
        <v>497</v>
      </c>
      <c r="J33" s="47">
        <v>-3581</v>
      </c>
      <c r="K33" s="47">
        <v>-4941</v>
      </c>
      <c r="L33" s="47">
        <v>-2763</v>
      </c>
      <c r="M33" s="47">
        <v>-7049</v>
      </c>
      <c r="N33" s="47">
        <v>-9284</v>
      </c>
      <c r="O33" s="47">
        <v>-5400</v>
      </c>
      <c r="P33" s="47">
        <v>-19724</v>
      </c>
      <c r="Q33" s="47">
        <v>-8245</v>
      </c>
      <c r="R33" s="47">
        <v>-7570</v>
      </c>
      <c r="S33" s="47">
        <v>-15403</v>
      </c>
      <c r="T33" s="47">
        <v>-17780</v>
      </c>
    </row>
    <row r="34" spans="1:20" x14ac:dyDescent="0.15">
      <c r="A34" s="47" t="s">
        <v>169</v>
      </c>
      <c r="B34" s="47" t="s">
        <v>212</v>
      </c>
      <c r="C34" s="47">
        <v>-5424</v>
      </c>
      <c r="D34" s="47">
        <v>-3382</v>
      </c>
      <c r="E34" s="47">
        <v>-1286</v>
      </c>
      <c r="F34" s="47">
        <v>38</v>
      </c>
      <c r="G34" s="47">
        <v>-2291</v>
      </c>
      <c r="H34" s="47">
        <v>-475</v>
      </c>
      <c r="I34" s="47">
        <v>1632</v>
      </c>
      <c r="J34" s="47">
        <v>-9405</v>
      </c>
      <c r="K34" s="47">
        <v>-3346</v>
      </c>
      <c r="L34" s="47">
        <v>-12653</v>
      </c>
      <c r="M34" s="47">
        <v>-6662</v>
      </c>
      <c r="N34" s="47">
        <v>-15156</v>
      </c>
      <c r="O34" s="47">
        <v>-27150</v>
      </c>
      <c r="P34" s="47">
        <v>-20169</v>
      </c>
      <c r="Q34" s="47">
        <v>-20084</v>
      </c>
      <c r="R34" s="47">
        <v>-28318</v>
      </c>
      <c r="S34" s="47">
        <v>-49725</v>
      </c>
      <c r="T34" s="47">
        <v>-76950</v>
      </c>
    </row>
    <row r="35" spans="1:20" x14ac:dyDescent="0.15">
      <c r="A35" s="47" t="s">
        <v>167</v>
      </c>
      <c r="B35" s="47" t="s">
        <v>473</v>
      </c>
      <c r="C35" s="47">
        <v>-4806</v>
      </c>
      <c r="D35" s="47">
        <v>-13680</v>
      </c>
      <c r="E35" s="47">
        <v>-17607</v>
      </c>
      <c r="F35" s="47">
        <v>-14165</v>
      </c>
      <c r="G35" s="47">
        <v>-9669</v>
      </c>
      <c r="H35" s="47">
        <v>-18454</v>
      </c>
      <c r="I35" s="47">
        <v>-14073</v>
      </c>
      <c r="J35" s="47">
        <v>-12697</v>
      </c>
      <c r="K35" s="47">
        <v>-21436</v>
      </c>
      <c r="L35" s="47">
        <v>-18327</v>
      </c>
      <c r="M35" s="47">
        <v>-16294</v>
      </c>
      <c r="N35" s="47">
        <v>-30014</v>
      </c>
      <c r="O35" s="47">
        <v>-24088</v>
      </c>
      <c r="P35" s="47">
        <v>-47232</v>
      </c>
      <c r="Q35" s="47">
        <v>-47233</v>
      </c>
      <c r="R35" s="47">
        <v>-48978</v>
      </c>
      <c r="S35" s="47">
        <v>-32522</v>
      </c>
      <c r="T35" s="47">
        <v>-48706</v>
      </c>
    </row>
    <row r="36" spans="1:20" x14ac:dyDescent="0.15">
      <c r="A36" s="47" t="s">
        <v>165</v>
      </c>
      <c r="B36" s="47" t="s">
        <v>418</v>
      </c>
      <c r="C36" s="47">
        <v>412</v>
      </c>
      <c r="D36" s="47">
        <v>-2538</v>
      </c>
      <c r="E36" s="47">
        <v>-4031</v>
      </c>
      <c r="F36" s="47">
        <v>-2546</v>
      </c>
      <c r="G36" s="47">
        <v>1407</v>
      </c>
      <c r="H36" s="47">
        <v>-266</v>
      </c>
      <c r="I36" s="47">
        <v>1324</v>
      </c>
      <c r="J36" s="47">
        <v>1676</v>
      </c>
      <c r="K36" s="47">
        <v>-1943</v>
      </c>
      <c r="L36" s="47">
        <v>-2294</v>
      </c>
      <c r="M36" s="47">
        <v>2294</v>
      </c>
      <c r="N36" s="47">
        <v>-2598</v>
      </c>
      <c r="O36" s="47">
        <v>809</v>
      </c>
      <c r="P36" s="47">
        <v>-324</v>
      </c>
      <c r="Q36" s="47">
        <v>-5432</v>
      </c>
      <c r="R36" s="47">
        <v>-4194</v>
      </c>
      <c r="S36" s="47">
        <v>-512</v>
      </c>
      <c r="T36" s="47">
        <v>-1230</v>
      </c>
    </row>
    <row r="37" spans="1:20" x14ac:dyDescent="0.15">
      <c r="A37" s="47" t="s">
        <v>160</v>
      </c>
      <c r="B37" s="47" t="s">
        <v>416</v>
      </c>
      <c r="C37" s="47">
        <v>-1959</v>
      </c>
      <c r="D37" s="47">
        <v>-3999</v>
      </c>
      <c r="E37" s="47">
        <v>-6015</v>
      </c>
      <c r="F37" s="47">
        <v>-6923</v>
      </c>
      <c r="G37" s="47">
        <v>-6901</v>
      </c>
      <c r="H37" s="47">
        <v>-10883</v>
      </c>
      <c r="I37" s="47">
        <v>-9519</v>
      </c>
      <c r="J37" s="47">
        <v>-12072</v>
      </c>
      <c r="K37" s="47">
        <v>-9826</v>
      </c>
      <c r="L37" s="47">
        <v>-7743</v>
      </c>
      <c r="M37" s="47">
        <v>-7829</v>
      </c>
      <c r="N37" s="47">
        <v>-12019</v>
      </c>
      <c r="O37" s="47">
        <v>-11656</v>
      </c>
      <c r="P37" s="47">
        <v>-22432</v>
      </c>
      <c r="Q37" s="47">
        <v>-17633</v>
      </c>
      <c r="R37" s="47">
        <v>-18590</v>
      </c>
      <c r="S37" s="47">
        <v>-10091</v>
      </c>
      <c r="T37" s="47">
        <v>-14942</v>
      </c>
    </row>
    <row r="38" spans="1:20" x14ac:dyDescent="0.15">
      <c r="A38" s="47" t="s">
        <v>158</v>
      </c>
      <c r="B38" s="47" t="s">
        <v>212</v>
      </c>
      <c r="C38" s="47">
        <v>-3260</v>
      </c>
      <c r="D38" s="47">
        <v>-7143</v>
      </c>
      <c r="E38" s="47">
        <v>-7560</v>
      </c>
      <c r="F38" s="47">
        <v>-4696</v>
      </c>
      <c r="G38" s="47">
        <v>-4174</v>
      </c>
      <c r="H38" s="47">
        <v>-7305</v>
      </c>
      <c r="I38" s="47">
        <v>-5877</v>
      </c>
      <c r="J38" s="47">
        <v>-2300</v>
      </c>
      <c r="K38" s="47">
        <v>-9668</v>
      </c>
      <c r="L38" s="47">
        <v>-8290</v>
      </c>
      <c r="M38" s="47">
        <v>-10760</v>
      </c>
      <c r="N38" s="47">
        <v>-15397</v>
      </c>
      <c r="O38" s="47">
        <v>-13241</v>
      </c>
      <c r="P38" s="47">
        <v>-24476</v>
      </c>
      <c r="Q38" s="47">
        <v>-24167</v>
      </c>
      <c r="R38" s="47">
        <v>-26196</v>
      </c>
      <c r="S38" s="47">
        <v>-21919</v>
      </c>
      <c r="T38" s="47">
        <v>-32537</v>
      </c>
    </row>
    <row r="39" spans="1:20" x14ac:dyDescent="0.15">
      <c r="A39" s="47" t="s">
        <v>156</v>
      </c>
      <c r="B39" s="47" t="s">
        <v>472</v>
      </c>
      <c r="C39" s="47">
        <v>13437</v>
      </c>
      <c r="D39" s="47">
        <v>11404</v>
      </c>
      <c r="E39" s="47">
        <v>6956</v>
      </c>
      <c r="F39" s="47">
        <v>-895</v>
      </c>
      <c r="G39" s="47">
        <v>-8825</v>
      </c>
      <c r="H39" s="47">
        <v>-6832</v>
      </c>
      <c r="I39" s="47">
        <v>-11187</v>
      </c>
      <c r="J39" s="47">
        <v>-18513</v>
      </c>
      <c r="K39" s="47">
        <v>-807</v>
      </c>
      <c r="L39" s="47">
        <v>3313</v>
      </c>
      <c r="M39" s="47">
        <v>-11706</v>
      </c>
      <c r="N39" s="47">
        <v>-22668</v>
      </c>
      <c r="O39" s="47">
        <v>-15505</v>
      </c>
      <c r="P39" s="47">
        <v>-4356</v>
      </c>
      <c r="Q39" s="47">
        <v>-9661</v>
      </c>
      <c r="R39" s="47">
        <v>-5999</v>
      </c>
      <c r="S39" s="47">
        <v>-26035</v>
      </c>
      <c r="T39" s="47">
        <v>-61756</v>
      </c>
    </row>
    <row r="40" spans="1:20" x14ac:dyDescent="0.15">
      <c r="A40" s="47" t="s">
        <v>154</v>
      </c>
      <c r="B40" s="47" t="s">
        <v>418</v>
      </c>
      <c r="C40" s="47">
        <v>-2008</v>
      </c>
      <c r="D40" s="47">
        <v>3982</v>
      </c>
      <c r="E40" s="47">
        <v>3442</v>
      </c>
      <c r="F40" s="47">
        <v>1824</v>
      </c>
      <c r="G40" s="47">
        <v>-1857</v>
      </c>
      <c r="H40" s="47">
        <v>487</v>
      </c>
      <c r="I40" s="47">
        <v>-2198</v>
      </c>
      <c r="J40" s="47">
        <v>-1154</v>
      </c>
      <c r="K40" s="47">
        <v>-1712</v>
      </c>
      <c r="L40" s="47">
        <v>2336</v>
      </c>
      <c r="M40" s="47">
        <v>-1428</v>
      </c>
      <c r="N40" s="47">
        <v>-2815</v>
      </c>
      <c r="O40" s="47">
        <v>-1470</v>
      </c>
      <c r="P40" s="47">
        <v>239</v>
      </c>
      <c r="Q40" s="47">
        <v>-1602</v>
      </c>
      <c r="R40" s="47">
        <v>-2456</v>
      </c>
      <c r="S40" s="47">
        <v>339</v>
      </c>
      <c r="T40" s="47">
        <v>-6143</v>
      </c>
    </row>
    <row r="41" spans="1:20" x14ac:dyDescent="0.15">
      <c r="A41" s="47" t="s">
        <v>153</v>
      </c>
      <c r="B41" s="47" t="s">
        <v>416</v>
      </c>
      <c r="C41" s="47">
        <v>-146</v>
      </c>
      <c r="D41" s="47">
        <v>1562</v>
      </c>
      <c r="E41" s="47">
        <v>-687</v>
      </c>
      <c r="F41" s="47">
        <v>1206</v>
      </c>
      <c r="G41" s="47">
        <v>-2150</v>
      </c>
      <c r="H41" s="47">
        <v>-423</v>
      </c>
      <c r="I41" s="47">
        <v>95</v>
      </c>
      <c r="J41" s="47">
        <v>-1548</v>
      </c>
      <c r="K41" s="47">
        <v>-1770</v>
      </c>
      <c r="L41" s="47">
        <v>-2408</v>
      </c>
      <c r="M41" s="47">
        <v>-1990</v>
      </c>
      <c r="N41" s="47">
        <v>2781</v>
      </c>
      <c r="O41" s="47">
        <v>-6933</v>
      </c>
      <c r="P41" s="47">
        <v>-2315</v>
      </c>
      <c r="Q41" s="47">
        <v>1553</v>
      </c>
      <c r="R41" s="47">
        <v>-2167</v>
      </c>
      <c r="S41" s="47">
        <v>2371</v>
      </c>
      <c r="T41" s="47">
        <v>-8098</v>
      </c>
    </row>
    <row r="42" spans="1:20" x14ac:dyDescent="0.15">
      <c r="A42" s="47" t="s">
        <v>151</v>
      </c>
      <c r="B42" s="47" t="s">
        <v>212</v>
      </c>
      <c r="C42" s="47">
        <v>15591</v>
      </c>
      <c r="D42" s="47">
        <v>5860</v>
      </c>
      <c r="E42" s="47">
        <v>4201</v>
      </c>
      <c r="F42" s="47">
        <v>-3925</v>
      </c>
      <c r="G42" s="47">
        <v>-4819</v>
      </c>
      <c r="H42" s="47">
        <v>-6897</v>
      </c>
      <c r="I42" s="47">
        <v>-9084</v>
      </c>
      <c r="J42" s="47">
        <v>-15811</v>
      </c>
      <c r="K42" s="47">
        <v>2675</v>
      </c>
      <c r="L42" s="47">
        <v>3386</v>
      </c>
      <c r="M42" s="47">
        <v>-8287</v>
      </c>
      <c r="N42" s="47">
        <v>-22634</v>
      </c>
      <c r="O42" s="47">
        <v>-7103</v>
      </c>
      <c r="P42" s="47">
        <v>-2281</v>
      </c>
      <c r="Q42" s="47">
        <v>-9613</v>
      </c>
      <c r="R42" s="47">
        <v>-1376</v>
      </c>
      <c r="S42" s="47">
        <v>-28745</v>
      </c>
      <c r="T42" s="47">
        <v>-47516</v>
      </c>
    </row>
    <row r="43" spans="1:20" x14ac:dyDescent="0.15">
      <c r="A43" s="47" t="s">
        <v>149</v>
      </c>
      <c r="B43" s="47" t="s">
        <v>413</v>
      </c>
      <c r="C43" s="47">
        <v>3693</v>
      </c>
      <c r="D43" s="47">
        <v>3820</v>
      </c>
      <c r="E43" s="47">
        <v>4203</v>
      </c>
      <c r="F43" s="47">
        <v>4437</v>
      </c>
      <c r="G43" s="47">
        <v>5877</v>
      </c>
      <c r="H43" s="47">
        <v>7501</v>
      </c>
      <c r="I43" s="47">
        <v>9096</v>
      </c>
      <c r="J43" s="47">
        <v>10541</v>
      </c>
      <c r="K43" s="47">
        <v>12628</v>
      </c>
      <c r="L43" s="47">
        <v>13357</v>
      </c>
      <c r="M43" s="47">
        <v>14736</v>
      </c>
      <c r="N43" s="47">
        <v>14702</v>
      </c>
      <c r="O43" s="47">
        <v>18828</v>
      </c>
      <c r="P43" s="47">
        <v>20814</v>
      </c>
      <c r="Q43" s="47">
        <v>21958</v>
      </c>
      <c r="R43" s="47">
        <v>21712</v>
      </c>
      <c r="S43" s="47">
        <v>22580</v>
      </c>
      <c r="T43" s="47">
        <v>27624</v>
      </c>
    </row>
    <row r="44" spans="1:20" x14ac:dyDescent="0.15">
      <c r="A44" s="47" t="s">
        <v>148</v>
      </c>
      <c r="B44" s="47" t="s">
        <v>471</v>
      </c>
      <c r="C44" s="47">
        <v>3774</v>
      </c>
      <c r="D44" s="47">
        <v>3947</v>
      </c>
      <c r="E44" s="47">
        <v>4306</v>
      </c>
      <c r="F44" s="47">
        <v>4572</v>
      </c>
      <c r="G44" s="47">
        <v>5994</v>
      </c>
      <c r="H44" s="47">
        <v>7668</v>
      </c>
      <c r="I44" s="47">
        <v>9238</v>
      </c>
      <c r="J44" s="47">
        <v>10612</v>
      </c>
      <c r="K44" s="47">
        <v>12867</v>
      </c>
      <c r="L44" s="47">
        <v>13523</v>
      </c>
      <c r="M44" s="47">
        <v>14925</v>
      </c>
      <c r="N44" s="47">
        <v>14936</v>
      </c>
      <c r="O44" s="47">
        <v>19250</v>
      </c>
      <c r="P44" s="47">
        <v>21399</v>
      </c>
      <c r="Q44" s="47">
        <v>22719</v>
      </c>
      <c r="R44" s="47">
        <v>23091</v>
      </c>
      <c r="S44" s="47">
        <v>24362</v>
      </c>
      <c r="T44" s="47">
        <v>29997</v>
      </c>
    </row>
    <row r="45" spans="1:20" x14ac:dyDescent="0.15">
      <c r="A45" s="47" t="s">
        <v>146</v>
      </c>
      <c r="B45" s="47" t="s">
        <v>470</v>
      </c>
      <c r="C45" s="47">
        <v>-81</v>
      </c>
      <c r="D45" s="47">
        <v>-127</v>
      </c>
      <c r="E45" s="47">
        <v>-103</v>
      </c>
      <c r="F45" s="47">
        <v>-136</v>
      </c>
      <c r="G45" s="47">
        <v>-118</v>
      </c>
      <c r="H45" s="47">
        <v>-168</v>
      </c>
      <c r="I45" s="47">
        <v>-141</v>
      </c>
      <c r="J45" s="47">
        <v>-71</v>
      </c>
      <c r="K45" s="47">
        <v>-239</v>
      </c>
      <c r="L45" s="47">
        <v>-166</v>
      </c>
      <c r="M45" s="47">
        <v>-189</v>
      </c>
      <c r="N45" s="47">
        <v>-234</v>
      </c>
      <c r="O45" s="47">
        <v>-420</v>
      </c>
      <c r="P45" s="47">
        <v>-583</v>
      </c>
      <c r="Q45" s="47">
        <v>-761</v>
      </c>
      <c r="R45" s="47">
        <v>-1379</v>
      </c>
      <c r="S45" s="47">
        <v>-1782</v>
      </c>
      <c r="T45" s="47">
        <v>-2374</v>
      </c>
    </row>
    <row r="46" spans="1:20" x14ac:dyDescent="0.15">
      <c r="A46" s="47" t="s">
        <v>144</v>
      </c>
      <c r="B46" s="47" t="s">
        <v>407</v>
      </c>
      <c r="C46" s="47">
        <v>1816</v>
      </c>
      <c r="D46" s="47">
        <v>2530</v>
      </c>
      <c r="E46" s="47">
        <v>2536</v>
      </c>
      <c r="F46" s="47">
        <v>2583</v>
      </c>
      <c r="G46" s="47">
        <v>3186</v>
      </c>
      <c r="H46" s="47">
        <v>2608</v>
      </c>
      <c r="I46" s="47">
        <v>3347</v>
      </c>
      <c r="J46" s="47">
        <v>4333</v>
      </c>
      <c r="K46" s="47">
        <v>4199</v>
      </c>
      <c r="L46" s="47">
        <v>4715</v>
      </c>
      <c r="M46" s="47">
        <v>5124</v>
      </c>
      <c r="N46" s="47">
        <v>5181</v>
      </c>
      <c r="O46" s="47">
        <v>6776</v>
      </c>
      <c r="P46" s="47">
        <v>6172</v>
      </c>
      <c r="Q46" s="47">
        <v>7034</v>
      </c>
      <c r="R46" s="47">
        <v>8277</v>
      </c>
      <c r="S46" s="47">
        <v>7720</v>
      </c>
      <c r="T46" s="47">
        <v>4384</v>
      </c>
    </row>
    <row r="47" spans="1:20" x14ac:dyDescent="0.15">
      <c r="A47" s="47" t="s">
        <v>142</v>
      </c>
      <c r="B47" s="47" t="s">
        <v>469</v>
      </c>
      <c r="C47" s="47">
        <v>4517</v>
      </c>
      <c r="D47" s="47">
        <v>4618</v>
      </c>
      <c r="E47" s="47">
        <v>4612</v>
      </c>
      <c r="F47" s="47">
        <v>4882</v>
      </c>
      <c r="G47" s="47">
        <v>5577</v>
      </c>
      <c r="H47" s="47">
        <v>5658</v>
      </c>
      <c r="I47" s="47">
        <v>6808</v>
      </c>
      <c r="J47" s="47">
        <v>9117</v>
      </c>
      <c r="K47" s="47">
        <v>9532</v>
      </c>
      <c r="L47" s="47">
        <v>9975</v>
      </c>
      <c r="M47" s="47">
        <v>10479</v>
      </c>
      <c r="N47" s="47">
        <v>10902</v>
      </c>
      <c r="O47" s="47">
        <v>13313</v>
      </c>
      <c r="P47" s="47">
        <v>13033</v>
      </c>
      <c r="Q47" s="47">
        <v>14118</v>
      </c>
      <c r="R47" s="47">
        <v>17288</v>
      </c>
      <c r="S47" s="47">
        <v>18135</v>
      </c>
      <c r="T47" s="47">
        <v>19800</v>
      </c>
    </row>
    <row r="48" spans="1:20" x14ac:dyDescent="0.15">
      <c r="A48" s="47" t="s">
        <v>141</v>
      </c>
      <c r="B48" s="47" t="s">
        <v>468</v>
      </c>
      <c r="C48" s="47">
        <v>-2701</v>
      </c>
      <c r="D48" s="47">
        <v>-2089</v>
      </c>
      <c r="E48" s="47">
        <v>-2077</v>
      </c>
      <c r="F48" s="47">
        <v>-2300</v>
      </c>
      <c r="G48" s="47">
        <v>-2391</v>
      </c>
      <c r="H48" s="47">
        <v>-3050</v>
      </c>
      <c r="I48" s="47">
        <v>-3461</v>
      </c>
      <c r="J48" s="47">
        <v>-4783</v>
      </c>
      <c r="K48" s="47">
        <v>-5334</v>
      </c>
      <c r="L48" s="47">
        <v>-5260</v>
      </c>
      <c r="M48" s="47">
        <v>-5355</v>
      </c>
      <c r="N48" s="47">
        <v>-5721</v>
      </c>
      <c r="O48" s="47">
        <v>-6538</v>
      </c>
      <c r="P48" s="47">
        <v>-6861</v>
      </c>
      <c r="Q48" s="47">
        <v>-7084</v>
      </c>
      <c r="R48" s="47">
        <v>-9012</v>
      </c>
      <c r="S48" s="47">
        <v>-10415</v>
      </c>
      <c r="T48" s="47">
        <v>-15416</v>
      </c>
    </row>
    <row r="49" spans="1:20" x14ac:dyDescent="0.15">
      <c r="A49" s="47" t="s">
        <v>162</v>
      </c>
      <c r="B49" s="48" t="s">
        <v>467</v>
      </c>
      <c r="C49" s="47" t="s">
        <v>5</v>
      </c>
      <c r="D49" s="47" t="s">
        <v>5</v>
      </c>
      <c r="E49" s="47" t="s">
        <v>5</v>
      </c>
      <c r="F49" s="47" t="s">
        <v>5</v>
      </c>
      <c r="G49" s="47" t="s">
        <v>5</v>
      </c>
      <c r="H49" s="47" t="s">
        <v>5</v>
      </c>
      <c r="I49" s="47" t="s">
        <v>5</v>
      </c>
      <c r="J49" s="47" t="s">
        <v>5</v>
      </c>
      <c r="K49" s="47" t="s">
        <v>5</v>
      </c>
      <c r="L49" s="47" t="s">
        <v>5</v>
      </c>
      <c r="M49" s="47" t="s">
        <v>5</v>
      </c>
      <c r="N49" s="47" t="s">
        <v>5</v>
      </c>
      <c r="O49" s="47" t="s">
        <v>5</v>
      </c>
      <c r="P49" s="47" t="s">
        <v>5</v>
      </c>
      <c r="Q49" s="47" t="s">
        <v>5</v>
      </c>
      <c r="R49" s="47" t="s">
        <v>5</v>
      </c>
      <c r="S49" s="47" t="s">
        <v>5</v>
      </c>
      <c r="T49" s="47" t="s">
        <v>5</v>
      </c>
    </row>
    <row r="50" spans="1:20" x14ac:dyDescent="0.15">
      <c r="A50" s="47" t="s">
        <v>139</v>
      </c>
      <c r="B50" s="47" t="s">
        <v>466</v>
      </c>
      <c r="C50" s="47">
        <v>-2114</v>
      </c>
      <c r="D50" s="47">
        <v>-4120</v>
      </c>
      <c r="E50" s="47">
        <v>-8443</v>
      </c>
      <c r="F50" s="47">
        <v>-6945</v>
      </c>
      <c r="G50" s="47">
        <v>-6856</v>
      </c>
      <c r="H50" s="47">
        <v>-7676</v>
      </c>
      <c r="I50" s="47">
        <v>-12150</v>
      </c>
      <c r="J50" s="47">
        <v>-7045</v>
      </c>
      <c r="K50" s="47">
        <v>-3450</v>
      </c>
      <c r="L50" s="47">
        <v>2266</v>
      </c>
      <c r="M50" s="47">
        <v>-2189</v>
      </c>
      <c r="N50" s="47">
        <v>-7943</v>
      </c>
      <c r="O50" s="47">
        <v>-22150</v>
      </c>
      <c r="P50" s="47">
        <v>-30318</v>
      </c>
      <c r="Q50" s="47">
        <v>-33093</v>
      </c>
      <c r="R50" s="47">
        <v>-42950</v>
      </c>
      <c r="S50" s="47">
        <v>-38418</v>
      </c>
      <c r="T50" s="47">
        <v>-53437</v>
      </c>
    </row>
    <row r="51" spans="1:20" x14ac:dyDescent="0.15">
      <c r="A51" s="47" t="s">
        <v>137</v>
      </c>
      <c r="B51" s="47" t="s">
        <v>465</v>
      </c>
      <c r="C51" s="47">
        <v>50</v>
      </c>
      <c r="D51" s="47">
        <v>-1858</v>
      </c>
      <c r="E51" s="47">
        <v>-5514</v>
      </c>
      <c r="F51" s="47">
        <v>-3916</v>
      </c>
      <c r="G51" s="47">
        <v>-3736</v>
      </c>
      <c r="H51" s="47">
        <v>-4252</v>
      </c>
      <c r="I51" s="47">
        <v>-7240</v>
      </c>
      <c r="J51" s="47">
        <v>168</v>
      </c>
      <c r="K51" s="47">
        <v>4717</v>
      </c>
      <c r="L51" s="47">
        <v>10712</v>
      </c>
      <c r="M51" s="47">
        <v>4575</v>
      </c>
      <c r="N51" s="47">
        <v>-1812</v>
      </c>
      <c r="O51" s="47">
        <v>-15155</v>
      </c>
      <c r="P51" s="47">
        <v>-22182</v>
      </c>
      <c r="Q51" s="47">
        <v>-23992</v>
      </c>
      <c r="R51" s="47">
        <v>-33770</v>
      </c>
      <c r="S51" s="47">
        <v>-28055</v>
      </c>
      <c r="T51" s="47">
        <v>-38034</v>
      </c>
    </row>
    <row r="52" spans="1:20" x14ac:dyDescent="0.15">
      <c r="A52" s="47" t="s">
        <v>135</v>
      </c>
      <c r="B52" s="47" t="s">
        <v>464</v>
      </c>
      <c r="C52" s="47">
        <v>-3486</v>
      </c>
      <c r="D52" s="47">
        <v>-3344</v>
      </c>
      <c r="E52" s="47">
        <v>-3508</v>
      </c>
      <c r="F52" s="47">
        <v>-4574</v>
      </c>
      <c r="G52" s="47">
        <v>-4700</v>
      </c>
      <c r="H52" s="47">
        <v>-4785</v>
      </c>
      <c r="I52" s="47">
        <v>-6113</v>
      </c>
      <c r="J52" s="47">
        <v>-7958</v>
      </c>
      <c r="K52" s="47">
        <v>-9367</v>
      </c>
      <c r="L52" s="47">
        <v>-7601</v>
      </c>
      <c r="M52" s="47">
        <v>-7036</v>
      </c>
      <c r="N52" s="47">
        <v>-8874</v>
      </c>
      <c r="O52" s="47">
        <v>-10272</v>
      </c>
      <c r="P52" s="47">
        <v>-13757</v>
      </c>
      <c r="Q52" s="47">
        <v>-15487</v>
      </c>
      <c r="R52" s="47">
        <v>-18801</v>
      </c>
      <c r="S52" s="47">
        <v>-25214</v>
      </c>
      <c r="T52" s="47">
        <v>-33906</v>
      </c>
    </row>
    <row r="53" spans="1:20" x14ac:dyDescent="0.15">
      <c r="A53" s="47" t="s">
        <v>133</v>
      </c>
      <c r="B53" s="47" t="s">
        <v>463</v>
      </c>
      <c r="C53" s="47">
        <v>3536</v>
      </c>
      <c r="D53" s="47">
        <v>1486</v>
      </c>
      <c r="E53" s="47">
        <v>-2006</v>
      </c>
      <c r="F53" s="47">
        <v>658</v>
      </c>
      <c r="G53" s="47">
        <v>964</v>
      </c>
      <c r="H53" s="47">
        <v>533</v>
      </c>
      <c r="I53" s="47">
        <v>-1127</v>
      </c>
      <c r="J53" s="47">
        <v>8126</v>
      </c>
      <c r="K53" s="47">
        <v>14084</v>
      </c>
      <c r="L53" s="47">
        <v>18313</v>
      </c>
      <c r="M53" s="47">
        <v>11611</v>
      </c>
      <c r="N53" s="47">
        <v>7062</v>
      </c>
      <c r="O53" s="47">
        <v>-4883</v>
      </c>
      <c r="P53" s="47">
        <v>-8425</v>
      </c>
      <c r="Q53" s="47">
        <v>-8506</v>
      </c>
      <c r="R53" s="47">
        <v>-14968</v>
      </c>
      <c r="S53" s="47">
        <v>-2842</v>
      </c>
      <c r="T53" s="47">
        <v>-4128</v>
      </c>
    </row>
    <row r="54" spans="1:20" x14ac:dyDescent="0.15">
      <c r="A54" s="47" t="s">
        <v>131</v>
      </c>
      <c r="B54" s="47" t="s">
        <v>462</v>
      </c>
      <c r="C54" s="47">
        <v>-2165</v>
      </c>
      <c r="D54" s="47">
        <v>-2262</v>
      </c>
      <c r="E54" s="47">
        <v>-2930</v>
      </c>
      <c r="F54" s="47">
        <v>-3029</v>
      </c>
      <c r="G54" s="47">
        <v>-3120</v>
      </c>
      <c r="H54" s="47">
        <v>-3424</v>
      </c>
      <c r="I54" s="47">
        <v>-4910</v>
      </c>
      <c r="J54" s="47">
        <v>-7213</v>
      </c>
      <c r="K54" s="47">
        <v>-8167</v>
      </c>
      <c r="L54" s="47">
        <v>-8445</v>
      </c>
      <c r="M54" s="47">
        <v>-6764</v>
      </c>
      <c r="N54" s="47">
        <v>-6131</v>
      </c>
      <c r="O54" s="47">
        <v>-6996</v>
      </c>
      <c r="P54" s="47">
        <v>-8136</v>
      </c>
      <c r="Q54" s="47">
        <v>-9099</v>
      </c>
      <c r="R54" s="47">
        <v>-9182</v>
      </c>
      <c r="S54" s="47">
        <v>-10362</v>
      </c>
      <c r="T54" s="47">
        <v>-15403</v>
      </c>
    </row>
    <row r="55" spans="1:20" x14ac:dyDescent="0.15">
      <c r="A55" s="47" t="s">
        <v>129</v>
      </c>
      <c r="B55" s="47" t="s">
        <v>461</v>
      </c>
      <c r="C55" s="47">
        <v>-2800</v>
      </c>
      <c r="D55" s="47">
        <v>-2820</v>
      </c>
      <c r="E55" s="47">
        <v>-3564</v>
      </c>
      <c r="F55" s="47">
        <v>-3753</v>
      </c>
      <c r="G55" s="47">
        <v>-4007</v>
      </c>
      <c r="H55" s="47">
        <v>-4674</v>
      </c>
      <c r="I55" s="47">
        <v>-6228</v>
      </c>
      <c r="J55" s="47">
        <v>-9117</v>
      </c>
      <c r="K55" s="47">
        <v>-10141</v>
      </c>
      <c r="L55" s="47">
        <v>-11073</v>
      </c>
      <c r="M55" s="47">
        <v>-9332</v>
      </c>
      <c r="N55" s="47">
        <v>-9102</v>
      </c>
      <c r="O55" s="47">
        <v>-8360</v>
      </c>
      <c r="P55" s="47">
        <v>-9671</v>
      </c>
      <c r="Q55" s="47">
        <v>-10548</v>
      </c>
      <c r="R55" s="47">
        <v>-10984</v>
      </c>
      <c r="S55" s="47">
        <v>-12188</v>
      </c>
      <c r="T55" s="47">
        <v>-17043</v>
      </c>
    </row>
    <row r="56" spans="1:20" x14ac:dyDescent="0.15">
      <c r="A56" s="47" t="s">
        <v>127</v>
      </c>
      <c r="B56" s="47" t="s">
        <v>460</v>
      </c>
      <c r="C56" s="47">
        <v>636</v>
      </c>
      <c r="D56" s="47">
        <v>558</v>
      </c>
      <c r="E56" s="47">
        <v>635</v>
      </c>
      <c r="F56" s="47">
        <v>724</v>
      </c>
      <c r="G56" s="47">
        <v>887</v>
      </c>
      <c r="H56" s="47">
        <v>1250</v>
      </c>
      <c r="I56" s="47">
        <v>1318</v>
      </c>
      <c r="J56" s="47">
        <v>1903</v>
      </c>
      <c r="K56" s="47">
        <v>1974</v>
      </c>
      <c r="L56" s="47">
        <v>2628</v>
      </c>
      <c r="M56" s="47">
        <v>2568</v>
      </c>
      <c r="N56" s="47">
        <v>2971</v>
      </c>
      <c r="O56" s="47">
        <v>1365</v>
      </c>
      <c r="P56" s="47">
        <v>1535</v>
      </c>
      <c r="Q56" s="47">
        <v>1448</v>
      </c>
      <c r="R56" s="47">
        <v>1802</v>
      </c>
      <c r="S56" s="47">
        <v>1825</v>
      </c>
      <c r="T56" s="47">
        <v>1639</v>
      </c>
    </row>
    <row r="57" spans="1:20" x14ac:dyDescent="0.15">
      <c r="A57" s="47" t="s">
        <v>125</v>
      </c>
      <c r="B57" s="47" t="s">
        <v>459</v>
      </c>
      <c r="C57" s="47">
        <v>1175</v>
      </c>
      <c r="D57" s="47">
        <v>1146</v>
      </c>
      <c r="E57" s="47">
        <v>1099</v>
      </c>
      <c r="F57" s="47">
        <v>748</v>
      </c>
      <c r="G57" s="47">
        <v>725</v>
      </c>
      <c r="H57" s="47">
        <v>1111</v>
      </c>
      <c r="I57" s="47">
        <v>836</v>
      </c>
      <c r="J57" s="47">
        <v>736</v>
      </c>
      <c r="K57" s="47">
        <v>-72</v>
      </c>
      <c r="L57" s="47">
        <v>-371</v>
      </c>
      <c r="M57" s="47">
        <v>-601</v>
      </c>
      <c r="N57" s="47">
        <v>-699</v>
      </c>
      <c r="O57" s="47">
        <v>-1026</v>
      </c>
      <c r="P57" s="47">
        <v>996</v>
      </c>
      <c r="Q57" s="47">
        <v>-2047</v>
      </c>
      <c r="R57" s="47">
        <v>-2204</v>
      </c>
      <c r="S57" s="47">
        <v>-4611</v>
      </c>
      <c r="T57" s="47">
        <v>-6068</v>
      </c>
    </row>
    <row r="58" spans="1:20" x14ac:dyDescent="0.15">
      <c r="A58" s="47" t="s">
        <v>458</v>
      </c>
      <c r="B58" s="47" t="s">
        <v>457</v>
      </c>
      <c r="C58" s="47">
        <v>-116</v>
      </c>
      <c r="D58" s="47">
        <v>-97</v>
      </c>
      <c r="E58" s="47">
        <v>-105</v>
      </c>
      <c r="F58" s="47">
        <v>-146</v>
      </c>
      <c r="G58" s="47">
        <v>-147</v>
      </c>
      <c r="H58" s="47">
        <v>-128</v>
      </c>
      <c r="I58" s="47">
        <v>-212</v>
      </c>
      <c r="J58" s="47">
        <v>-290</v>
      </c>
      <c r="K58" s="47">
        <v>-443</v>
      </c>
      <c r="L58" s="47">
        <v>-219</v>
      </c>
      <c r="M58" s="47">
        <v>-188</v>
      </c>
      <c r="N58" s="47">
        <v>-173</v>
      </c>
      <c r="O58" s="47">
        <v>-244</v>
      </c>
      <c r="P58" s="47">
        <v>-383</v>
      </c>
      <c r="Q58" s="47">
        <v>-639</v>
      </c>
      <c r="R58" s="47">
        <v>-802</v>
      </c>
      <c r="S58" s="47">
        <v>-1404</v>
      </c>
      <c r="T58" s="47">
        <v>-985</v>
      </c>
    </row>
    <row r="59" spans="1:20" x14ac:dyDescent="0.15">
      <c r="A59" s="47" t="s">
        <v>456</v>
      </c>
      <c r="B59" s="47" t="s">
        <v>455</v>
      </c>
      <c r="C59" s="47">
        <v>-3174</v>
      </c>
      <c r="D59" s="47">
        <v>-5169</v>
      </c>
      <c r="E59" s="47">
        <v>-9437</v>
      </c>
      <c r="F59" s="47">
        <v>-7548</v>
      </c>
      <c r="G59" s="47">
        <v>-7433</v>
      </c>
      <c r="H59" s="47">
        <v>-8659</v>
      </c>
      <c r="I59" s="47">
        <v>-12774</v>
      </c>
      <c r="J59" s="47">
        <v>-7491</v>
      </c>
      <c r="K59" s="47">
        <v>-2936</v>
      </c>
      <c r="L59" s="47">
        <v>2856</v>
      </c>
      <c r="M59" s="47">
        <v>-1401</v>
      </c>
      <c r="N59" s="47">
        <v>-7071</v>
      </c>
      <c r="O59" s="47">
        <v>-20880</v>
      </c>
      <c r="P59" s="47">
        <v>-30931</v>
      </c>
      <c r="Q59" s="47">
        <v>-30407</v>
      </c>
      <c r="R59" s="47">
        <v>-39944</v>
      </c>
      <c r="S59" s="47">
        <v>-32403</v>
      </c>
      <c r="T59" s="47">
        <v>-46384</v>
      </c>
    </row>
    <row r="60" spans="1:20" x14ac:dyDescent="0.15">
      <c r="A60" s="47" t="s">
        <v>454</v>
      </c>
      <c r="B60" s="47" t="s">
        <v>418</v>
      </c>
      <c r="C60" s="47">
        <v>-2234</v>
      </c>
      <c r="D60" s="47">
        <v>-1658</v>
      </c>
      <c r="E60" s="47">
        <v>-2694</v>
      </c>
      <c r="F60" s="47">
        <v>-2858</v>
      </c>
      <c r="G60" s="47">
        <v>-1430</v>
      </c>
      <c r="H60" s="47">
        <v>-2111</v>
      </c>
      <c r="I60" s="47">
        <v>-2656</v>
      </c>
      <c r="J60" s="47">
        <v>-2862</v>
      </c>
      <c r="K60" s="47">
        <v>-3119</v>
      </c>
      <c r="L60" s="47">
        <v>-1220</v>
      </c>
      <c r="M60" s="47">
        <v>-636</v>
      </c>
      <c r="N60" s="47">
        <v>-1579</v>
      </c>
      <c r="O60" s="47">
        <v>-1902</v>
      </c>
      <c r="P60" s="47">
        <v>-3275</v>
      </c>
      <c r="Q60" s="47">
        <v>-4160</v>
      </c>
      <c r="R60" s="47">
        <v>-4138</v>
      </c>
      <c r="S60" s="47">
        <v>-1443</v>
      </c>
      <c r="T60" s="47">
        <v>-4511</v>
      </c>
    </row>
    <row r="61" spans="1:20" x14ac:dyDescent="0.15">
      <c r="A61" s="47" t="s">
        <v>453</v>
      </c>
      <c r="B61" s="47" t="s">
        <v>416</v>
      </c>
      <c r="C61" s="47">
        <v>76</v>
      </c>
      <c r="D61" s="47">
        <v>-962</v>
      </c>
      <c r="E61" s="47">
        <v>-2815</v>
      </c>
      <c r="F61" s="47">
        <v>-1062</v>
      </c>
      <c r="G61" s="47">
        <v>-2318</v>
      </c>
      <c r="H61" s="47">
        <v>-4826</v>
      </c>
      <c r="I61" s="47">
        <v>-6207</v>
      </c>
      <c r="J61" s="47">
        <v>-5496</v>
      </c>
      <c r="K61" s="47">
        <v>-2721</v>
      </c>
      <c r="L61" s="47">
        <v>-1915</v>
      </c>
      <c r="M61" s="47">
        <v>-3692</v>
      </c>
      <c r="N61" s="47">
        <v>-3996</v>
      </c>
      <c r="O61" s="47">
        <v>-10789</v>
      </c>
      <c r="P61" s="47">
        <v>-15430</v>
      </c>
      <c r="Q61" s="47">
        <v>-15694</v>
      </c>
      <c r="R61" s="47">
        <v>-17029</v>
      </c>
      <c r="S61" s="47">
        <v>-19319</v>
      </c>
      <c r="T61" s="47">
        <v>-24673</v>
      </c>
    </row>
    <row r="62" spans="1:20" x14ac:dyDescent="0.15">
      <c r="A62" s="47" t="s">
        <v>452</v>
      </c>
      <c r="B62" s="47" t="s">
        <v>212</v>
      </c>
      <c r="C62" s="47">
        <v>-1015</v>
      </c>
      <c r="D62" s="47">
        <v>-2549</v>
      </c>
      <c r="E62" s="47">
        <v>-3928</v>
      </c>
      <c r="F62" s="47">
        <v>-3628</v>
      </c>
      <c r="G62" s="47">
        <v>-3685</v>
      </c>
      <c r="H62" s="47">
        <v>-1723</v>
      </c>
      <c r="I62" s="47">
        <v>-3912</v>
      </c>
      <c r="J62" s="47">
        <v>867</v>
      </c>
      <c r="K62" s="47">
        <v>2904</v>
      </c>
      <c r="L62" s="47">
        <v>5991</v>
      </c>
      <c r="M62" s="47">
        <v>2926</v>
      </c>
      <c r="N62" s="47">
        <v>-1496</v>
      </c>
      <c r="O62" s="47">
        <v>-8189</v>
      </c>
      <c r="P62" s="47">
        <v>-12226</v>
      </c>
      <c r="Q62" s="47">
        <v>-10553</v>
      </c>
      <c r="R62" s="47">
        <v>-18778</v>
      </c>
      <c r="S62" s="47">
        <v>-11640</v>
      </c>
      <c r="T62" s="47">
        <v>-17199</v>
      </c>
    </row>
    <row r="63" spans="1:20" x14ac:dyDescent="0.15">
      <c r="A63" s="47" t="s">
        <v>451</v>
      </c>
      <c r="B63" s="47" t="s">
        <v>450</v>
      </c>
      <c r="C63" s="47">
        <v>12635</v>
      </c>
      <c r="D63" s="47">
        <v>10372</v>
      </c>
      <c r="E63" s="47">
        <v>24468</v>
      </c>
      <c r="F63" s="47">
        <v>19742</v>
      </c>
      <c r="G63" s="47">
        <v>35420</v>
      </c>
      <c r="H63" s="47">
        <v>58470</v>
      </c>
      <c r="I63" s="47">
        <v>57735</v>
      </c>
      <c r="J63" s="47">
        <v>68274</v>
      </c>
      <c r="K63" s="47">
        <v>48494</v>
      </c>
      <c r="L63" s="47">
        <v>23171</v>
      </c>
      <c r="M63" s="47">
        <v>19823</v>
      </c>
      <c r="N63" s="47">
        <v>51362</v>
      </c>
      <c r="O63" s="47">
        <v>46121</v>
      </c>
      <c r="P63" s="47">
        <v>57776</v>
      </c>
      <c r="Q63" s="47">
        <v>86502</v>
      </c>
      <c r="R63" s="47">
        <v>105603</v>
      </c>
      <c r="S63" s="47">
        <v>179045</v>
      </c>
      <c r="T63" s="47">
        <v>289444</v>
      </c>
    </row>
    <row r="64" spans="1:20" x14ac:dyDescent="0.15">
      <c r="A64" s="47" t="s">
        <v>449</v>
      </c>
      <c r="B64" s="47" t="s">
        <v>448</v>
      </c>
      <c r="C64" s="47">
        <v>9723</v>
      </c>
      <c r="D64" s="47">
        <v>8699</v>
      </c>
      <c r="E64" s="47">
        <v>15044</v>
      </c>
      <c r="F64" s="47">
        <v>15215</v>
      </c>
      <c r="G64" s="47">
        <v>25086</v>
      </c>
      <c r="H64" s="47">
        <v>34319</v>
      </c>
      <c r="I64" s="47">
        <v>45046</v>
      </c>
      <c r="J64" s="47">
        <v>51776</v>
      </c>
      <c r="K64" s="47">
        <v>56239</v>
      </c>
      <c r="L64" s="47">
        <v>45811</v>
      </c>
      <c r="M64" s="47">
        <v>31635</v>
      </c>
      <c r="N64" s="47">
        <v>29674</v>
      </c>
      <c r="O64" s="47">
        <v>37211</v>
      </c>
      <c r="P64" s="47">
        <v>47890</v>
      </c>
      <c r="Q64" s="47">
        <v>63734</v>
      </c>
      <c r="R64" s="47">
        <v>59499</v>
      </c>
      <c r="S64" s="47">
        <v>147091</v>
      </c>
      <c r="T64" s="47">
        <v>221562</v>
      </c>
    </row>
    <row r="65" spans="1:20" x14ac:dyDescent="0.15">
      <c r="A65" s="47" t="s">
        <v>447</v>
      </c>
      <c r="B65" s="47" t="s">
        <v>446</v>
      </c>
      <c r="C65" s="47">
        <v>12039</v>
      </c>
      <c r="D65" s="47">
        <v>10200</v>
      </c>
      <c r="E65" s="47">
        <v>17378</v>
      </c>
      <c r="F65" s="47">
        <v>18623</v>
      </c>
      <c r="G65" s="47">
        <v>30663</v>
      </c>
      <c r="H65" s="47">
        <v>39128</v>
      </c>
      <c r="I65" s="47">
        <v>50154</v>
      </c>
      <c r="J65" s="47">
        <v>59257</v>
      </c>
      <c r="K65" s="47">
        <v>62436</v>
      </c>
      <c r="L65" s="47">
        <v>54602</v>
      </c>
      <c r="M65" s="47">
        <v>37578</v>
      </c>
      <c r="N65" s="47">
        <v>35061</v>
      </c>
      <c r="O65" s="47">
        <v>43387</v>
      </c>
      <c r="P65" s="47">
        <v>56444</v>
      </c>
      <c r="Q65" s="47">
        <v>77469</v>
      </c>
      <c r="R65" s="47">
        <v>71213</v>
      </c>
      <c r="S65" s="47">
        <v>185217</v>
      </c>
      <c r="T65" s="47">
        <v>254783</v>
      </c>
    </row>
    <row r="66" spans="1:20" x14ac:dyDescent="0.15">
      <c r="A66" s="47" t="s">
        <v>445</v>
      </c>
      <c r="B66" s="47" t="s">
        <v>444</v>
      </c>
      <c r="C66" s="47">
        <v>-2316</v>
      </c>
      <c r="D66" s="47">
        <v>-1501</v>
      </c>
      <c r="E66" s="47">
        <v>-2333</v>
      </c>
      <c r="F66" s="47">
        <v>-3409</v>
      </c>
      <c r="G66" s="47">
        <v>-5578</v>
      </c>
      <c r="H66" s="47">
        <v>-4809</v>
      </c>
      <c r="I66" s="47">
        <v>-5108</v>
      </c>
      <c r="J66" s="47">
        <v>-7481</v>
      </c>
      <c r="K66" s="47">
        <v>-6198</v>
      </c>
      <c r="L66" s="47">
        <v>-8791</v>
      </c>
      <c r="M66" s="47">
        <v>-5943</v>
      </c>
      <c r="N66" s="47">
        <v>-5387</v>
      </c>
      <c r="O66" s="47">
        <v>-6176</v>
      </c>
      <c r="P66" s="47">
        <v>-8553</v>
      </c>
      <c r="Q66" s="47">
        <v>-13735</v>
      </c>
      <c r="R66" s="47">
        <v>-11716</v>
      </c>
      <c r="S66" s="47">
        <v>-38126</v>
      </c>
      <c r="T66" s="47">
        <v>-33221</v>
      </c>
    </row>
    <row r="67" spans="1:20" x14ac:dyDescent="0.15">
      <c r="A67" s="47" t="s">
        <v>443</v>
      </c>
      <c r="B67" s="47" t="s">
        <v>442</v>
      </c>
      <c r="C67" s="47">
        <v>-3536</v>
      </c>
      <c r="D67" s="47">
        <v>-1486</v>
      </c>
      <c r="E67" s="47">
        <v>2006</v>
      </c>
      <c r="F67" s="47">
        <v>-658</v>
      </c>
      <c r="G67" s="47">
        <v>-964</v>
      </c>
      <c r="H67" s="47">
        <v>-533</v>
      </c>
      <c r="I67" s="47">
        <v>1127</v>
      </c>
      <c r="J67" s="47">
        <v>-8126</v>
      </c>
      <c r="K67" s="47">
        <v>-14084</v>
      </c>
      <c r="L67" s="47">
        <v>-18313</v>
      </c>
      <c r="M67" s="47">
        <v>-11611</v>
      </c>
      <c r="N67" s="47">
        <v>-7062</v>
      </c>
      <c r="O67" s="47">
        <v>4883</v>
      </c>
      <c r="P67" s="47">
        <v>8425</v>
      </c>
      <c r="Q67" s="47">
        <v>8506</v>
      </c>
      <c r="R67" s="47">
        <v>14968</v>
      </c>
      <c r="S67" s="47">
        <v>2842</v>
      </c>
      <c r="T67" s="47">
        <v>4128</v>
      </c>
    </row>
    <row r="68" spans="1:20" x14ac:dyDescent="0.15">
      <c r="A68" s="47" t="s">
        <v>441</v>
      </c>
      <c r="B68" s="47" t="s">
        <v>440</v>
      </c>
      <c r="C68" s="47">
        <v>6448</v>
      </c>
      <c r="D68" s="47">
        <v>3159</v>
      </c>
      <c r="E68" s="47">
        <v>7418</v>
      </c>
      <c r="F68" s="47">
        <v>5186</v>
      </c>
      <c r="G68" s="47">
        <v>11298</v>
      </c>
      <c r="H68" s="47">
        <v>24683</v>
      </c>
      <c r="I68" s="47">
        <v>11562</v>
      </c>
      <c r="J68" s="47">
        <v>24624</v>
      </c>
      <c r="K68" s="47">
        <v>6339</v>
      </c>
      <c r="L68" s="47">
        <v>-4328</v>
      </c>
      <c r="M68" s="47">
        <v>-202</v>
      </c>
      <c r="N68" s="47">
        <v>28750</v>
      </c>
      <c r="O68" s="47">
        <v>4027</v>
      </c>
      <c r="P68" s="47">
        <v>1461</v>
      </c>
      <c r="Q68" s="47">
        <v>14262</v>
      </c>
      <c r="R68" s="47">
        <v>31136</v>
      </c>
      <c r="S68" s="47">
        <v>29111</v>
      </c>
      <c r="T68" s="47">
        <v>63754</v>
      </c>
    </row>
    <row r="69" spans="1:20" x14ac:dyDescent="0.15">
      <c r="A69" s="47" t="s">
        <v>439</v>
      </c>
      <c r="B69" s="47" t="s">
        <v>438</v>
      </c>
      <c r="C69" s="47">
        <v>6267</v>
      </c>
      <c r="D69" s="47">
        <v>5222</v>
      </c>
      <c r="E69" s="47">
        <v>8658</v>
      </c>
      <c r="F69" s="47">
        <v>8942</v>
      </c>
      <c r="G69" s="47">
        <v>13412</v>
      </c>
      <c r="H69" s="47">
        <v>30966</v>
      </c>
      <c r="I69" s="47">
        <v>17778</v>
      </c>
      <c r="J69" s="47">
        <v>26117</v>
      </c>
      <c r="K69" s="47">
        <v>20505</v>
      </c>
      <c r="L69" s="47">
        <v>5490</v>
      </c>
      <c r="M69" s="47">
        <v>11050</v>
      </c>
      <c r="N69" s="47">
        <v>23752</v>
      </c>
      <c r="O69" s="47">
        <v>4096</v>
      </c>
      <c r="P69" s="47">
        <v>2664</v>
      </c>
      <c r="Q69" s="47">
        <v>21111</v>
      </c>
      <c r="R69" s="47">
        <v>36688</v>
      </c>
      <c r="S69" s="47">
        <v>43964</v>
      </c>
      <c r="T69" s="47">
        <v>66465</v>
      </c>
    </row>
    <row r="70" spans="1:20" x14ac:dyDescent="0.15">
      <c r="A70" s="47" t="s">
        <v>437</v>
      </c>
      <c r="B70" s="47" t="s">
        <v>436</v>
      </c>
      <c r="C70" s="47">
        <v>181</v>
      </c>
      <c r="D70" s="47">
        <v>-2063</v>
      </c>
      <c r="E70" s="47">
        <v>-1240</v>
      </c>
      <c r="F70" s="47">
        <v>-3756</v>
      </c>
      <c r="G70" s="47">
        <v>-2113</v>
      </c>
      <c r="H70" s="47">
        <v>-6283</v>
      </c>
      <c r="I70" s="47">
        <v>-6216</v>
      </c>
      <c r="J70" s="47">
        <v>-1494</v>
      </c>
      <c r="K70" s="47">
        <v>-14166</v>
      </c>
      <c r="L70" s="47">
        <v>-9817</v>
      </c>
      <c r="M70" s="47">
        <v>-11252</v>
      </c>
      <c r="N70" s="47">
        <v>4998</v>
      </c>
      <c r="O70" s="47">
        <v>-69</v>
      </c>
      <c r="P70" s="47">
        <v>-1203</v>
      </c>
      <c r="Q70" s="47">
        <v>-6848</v>
      </c>
      <c r="R70" s="47">
        <v>-5553</v>
      </c>
      <c r="S70" s="47">
        <v>-14853</v>
      </c>
      <c r="T70" s="47">
        <v>-2712</v>
      </c>
    </row>
    <row r="71" spans="1:20" x14ac:dyDescent="0.15">
      <c r="A71" s="47" t="s">
        <v>435</v>
      </c>
      <c r="B71" s="47" t="s">
        <v>434</v>
      </c>
      <c r="C71" s="47">
        <v>-1175</v>
      </c>
      <c r="D71" s="47">
        <v>-1146</v>
      </c>
      <c r="E71" s="47">
        <v>-1099</v>
      </c>
      <c r="F71" s="47">
        <v>-748</v>
      </c>
      <c r="G71" s="47">
        <v>-725</v>
      </c>
      <c r="H71" s="47">
        <v>-1111</v>
      </c>
      <c r="I71" s="47">
        <v>-836</v>
      </c>
      <c r="J71" s="47">
        <v>-736</v>
      </c>
      <c r="K71" s="47">
        <v>72</v>
      </c>
      <c r="L71" s="47">
        <v>371</v>
      </c>
      <c r="M71" s="47">
        <v>601</v>
      </c>
      <c r="N71" s="47">
        <v>699</v>
      </c>
      <c r="O71" s="47">
        <v>1026</v>
      </c>
      <c r="P71" s="47">
        <v>-996</v>
      </c>
      <c r="Q71" s="47">
        <v>2047</v>
      </c>
      <c r="R71" s="47">
        <v>2204</v>
      </c>
      <c r="S71" s="47">
        <v>4611</v>
      </c>
      <c r="T71" s="47">
        <v>6068</v>
      </c>
    </row>
    <row r="72" spans="1:20" x14ac:dyDescent="0.15">
      <c r="A72" s="47" t="s">
        <v>433</v>
      </c>
      <c r="B72" s="47" t="s">
        <v>432</v>
      </c>
      <c r="C72" s="47">
        <v>13810</v>
      </c>
      <c r="D72" s="47">
        <v>11518</v>
      </c>
      <c r="E72" s="47">
        <v>25567</v>
      </c>
      <c r="F72" s="47">
        <v>20490</v>
      </c>
      <c r="G72" s="47">
        <v>36145</v>
      </c>
      <c r="H72" s="47">
        <v>59581</v>
      </c>
      <c r="I72" s="47">
        <v>58571</v>
      </c>
      <c r="J72" s="47">
        <v>69010</v>
      </c>
      <c r="K72" s="47">
        <v>48422</v>
      </c>
      <c r="L72" s="47">
        <v>22800</v>
      </c>
      <c r="M72" s="47">
        <v>19222</v>
      </c>
      <c r="N72" s="47">
        <v>50663</v>
      </c>
      <c r="O72" s="47">
        <v>45095</v>
      </c>
      <c r="P72" s="47">
        <v>58772</v>
      </c>
      <c r="Q72" s="47">
        <v>84455</v>
      </c>
      <c r="R72" s="47">
        <v>103399</v>
      </c>
      <c r="S72" s="47">
        <v>174434</v>
      </c>
      <c r="T72" s="47">
        <v>283376</v>
      </c>
    </row>
    <row r="73" spans="1:20" x14ac:dyDescent="0.15">
      <c r="A73" s="47" t="s">
        <v>431</v>
      </c>
      <c r="B73" s="47" t="s">
        <v>430</v>
      </c>
      <c r="C73" s="47">
        <v>9723</v>
      </c>
      <c r="D73" s="47">
        <v>8699</v>
      </c>
      <c r="E73" s="47">
        <v>15044</v>
      </c>
      <c r="F73" s="47">
        <v>15215</v>
      </c>
      <c r="G73" s="47">
        <v>25086</v>
      </c>
      <c r="H73" s="47">
        <v>34319</v>
      </c>
      <c r="I73" s="47">
        <v>45046</v>
      </c>
      <c r="J73" s="47">
        <v>51776</v>
      </c>
      <c r="K73" s="47">
        <v>56239</v>
      </c>
      <c r="L73" s="47">
        <v>45811</v>
      </c>
      <c r="M73" s="47">
        <v>31635</v>
      </c>
      <c r="N73" s="47">
        <v>29674</v>
      </c>
      <c r="O73" s="47">
        <v>37211</v>
      </c>
      <c r="P73" s="47">
        <v>47890</v>
      </c>
      <c r="Q73" s="47">
        <v>63734</v>
      </c>
      <c r="R73" s="47">
        <v>59499</v>
      </c>
      <c r="S73" s="47">
        <v>147091</v>
      </c>
      <c r="T73" s="47">
        <v>221562</v>
      </c>
    </row>
    <row r="74" spans="1:20" x14ac:dyDescent="0.15">
      <c r="A74" s="47" t="s">
        <v>429</v>
      </c>
      <c r="B74" s="47" t="s">
        <v>418</v>
      </c>
      <c r="C74" s="47">
        <v>476</v>
      </c>
      <c r="D74" s="47">
        <v>495</v>
      </c>
      <c r="E74" s="47">
        <v>644</v>
      </c>
      <c r="F74" s="47">
        <v>1252</v>
      </c>
      <c r="G74" s="47">
        <v>1226</v>
      </c>
      <c r="H74" s="47">
        <v>1519</v>
      </c>
      <c r="I74" s="47">
        <v>737</v>
      </c>
      <c r="J74" s="47">
        <v>1872</v>
      </c>
      <c r="K74" s="47">
        <v>1258</v>
      </c>
      <c r="L74" s="47">
        <v>-2</v>
      </c>
      <c r="M74" s="47">
        <v>626</v>
      </c>
      <c r="N74" s="47">
        <v>423</v>
      </c>
      <c r="O74" s="47">
        <v>1160</v>
      </c>
      <c r="P74" s="47">
        <v>3484</v>
      </c>
      <c r="Q74" s="47">
        <v>5493</v>
      </c>
      <c r="R74" s="47">
        <v>746</v>
      </c>
      <c r="S74" s="47">
        <v>57337</v>
      </c>
      <c r="T74" s="47">
        <v>218</v>
      </c>
    </row>
    <row r="75" spans="1:20" x14ac:dyDescent="0.15">
      <c r="A75" s="47" t="s">
        <v>428</v>
      </c>
      <c r="B75" s="47" t="s">
        <v>416</v>
      </c>
      <c r="C75" s="47">
        <v>3154</v>
      </c>
      <c r="D75" s="47">
        <v>2136</v>
      </c>
      <c r="E75" s="47">
        <v>3169</v>
      </c>
      <c r="F75" s="47">
        <v>5875</v>
      </c>
      <c r="G75" s="47">
        <v>9488</v>
      </c>
      <c r="H75" s="47">
        <v>13672</v>
      </c>
      <c r="I75" s="47">
        <v>20003</v>
      </c>
      <c r="J75" s="47">
        <v>26320</v>
      </c>
      <c r="K75" s="47">
        <v>23081</v>
      </c>
      <c r="L75" s="47">
        <v>14041</v>
      </c>
      <c r="M75" s="47">
        <v>9812</v>
      </c>
      <c r="N75" s="47">
        <v>8733</v>
      </c>
      <c r="O75" s="47">
        <v>13377</v>
      </c>
      <c r="P75" s="47">
        <v>19999</v>
      </c>
      <c r="Q75" s="47">
        <v>19952</v>
      </c>
      <c r="R75" s="47">
        <v>19208</v>
      </c>
      <c r="S75" s="47">
        <v>59666</v>
      </c>
      <c r="T75" s="47">
        <v>44536</v>
      </c>
    </row>
    <row r="76" spans="1:20" x14ac:dyDescent="0.15">
      <c r="A76" s="47" t="s">
        <v>427</v>
      </c>
      <c r="B76" s="47" t="s">
        <v>212</v>
      </c>
      <c r="C76" s="47">
        <v>6092</v>
      </c>
      <c r="D76" s="47">
        <v>6067</v>
      </c>
      <c r="E76" s="47">
        <v>11231</v>
      </c>
      <c r="F76" s="47">
        <v>8087</v>
      </c>
      <c r="G76" s="47">
        <v>14372</v>
      </c>
      <c r="H76" s="47">
        <v>19129</v>
      </c>
      <c r="I76" s="47">
        <v>24307</v>
      </c>
      <c r="J76" s="47">
        <v>23585</v>
      </c>
      <c r="K76" s="47">
        <v>31900</v>
      </c>
      <c r="L76" s="47">
        <v>31772</v>
      </c>
      <c r="M76" s="47">
        <v>21197</v>
      </c>
      <c r="N76" s="47">
        <v>20518</v>
      </c>
      <c r="O76" s="47">
        <v>22674</v>
      </c>
      <c r="P76" s="47">
        <v>24409</v>
      </c>
      <c r="Q76" s="47">
        <v>38289</v>
      </c>
      <c r="R76" s="47">
        <v>39544</v>
      </c>
      <c r="S76" s="47">
        <v>30087</v>
      </c>
      <c r="T76" s="47">
        <v>176808</v>
      </c>
    </row>
    <row r="77" spans="1:20" x14ac:dyDescent="0.15">
      <c r="A77" s="47" t="s">
        <v>426</v>
      </c>
      <c r="B77" s="47" t="s">
        <v>425</v>
      </c>
      <c r="C77" s="47">
        <v>-2361</v>
      </c>
      <c r="D77" s="47">
        <v>-340</v>
      </c>
      <c r="E77" s="47">
        <v>3105</v>
      </c>
      <c r="F77" s="47">
        <v>90</v>
      </c>
      <c r="G77" s="47">
        <v>-239</v>
      </c>
      <c r="H77" s="47">
        <v>579</v>
      </c>
      <c r="I77" s="47">
        <v>1963</v>
      </c>
      <c r="J77" s="47">
        <v>-7390</v>
      </c>
      <c r="K77" s="47">
        <v>-14156</v>
      </c>
      <c r="L77" s="47">
        <v>-18684</v>
      </c>
      <c r="M77" s="47">
        <v>-12212</v>
      </c>
      <c r="N77" s="47">
        <v>-7761</v>
      </c>
      <c r="O77" s="47">
        <v>3857</v>
      </c>
      <c r="P77" s="47">
        <v>9421</v>
      </c>
      <c r="Q77" s="47">
        <v>6459</v>
      </c>
      <c r="R77" s="47">
        <v>12764</v>
      </c>
      <c r="S77" s="47">
        <v>-1769</v>
      </c>
      <c r="T77" s="47">
        <v>-1940</v>
      </c>
    </row>
    <row r="78" spans="1:20" x14ac:dyDescent="0.15">
      <c r="A78" s="47" t="s">
        <v>424</v>
      </c>
      <c r="B78" s="47" t="s">
        <v>418</v>
      </c>
      <c r="C78" s="47">
        <v>980</v>
      </c>
      <c r="D78" s="47">
        <v>567</v>
      </c>
      <c r="E78" s="47">
        <v>1534</v>
      </c>
      <c r="F78" s="47">
        <v>1270</v>
      </c>
      <c r="G78" s="47">
        <v>14</v>
      </c>
      <c r="H78" s="47">
        <v>874</v>
      </c>
      <c r="I78" s="47">
        <v>235</v>
      </c>
      <c r="J78" s="47">
        <v>-1113</v>
      </c>
      <c r="K78" s="47">
        <v>1510</v>
      </c>
      <c r="L78" s="47">
        <v>-566</v>
      </c>
      <c r="M78" s="47">
        <v>-128</v>
      </c>
      <c r="N78" s="47">
        <v>490</v>
      </c>
      <c r="O78" s="47">
        <v>326</v>
      </c>
      <c r="P78" s="47">
        <v>1425</v>
      </c>
      <c r="Q78" s="47">
        <v>1883</v>
      </c>
      <c r="R78" s="47">
        <v>1416</v>
      </c>
      <c r="S78" s="47">
        <v>-661</v>
      </c>
      <c r="T78" s="47">
        <v>2644</v>
      </c>
    </row>
    <row r="79" spans="1:20" x14ac:dyDescent="0.15">
      <c r="A79" s="47" t="s">
        <v>423</v>
      </c>
      <c r="B79" s="47" t="s">
        <v>416</v>
      </c>
      <c r="C79" s="47">
        <v>-1770</v>
      </c>
      <c r="D79" s="47">
        <v>-434</v>
      </c>
      <c r="E79" s="47">
        <v>1230</v>
      </c>
      <c r="F79" s="47">
        <v>-617</v>
      </c>
      <c r="G79" s="47">
        <v>345</v>
      </c>
      <c r="H79" s="47">
        <v>1457</v>
      </c>
      <c r="I79" s="47">
        <v>2437</v>
      </c>
      <c r="J79" s="47">
        <v>31</v>
      </c>
      <c r="K79" s="47">
        <v>-6117</v>
      </c>
      <c r="L79" s="47">
        <v>-5108</v>
      </c>
      <c r="M79" s="47">
        <v>-1980</v>
      </c>
      <c r="N79" s="47">
        <v>-1458</v>
      </c>
      <c r="O79" s="47">
        <v>4532</v>
      </c>
      <c r="P79" s="47">
        <v>6240</v>
      </c>
      <c r="Q79" s="47">
        <v>6377</v>
      </c>
      <c r="R79" s="47">
        <v>5193</v>
      </c>
      <c r="S79" s="47">
        <v>545</v>
      </c>
      <c r="T79" s="47">
        <v>-4453</v>
      </c>
    </row>
    <row r="80" spans="1:20" x14ac:dyDescent="0.15">
      <c r="A80" s="47" t="s">
        <v>422</v>
      </c>
      <c r="B80" s="47" t="s">
        <v>212</v>
      </c>
      <c r="C80" s="47">
        <v>-1571</v>
      </c>
      <c r="D80" s="47">
        <v>-472</v>
      </c>
      <c r="E80" s="47">
        <v>340</v>
      </c>
      <c r="F80" s="47">
        <v>-563</v>
      </c>
      <c r="G80" s="47">
        <v>-598</v>
      </c>
      <c r="H80" s="47">
        <v>-1752</v>
      </c>
      <c r="I80" s="47">
        <v>-709</v>
      </c>
      <c r="J80" s="47">
        <v>-6308</v>
      </c>
      <c r="K80" s="47">
        <v>-9548</v>
      </c>
      <c r="L80" s="47">
        <v>-13009</v>
      </c>
      <c r="M80" s="47">
        <v>-10103</v>
      </c>
      <c r="N80" s="47">
        <v>-6793</v>
      </c>
      <c r="O80" s="47">
        <v>-1001</v>
      </c>
      <c r="P80" s="47">
        <v>1756</v>
      </c>
      <c r="Q80" s="47">
        <v>-1801</v>
      </c>
      <c r="R80" s="47">
        <v>6155</v>
      </c>
      <c r="S80" s="47">
        <v>-1654</v>
      </c>
      <c r="T80" s="47">
        <v>-130</v>
      </c>
    </row>
    <row r="81" spans="1:20" x14ac:dyDescent="0.15">
      <c r="A81" s="47" t="s">
        <v>421</v>
      </c>
      <c r="B81" s="47" t="s">
        <v>420</v>
      </c>
      <c r="C81" s="47">
        <v>6448</v>
      </c>
      <c r="D81" s="47">
        <v>3159</v>
      </c>
      <c r="E81" s="47">
        <v>7418</v>
      </c>
      <c r="F81" s="47">
        <v>5186</v>
      </c>
      <c r="G81" s="47">
        <v>11298</v>
      </c>
      <c r="H81" s="47">
        <v>24683</v>
      </c>
      <c r="I81" s="47">
        <v>11562</v>
      </c>
      <c r="J81" s="47">
        <v>24624</v>
      </c>
      <c r="K81" s="47">
        <v>6339</v>
      </c>
      <c r="L81" s="47">
        <v>-4328</v>
      </c>
      <c r="M81" s="47">
        <v>-202</v>
      </c>
      <c r="N81" s="47">
        <v>28750</v>
      </c>
      <c r="O81" s="47">
        <v>4027</v>
      </c>
      <c r="P81" s="47">
        <v>1461</v>
      </c>
      <c r="Q81" s="47">
        <v>14262</v>
      </c>
      <c r="R81" s="47">
        <v>31136</v>
      </c>
      <c r="S81" s="47">
        <v>29111</v>
      </c>
      <c r="T81" s="47">
        <v>63754</v>
      </c>
    </row>
    <row r="82" spans="1:20" x14ac:dyDescent="0.15">
      <c r="A82" s="47" t="s">
        <v>419</v>
      </c>
      <c r="B82" s="47" t="s">
        <v>418</v>
      </c>
      <c r="C82" s="47">
        <v>933</v>
      </c>
      <c r="D82" s="47">
        <v>-552</v>
      </c>
      <c r="E82" s="47">
        <v>4937</v>
      </c>
      <c r="F82" s="47">
        <v>1329</v>
      </c>
      <c r="G82" s="47">
        <v>550</v>
      </c>
      <c r="H82" s="47">
        <v>6201</v>
      </c>
      <c r="I82" s="47">
        <v>-3021</v>
      </c>
      <c r="J82" s="47">
        <v>100</v>
      </c>
      <c r="K82" s="47">
        <v>-2105</v>
      </c>
      <c r="L82" s="47">
        <v>-2804</v>
      </c>
      <c r="M82" s="47">
        <v>-1823</v>
      </c>
      <c r="N82" s="47">
        <v>-2126</v>
      </c>
      <c r="O82" s="47">
        <v>179</v>
      </c>
      <c r="P82" s="47">
        <v>-1047</v>
      </c>
      <c r="Q82" s="47">
        <v>1475</v>
      </c>
      <c r="R82" s="47">
        <v>1079</v>
      </c>
      <c r="S82" s="47">
        <v>2247</v>
      </c>
      <c r="T82" s="47">
        <v>1917</v>
      </c>
    </row>
    <row r="83" spans="1:20" x14ac:dyDescent="0.15">
      <c r="A83" s="47" t="s">
        <v>417</v>
      </c>
      <c r="B83" s="47" t="s">
        <v>416</v>
      </c>
      <c r="C83" s="47">
        <v>1244</v>
      </c>
      <c r="D83" s="47">
        <v>1984</v>
      </c>
      <c r="E83" s="47">
        <v>-36</v>
      </c>
      <c r="F83" s="47">
        <v>3652</v>
      </c>
      <c r="G83" s="47">
        <v>4274</v>
      </c>
      <c r="H83" s="47">
        <v>9893</v>
      </c>
      <c r="I83" s="47">
        <v>9485</v>
      </c>
      <c r="J83" s="47">
        <v>12253</v>
      </c>
      <c r="K83" s="47">
        <v>90</v>
      </c>
      <c r="L83" s="47">
        <v>-1646</v>
      </c>
      <c r="M83" s="47">
        <v>-188</v>
      </c>
      <c r="N83" s="47">
        <v>6630</v>
      </c>
      <c r="O83" s="47">
        <v>1765</v>
      </c>
      <c r="P83" s="47">
        <v>2501</v>
      </c>
      <c r="Q83" s="47">
        <v>11209</v>
      </c>
      <c r="R83" s="47">
        <v>11195</v>
      </c>
      <c r="S83" s="47">
        <v>23196</v>
      </c>
      <c r="T83" s="47">
        <v>29768</v>
      </c>
    </row>
    <row r="84" spans="1:20" x14ac:dyDescent="0.15">
      <c r="A84" s="47" t="s">
        <v>415</v>
      </c>
      <c r="B84" s="47" t="s">
        <v>212</v>
      </c>
      <c r="C84" s="47">
        <v>4271</v>
      </c>
      <c r="D84" s="47">
        <v>1727</v>
      </c>
      <c r="E84" s="47">
        <v>2517</v>
      </c>
      <c r="F84" s="47">
        <v>204</v>
      </c>
      <c r="G84" s="47">
        <v>6474</v>
      </c>
      <c r="H84" s="47">
        <v>8589</v>
      </c>
      <c r="I84" s="47">
        <v>5099</v>
      </c>
      <c r="J84" s="47">
        <v>12271</v>
      </c>
      <c r="K84" s="47">
        <v>8354</v>
      </c>
      <c r="L84" s="47">
        <v>123</v>
      </c>
      <c r="M84" s="47">
        <v>1810</v>
      </c>
      <c r="N84" s="47">
        <v>24246</v>
      </c>
      <c r="O84" s="47">
        <v>2083</v>
      </c>
      <c r="P84" s="47">
        <v>5</v>
      </c>
      <c r="Q84" s="47">
        <v>1578</v>
      </c>
      <c r="R84" s="47">
        <v>18861</v>
      </c>
      <c r="S84" s="47">
        <v>3670</v>
      </c>
      <c r="T84" s="47">
        <v>32071</v>
      </c>
    </row>
    <row r="85" spans="1:20" x14ac:dyDescent="0.15">
      <c r="A85" s="47" t="s">
        <v>414</v>
      </c>
      <c r="B85" s="47" t="s">
        <v>413</v>
      </c>
      <c r="C85" s="47">
        <v>-335</v>
      </c>
      <c r="D85" s="47">
        <v>-417</v>
      </c>
      <c r="E85" s="47">
        <v>-615</v>
      </c>
      <c r="F85" s="47">
        <v>-480</v>
      </c>
      <c r="G85" s="47">
        <v>-619</v>
      </c>
      <c r="H85" s="47">
        <v>-922</v>
      </c>
      <c r="I85" s="47">
        <v>-1029</v>
      </c>
      <c r="J85" s="47">
        <v>-1284</v>
      </c>
      <c r="K85" s="47">
        <v>-1584</v>
      </c>
      <c r="L85" s="47">
        <v>-2206</v>
      </c>
      <c r="M85" s="47">
        <v>-2473</v>
      </c>
      <c r="N85" s="47">
        <v>-2401</v>
      </c>
      <c r="O85" s="47">
        <v>-2489</v>
      </c>
      <c r="P85" s="47">
        <v>-3214</v>
      </c>
      <c r="Q85" s="47">
        <v>-2810</v>
      </c>
      <c r="R85" s="47">
        <v>-3995</v>
      </c>
      <c r="S85" s="47">
        <v>-4814</v>
      </c>
      <c r="T85" s="47">
        <v>-6365</v>
      </c>
    </row>
    <row r="86" spans="1:20" x14ac:dyDescent="0.15">
      <c r="A86" s="47" t="s">
        <v>412</v>
      </c>
      <c r="B86" s="47" t="s">
        <v>411</v>
      </c>
      <c r="C86" s="47">
        <v>-407</v>
      </c>
      <c r="D86" s="47">
        <v>-480</v>
      </c>
      <c r="E86" s="47">
        <v>-687</v>
      </c>
      <c r="F86" s="47">
        <v>-587</v>
      </c>
      <c r="G86" s="47">
        <v>-799</v>
      </c>
      <c r="H86" s="47">
        <v>-1142</v>
      </c>
      <c r="I86" s="47">
        <v>-1285</v>
      </c>
      <c r="J86" s="47">
        <v>-1632</v>
      </c>
      <c r="K86" s="47">
        <v>-1967</v>
      </c>
      <c r="L86" s="47">
        <v>-2789</v>
      </c>
      <c r="M86" s="47">
        <v>-3207</v>
      </c>
      <c r="N86" s="47">
        <v>-3152</v>
      </c>
      <c r="O86" s="47">
        <v>-3513</v>
      </c>
      <c r="P86" s="47">
        <v>-4673</v>
      </c>
      <c r="Q86" s="47">
        <v>-4645</v>
      </c>
      <c r="R86" s="47">
        <v>-5370</v>
      </c>
      <c r="S86" s="47">
        <v>-6765</v>
      </c>
      <c r="T86" s="47">
        <v>-8076</v>
      </c>
    </row>
    <row r="87" spans="1:20" x14ac:dyDescent="0.15">
      <c r="A87" s="47" t="s">
        <v>410</v>
      </c>
      <c r="B87" s="47" t="s">
        <v>409</v>
      </c>
      <c r="C87" s="47">
        <v>72</v>
      </c>
      <c r="D87" s="47">
        <v>63</v>
      </c>
      <c r="E87" s="47">
        <v>72</v>
      </c>
      <c r="F87" s="47">
        <v>107</v>
      </c>
      <c r="G87" s="47">
        <v>180</v>
      </c>
      <c r="H87" s="47">
        <v>220</v>
      </c>
      <c r="I87" s="47">
        <v>256</v>
      </c>
      <c r="J87" s="47">
        <v>349</v>
      </c>
      <c r="K87" s="47">
        <v>383</v>
      </c>
      <c r="L87" s="47">
        <v>583</v>
      </c>
      <c r="M87" s="47">
        <v>733</v>
      </c>
      <c r="N87" s="47">
        <v>752</v>
      </c>
      <c r="O87" s="47">
        <v>1025</v>
      </c>
      <c r="P87" s="47">
        <v>1460</v>
      </c>
      <c r="Q87" s="47">
        <v>1837</v>
      </c>
      <c r="R87" s="47">
        <v>1374</v>
      </c>
      <c r="S87" s="47">
        <v>1951</v>
      </c>
      <c r="T87" s="47">
        <v>1711</v>
      </c>
    </row>
    <row r="88" spans="1:20" x14ac:dyDescent="0.15">
      <c r="A88" s="47" t="s">
        <v>408</v>
      </c>
      <c r="B88" s="47" t="s">
        <v>407</v>
      </c>
      <c r="C88" s="47">
        <v>403</v>
      </c>
      <c r="D88" s="47">
        <v>471</v>
      </c>
      <c r="E88" s="47">
        <v>478</v>
      </c>
      <c r="F88" s="47">
        <v>696</v>
      </c>
      <c r="G88" s="47">
        <v>1284</v>
      </c>
      <c r="H88" s="47">
        <v>530</v>
      </c>
      <c r="I88" s="47">
        <v>178</v>
      </c>
      <c r="J88" s="47">
        <v>50</v>
      </c>
      <c r="K88" s="47">
        <v>306</v>
      </c>
      <c r="L88" s="47">
        <v>92</v>
      </c>
      <c r="M88" s="47">
        <v>2059</v>
      </c>
      <c r="N88" s="47">
        <v>956</v>
      </c>
      <c r="O88" s="47">
        <v>601</v>
      </c>
      <c r="P88" s="47">
        <v>678</v>
      </c>
      <c r="Q88" s="47">
        <v>348</v>
      </c>
      <c r="R88" s="47">
        <v>1568</v>
      </c>
      <c r="S88" s="47">
        <v>1422</v>
      </c>
      <c r="T88" s="47">
        <v>386</v>
      </c>
    </row>
    <row r="89" spans="1:20" x14ac:dyDescent="0.15">
      <c r="A89" s="47" t="s">
        <v>406</v>
      </c>
      <c r="B89" s="47" t="s">
        <v>405</v>
      </c>
      <c r="C89" s="47">
        <v>-1033</v>
      </c>
      <c r="D89" s="47">
        <v>-1163</v>
      </c>
      <c r="E89" s="47">
        <v>-1351</v>
      </c>
      <c r="F89" s="47">
        <v>-1346</v>
      </c>
      <c r="G89" s="47">
        <v>-1524</v>
      </c>
      <c r="H89" s="47">
        <v>-2307</v>
      </c>
      <c r="I89" s="47">
        <v>-2582</v>
      </c>
      <c r="J89" s="47">
        <v>-3128</v>
      </c>
      <c r="K89" s="47">
        <v>-3784</v>
      </c>
      <c r="L89" s="47">
        <v>-4472</v>
      </c>
      <c r="M89" s="47">
        <v>-4285</v>
      </c>
      <c r="N89" s="47">
        <v>-4956</v>
      </c>
      <c r="O89" s="47">
        <v>-5913</v>
      </c>
      <c r="P89" s="47">
        <v>-6773</v>
      </c>
      <c r="Q89" s="47">
        <v>-8464</v>
      </c>
      <c r="R89" s="47">
        <v>-8068</v>
      </c>
      <c r="S89" s="47">
        <v>-8298</v>
      </c>
      <c r="T89" s="47">
        <v>-9631</v>
      </c>
    </row>
    <row r="90" spans="1:20" x14ac:dyDescent="0.15">
      <c r="A90" s="47" t="s">
        <v>404</v>
      </c>
      <c r="B90" s="47" t="s">
        <v>403</v>
      </c>
      <c r="C90" s="47">
        <v>1436</v>
      </c>
      <c r="D90" s="47">
        <v>1634</v>
      </c>
      <c r="E90" s="47">
        <v>1829</v>
      </c>
      <c r="F90" s="47">
        <v>2042</v>
      </c>
      <c r="G90" s="47">
        <v>2808</v>
      </c>
      <c r="H90" s="47">
        <v>2836</v>
      </c>
      <c r="I90" s="47">
        <v>2760</v>
      </c>
      <c r="J90" s="47">
        <v>3179</v>
      </c>
      <c r="K90" s="47">
        <v>4090</v>
      </c>
      <c r="L90" s="47">
        <v>4563</v>
      </c>
      <c r="M90" s="47">
        <v>6344</v>
      </c>
      <c r="N90" s="47">
        <v>5911</v>
      </c>
      <c r="O90" s="47">
        <v>6512</v>
      </c>
      <c r="P90" s="47">
        <v>7450</v>
      </c>
      <c r="Q90" s="47">
        <v>8813</v>
      </c>
      <c r="R90" s="47">
        <v>9635</v>
      </c>
      <c r="S90" s="47">
        <v>9720</v>
      </c>
      <c r="T90" s="47">
        <v>10017</v>
      </c>
    </row>
    <row r="91" spans="1:20" ht="14" x14ac:dyDescent="0.2">
      <c r="A91" s="524" t="s">
        <v>123</v>
      </c>
      <c r="B91" s="522"/>
      <c r="C91" s="522"/>
      <c r="D91" s="522"/>
      <c r="E91" s="522"/>
      <c r="F91" s="522"/>
      <c r="G91" s="522"/>
      <c r="H91" s="522"/>
      <c r="I91" s="522"/>
      <c r="J91" s="522"/>
      <c r="K91" s="522"/>
      <c r="L91" s="522"/>
      <c r="M91" s="522"/>
      <c r="N91" s="522"/>
      <c r="O91" s="522"/>
      <c r="P91" s="522"/>
      <c r="Q91" s="522"/>
      <c r="R91" s="522"/>
      <c r="S91" s="522"/>
      <c r="T91" s="522"/>
    </row>
    <row r="92" spans="1:20" x14ac:dyDescent="0.15">
      <c r="A92" s="521" t="s">
        <v>402</v>
      </c>
      <c r="B92" s="522"/>
      <c r="C92" s="522"/>
      <c r="D92" s="522"/>
      <c r="E92" s="522"/>
      <c r="F92" s="522"/>
      <c r="G92" s="522"/>
      <c r="H92" s="522"/>
      <c r="I92" s="522"/>
      <c r="J92" s="522"/>
      <c r="K92" s="522"/>
      <c r="L92" s="522"/>
      <c r="M92" s="522"/>
      <c r="N92" s="522"/>
      <c r="O92" s="522"/>
      <c r="P92" s="522"/>
      <c r="Q92" s="522"/>
      <c r="R92" s="522"/>
      <c r="S92" s="522"/>
      <c r="T92" s="522"/>
    </row>
    <row r="93" spans="1:20" x14ac:dyDescent="0.15">
      <c r="A93" s="521" t="s">
        <v>401</v>
      </c>
      <c r="B93" s="522"/>
      <c r="C93" s="522"/>
      <c r="D93" s="522"/>
      <c r="E93" s="522"/>
      <c r="F93" s="522"/>
      <c r="G93" s="522"/>
      <c r="H93" s="522"/>
      <c r="I93" s="522"/>
      <c r="J93" s="522"/>
      <c r="K93" s="522"/>
      <c r="L93" s="522"/>
      <c r="M93" s="522"/>
      <c r="N93" s="522"/>
      <c r="O93" s="522"/>
      <c r="P93" s="522"/>
      <c r="Q93" s="522"/>
      <c r="R93" s="522"/>
      <c r="S93" s="522"/>
      <c r="T93" s="522"/>
    </row>
    <row r="94" spans="1:20" x14ac:dyDescent="0.15">
      <c r="A94" s="521" t="s">
        <v>400</v>
      </c>
      <c r="B94" s="522"/>
      <c r="C94" s="522"/>
      <c r="D94" s="522"/>
      <c r="E94" s="522"/>
      <c r="F94" s="522"/>
      <c r="G94" s="522"/>
      <c r="H94" s="522"/>
      <c r="I94" s="522"/>
      <c r="J94" s="522"/>
      <c r="K94" s="522"/>
      <c r="L94" s="522"/>
      <c r="M94" s="522"/>
      <c r="N94" s="522"/>
      <c r="O94" s="522"/>
      <c r="P94" s="522"/>
      <c r="Q94" s="522"/>
      <c r="R94" s="522"/>
      <c r="S94" s="522"/>
      <c r="T94" s="522"/>
    </row>
    <row r="95" spans="1:20" x14ac:dyDescent="0.15">
      <c r="A95" s="521" t="s">
        <v>399</v>
      </c>
      <c r="B95" s="522"/>
      <c r="C95" s="522"/>
      <c r="D95" s="522"/>
      <c r="E95" s="522"/>
      <c r="F95" s="522"/>
      <c r="G95" s="522"/>
      <c r="H95" s="522"/>
      <c r="I95" s="522"/>
      <c r="J95" s="522"/>
      <c r="K95" s="522"/>
      <c r="L95" s="522"/>
      <c r="M95" s="522"/>
      <c r="N95" s="522"/>
      <c r="O95" s="522"/>
      <c r="P95" s="522"/>
      <c r="Q95" s="522"/>
      <c r="R95" s="522"/>
      <c r="S95" s="522"/>
      <c r="T95" s="522"/>
    </row>
    <row r="96" spans="1:20" x14ac:dyDescent="0.15">
      <c r="A96" s="521" t="s">
        <v>398</v>
      </c>
      <c r="B96" s="522"/>
      <c r="C96" s="522"/>
      <c r="D96" s="522"/>
      <c r="E96" s="522"/>
      <c r="F96" s="522"/>
      <c r="G96" s="522"/>
      <c r="H96" s="522"/>
      <c r="I96" s="522"/>
      <c r="J96" s="522"/>
      <c r="K96" s="522"/>
      <c r="L96" s="522"/>
      <c r="M96" s="522"/>
      <c r="N96" s="522"/>
      <c r="O96" s="522"/>
      <c r="P96" s="522"/>
      <c r="Q96" s="522"/>
      <c r="R96" s="522"/>
      <c r="S96" s="522"/>
      <c r="T96" s="522"/>
    </row>
    <row r="97" spans="1:20" x14ac:dyDescent="0.15">
      <c r="A97" s="521" t="s">
        <v>397</v>
      </c>
      <c r="B97" s="522"/>
      <c r="C97" s="522"/>
      <c r="D97" s="522"/>
      <c r="E97" s="522"/>
      <c r="F97" s="522"/>
      <c r="G97" s="522"/>
      <c r="H97" s="522"/>
      <c r="I97" s="522"/>
      <c r="J97" s="522"/>
      <c r="K97" s="522"/>
      <c r="L97" s="522"/>
      <c r="M97" s="522"/>
      <c r="N97" s="522"/>
      <c r="O97" s="522"/>
      <c r="P97" s="522"/>
      <c r="Q97" s="522"/>
      <c r="R97" s="522"/>
      <c r="S97" s="522"/>
      <c r="T97" s="522"/>
    </row>
    <row r="98" spans="1:20" x14ac:dyDescent="0.15">
      <c r="A98" s="521" t="s">
        <v>396</v>
      </c>
      <c r="B98" s="522"/>
      <c r="C98" s="522"/>
      <c r="D98" s="522"/>
      <c r="E98" s="522"/>
      <c r="F98" s="522"/>
      <c r="G98" s="522"/>
      <c r="H98" s="522"/>
      <c r="I98" s="522"/>
      <c r="J98" s="522"/>
      <c r="K98" s="522"/>
      <c r="L98" s="522"/>
      <c r="M98" s="522"/>
      <c r="N98" s="522"/>
      <c r="O98" s="522"/>
      <c r="P98" s="522"/>
      <c r="Q98" s="522"/>
      <c r="R98" s="522"/>
      <c r="S98" s="522"/>
      <c r="T98" s="522"/>
    </row>
    <row r="99" spans="1:20" x14ac:dyDescent="0.15">
      <c r="A99" s="521" t="s">
        <v>395</v>
      </c>
      <c r="B99" s="522"/>
      <c r="C99" s="522"/>
      <c r="D99" s="522"/>
      <c r="E99" s="522"/>
      <c r="F99" s="522"/>
      <c r="G99" s="522"/>
      <c r="H99" s="522"/>
      <c r="I99" s="522"/>
      <c r="J99" s="522"/>
      <c r="K99" s="522"/>
      <c r="L99" s="522"/>
      <c r="M99" s="522"/>
      <c r="N99" s="522"/>
      <c r="O99" s="522"/>
      <c r="P99" s="522"/>
      <c r="Q99" s="522"/>
      <c r="R99" s="522"/>
      <c r="S99" s="522"/>
      <c r="T99" s="522"/>
    </row>
    <row r="100" spans="1:20" x14ac:dyDescent="0.15">
      <c r="A100" s="521" t="s">
        <v>394</v>
      </c>
      <c r="B100" s="522"/>
      <c r="C100" s="522"/>
      <c r="D100" s="522"/>
      <c r="E100" s="522"/>
      <c r="F100" s="522"/>
      <c r="G100" s="522"/>
      <c r="H100" s="522"/>
      <c r="I100" s="522"/>
      <c r="J100" s="522"/>
      <c r="K100" s="522"/>
      <c r="L100" s="522"/>
      <c r="M100" s="522"/>
      <c r="N100" s="522"/>
      <c r="O100" s="522"/>
      <c r="P100" s="522"/>
      <c r="Q100" s="522"/>
      <c r="R100" s="522"/>
      <c r="S100" s="522"/>
      <c r="T100" s="522"/>
    </row>
    <row r="101" spans="1:20" x14ac:dyDescent="0.15">
      <c r="A101" s="521" t="s">
        <v>393</v>
      </c>
      <c r="B101" s="522"/>
      <c r="C101" s="522"/>
      <c r="D101" s="522"/>
      <c r="E101" s="522"/>
      <c r="F101" s="522"/>
      <c r="G101" s="522"/>
      <c r="H101" s="522"/>
      <c r="I101" s="522"/>
      <c r="J101" s="522"/>
      <c r="K101" s="522"/>
      <c r="L101" s="522"/>
      <c r="M101" s="522"/>
      <c r="N101" s="522"/>
      <c r="O101" s="522"/>
      <c r="P101" s="522"/>
      <c r="Q101" s="522"/>
      <c r="R101" s="522"/>
      <c r="S101" s="522"/>
      <c r="T101" s="522"/>
    </row>
  </sheetData>
  <mergeCells count="35">
    <mergeCell ref="A101:T101"/>
    <mergeCell ref="A95:T95"/>
    <mergeCell ref="A96:T96"/>
    <mergeCell ref="A97:T97"/>
    <mergeCell ref="A98:T98"/>
    <mergeCell ref="A99:T99"/>
    <mergeCell ref="A100:T100"/>
    <mergeCell ref="A92:T92"/>
    <mergeCell ref="A93:T93"/>
    <mergeCell ref="A94:T94"/>
    <mergeCell ref="M6"/>
    <mergeCell ref="N6"/>
    <mergeCell ref="O6"/>
    <mergeCell ref="P6"/>
    <mergeCell ref="K6"/>
    <mergeCell ref="L6"/>
    <mergeCell ref="S6"/>
    <mergeCell ref="T6"/>
    <mergeCell ref="A91:T91"/>
    <mergeCell ref="A1:T1"/>
    <mergeCell ref="A2:T2"/>
    <mergeCell ref="A3:T3"/>
    <mergeCell ref="A4:T4"/>
    <mergeCell ref="A6"/>
    <mergeCell ref="B6"/>
    <mergeCell ref="C6"/>
    <mergeCell ref="D6"/>
    <mergeCell ref="E6"/>
    <mergeCell ref="F6"/>
    <mergeCell ref="Q6"/>
    <mergeCell ref="R6"/>
    <mergeCell ref="G6"/>
    <mergeCell ref="H6"/>
    <mergeCell ref="I6"/>
    <mergeCell ref="J6"/>
  </mergeCells>
  <pageMargins left="0.75" right="0.75" top="1" bottom="1" header="0.5" footer="0.5"/>
  <pageSetup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62"/>
  <sheetViews>
    <sheetView zoomScale="200" zoomScaleNormal="200" zoomScalePageLayoutView="200" workbookViewId="0">
      <pane xSplit="1" ySplit="7" topLeftCell="AD237" activePane="bottomRight" state="frozen"/>
      <selection activeCell="A103" sqref="A103:XFD103"/>
      <selection pane="topRight" activeCell="A103" sqref="A103:XFD103"/>
      <selection pane="bottomLeft" activeCell="A103" sqref="A103:XFD103"/>
      <selection pane="bottomRight" sqref="A1:AG262"/>
    </sheetView>
  </sheetViews>
  <sheetFormatPr baseColWidth="10" defaultColWidth="7.5703125" defaultRowHeight="13" x14ac:dyDescent="0.15"/>
  <cols>
    <col min="1" max="1" width="30.42578125" style="52" bestFit="1" customWidth="1"/>
    <col min="2" max="16384" width="7.5703125" style="52"/>
  </cols>
  <sheetData>
    <row r="1" spans="1:33" ht="18" x14ac:dyDescent="0.2">
      <c r="A1" s="542" t="s">
        <v>1486</v>
      </c>
      <c r="B1" s="543"/>
      <c r="C1" s="543"/>
      <c r="D1" s="543"/>
      <c r="E1" s="543"/>
      <c r="F1" s="543"/>
      <c r="G1" s="543"/>
      <c r="H1" s="543"/>
      <c r="I1" s="543"/>
      <c r="J1" s="543"/>
      <c r="K1" s="543"/>
      <c r="L1" s="543"/>
      <c r="M1" s="543"/>
      <c r="N1" s="543"/>
      <c r="O1" s="543"/>
      <c r="P1" s="543"/>
      <c r="Q1" s="543"/>
      <c r="R1" s="543"/>
      <c r="S1" s="543"/>
      <c r="T1" s="543"/>
      <c r="U1" s="543"/>
      <c r="V1" s="543"/>
      <c r="W1" s="543"/>
      <c r="X1" s="543"/>
      <c r="Y1" s="543"/>
      <c r="Z1" s="543"/>
      <c r="AA1" s="543"/>
      <c r="AB1" s="543"/>
      <c r="AC1" s="543"/>
      <c r="AD1" s="543"/>
      <c r="AE1" s="543"/>
      <c r="AF1" s="543"/>
      <c r="AG1" s="543"/>
    </row>
    <row r="2" spans="1:33" ht="17" x14ac:dyDescent="0.2">
      <c r="A2" s="544" t="s">
        <v>829</v>
      </c>
      <c r="B2" s="543"/>
      <c r="C2" s="543"/>
      <c r="D2" s="543"/>
      <c r="E2" s="543"/>
      <c r="F2" s="543"/>
      <c r="G2" s="543"/>
      <c r="H2" s="543"/>
      <c r="I2" s="543"/>
      <c r="J2" s="543"/>
      <c r="K2" s="543"/>
      <c r="L2" s="543"/>
      <c r="M2" s="543"/>
      <c r="N2" s="543"/>
      <c r="O2" s="543"/>
      <c r="P2" s="543"/>
      <c r="Q2" s="543"/>
      <c r="R2" s="543"/>
      <c r="S2" s="543"/>
      <c r="T2" s="543"/>
      <c r="U2" s="543"/>
      <c r="V2" s="543"/>
      <c r="W2" s="543"/>
      <c r="X2" s="543"/>
      <c r="Y2" s="543"/>
      <c r="Z2" s="543"/>
      <c r="AA2" s="543"/>
      <c r="AB2" s="543"/>
      <c r="AC2" s="543"/>
      <c r="AD2" s="543"/>
      <c r="AE2" s="543"/>
      <c r="AF2" s="543"/>
      <c r="AG2" s="543"/>
    </row>
    <row r="3" spans="1:33" ht="16" x14ac:dyDescent="0.2">
      <c r="A3" s="543" t="s">
        <v>308</v>
      </c>
      <c r="B3" s="543"/>
      <c r="C3" s="543"/>
      <c r="D3" s="543"/>
      <c r="E3" s="543"/>
      <c r="F3" s="543"/>
      <c r="G3" s="543"/>
      <c r="H3" s="543"/>
      <c r="I3" s="543"/>
      <c r="J3" s="543"/>
      <c r="K3" s="543"/>
      <c r="L3" s="543"/>
      <c r="M3" s="543"/>
      <c r="N3" s="543"/>
      <c r="O3" s="543"/>
      <c r="P3" s="543"/>
      <c r="Q3" s="543"/>
      <c r="R3" s="543"/>
      <c r="S3" s="543"/>
      <c r="T3" s="543"/>
      <c r="U3" s="543"/>
      <c r="V3" s="543"/>
      <c r="W3" s="543"/>
      <c r="X3" s="543"/>
      <c r="Y3" s="543"/>
      <c r="Z3" s="543"/>
      <c r="AA3" s="543"/>
      <c r="AB3" s="543"/>
      <c r="AC3" s="543"/>
      <c r="AD3" s="543"/>
      <c r="AE3" s="543"/>
      <c r="AF3" s="543"/>
      <c r="AG3" s="543"/>
    </row>
    <row r="4" spans="1:33" ht="16" x14ac:dyDescent="0.2">
      <c r="A4" s="543" t="s">
        <v>827</v>
      </c>
      <c r="B4" s="543"/>
      <c r="C4" s="543"/>
      <c r="D4" s="543"/>
      <c r="E4" s="543"/>
      <c r="F4" s="543"/>
      <c r="G4" s="543"/>
      <c r="H4" s="543"/>
      <c r="I4" s="543"/>
      <c r="J4" s="543"/>
      <c r="K4" s="543"/>
      <c r="L4" s="543"/>
      <c r="M4" s="543"/>
      <c r="N4" s="543"/>
      <c r="O4" s="543"/>
      <c r="P4" s="543"/>
      <c r="Q4" s="543"/>
      <c r="R4" s="543"/>
      <c r="S4" s="543"/>
      <c r="T4" s="543"/>
      <c r="U4" s="543"/>
      <c r="V4" s="543"/>
      <c r="W4" s="543"/>
      <c r="X4" s="543"/>
      <c r="Y4" s="543"/>
      <c r="Z4" s="543"/>
      <c r="AA4" s="543"/>
      <c r="AB4" s="543"/>
      <c r="AC4" s="543"/>
      <c r="AD4" s="543"/>
      <c r="AE4" s="543"/>
      <c r="AF4" s="543"/>
      <c r="AG4" s="543"/>
    </row>
    <row r="5" spans="1:33" ht="16" x14ac:dyDescent="0.2">
      <c r="A5"/>
      <c r="B5"/>
      <c r="C5"/>
      <c r="D5"/>
      <c r="E5"/>
      <c r="F5"/>
      <c r="G5"/>
      <c r="H5"/>
      <c r="I5"/>
      <c r="J5"/>
      <c r="K5"/>
      <c r="L5"/>
      <c r="M5"/>
      <c r="N5"/>
      <c r="O5"/>
      <c r="P5"/>
      <c r="Q5"/>
      <c r="R5"/>
      <c r="S5"/>
      <c r="T5"/>
      <c r="U5"/>
      <c r="V5"/>
      <c r="W5"/>
      <c r="X5"/>
      <c r="Y5"/>
      <c r="Z5"/>
      <c r="AA5"/>
      <c r="AB5"/>
      <c r="AC5"/>
      <c r="AD5"/>
      <c r="AE5"/>
      <c r="AF5"/>
      <c r="AG5"/>
    </row>
    <row r="6" spans="1:33" x14ac:dyDescent="0.15">
      <c r="A6" s="545" t="s">
        <v>5</v>
      </c>
      <c r="B6" s="545" t="s">
        <v>826</v>
      </c>
      <c r="C6" s="545"/>
      <c r="D6" s="545"/>
      <c r="E6" s="545"/>
      <c r="F6" s="545"/>
      <c r="G6" s="545"/>
      <c r="H6" s="545"/>
      <c r="I6" s="545"/>
      <c r="J6" s="545"/>
      <c r="K6" s="545"/>
      <c r="L6" s="545"/>
      <c r="M6" s="545"/>
      <c r="N6" s="545"/>
      <c r="O6" s="545"/>
      <c r="P6" s="545"/>
      <c r="Q6" s="545"/>
      <c r="R6" s="545"/>
      <c r="S6" s="545"/>
      <c r="T6" s="545"/>
      <c r="U6" s="545"/>
      <c r="V6" s="545"/>
      <c r="W6" s="545"/>
      <c r="X6" s="545"/>
      <c r="Y6" s="545"/>
      <c r="Z6" s="545"/>
      <c r="AA6" s="545"/>
      <c r="AB6" s="545"/>
      <c r="AC6" s="545"/>
      <c r="AD6" s="545"/>
      <c r="AE6" s="545"/>
      <c r="AF6" s="545"/>
      <c r="AG6" s="545"/>
    </row>
    <row r="7" spans="1:33" x14ac:dyDescent="0.15">
      <c r="A7" s="545"/>
      <c r="B7" s="403" t="s">
        <v>253</v>
      </c>
      <c r="C7" s="403" t="s">
        <v>252</v>
      </c>
      <c r="D7" s="403" t="s">
        <v>251</v>
      </c>
      <c r="E7" s="403" t="s">
        <v>250</v>
      </c>
      <c r="F7" s="403" t="s">
        <v>249</v>
      </c>
      <c r="G7" s="403" t="s">
        <v>248</v>
      </c>
      <c r="H7" s="403" t="s">
        <v>247</v>
      </c>
      <c r="I7" s="403" t="s">
        <v>246</v>
      </c>
      <c r="J7" s="403" t="s">
        <v>245</v>
      </c>
      <c r="K7" s="403" t="s">
        <v>244</v>
      </c>
      <c r="L7" s="403" t="s">
        <v>243</v>
      </c>
      <c r="M7" s="403" t="s">
        <v>242</v>
      </c>
      <c r="N7" s="403" t="s">
        <v>241</v>
      </c>
      <c r="O7" s="403" t="s">
        <v>240</v>
      </c>
      <c r="P7" s="403" t="s">
        <v>239</v>
      </c>
      <c r="Q7" s="403" t="s">
        <v>238</v>
      </c>
      <c r="R7" s="403" t="s">
        <v>237</v>
      </c>
      <c r="S7" s="403" t="s">
        <v>236</v>
      </c>
      <c r="T7" s="403" t="s">
        <v>235</v>
      </c>
      <c r="U7" s="403" t="s">
        <v>234</v>
      </c>
      <c r="V7" s="403" t="s">
        <v>233</v>
      </c>
      <c r="W7" s="403" t="s">
        <v>232</v>
      </c>
      <c r="X7" s="403" t="s">
        <v>231</v>
      </c>
      <c r="Y7" s="403" t="s">
        <v>230</v>
      </c>
      <c r="Z7" s="403" t="s">
        <v>229</v>
      </c>
      <c r="AA7" s="403" t="s">
        <v>228</v>
      </c>
      <c r="AB7" s="403" t="s">
        <v>227</v>
      </c>
      <c r="AC7" s="403" t="s">
        <v>226</v>
      </c>
      <c r="AD7" s="403" t="s">
        <v>225</v>
      </c>
      <c r="AE7" s="403" t="s">
        <v>224</v>
      </c>
      <c r="AF7" s="403" t="s">
        <v>223</v>
      </c>
      <c r="AG7" s="403" t="s">
        <v>222</v>
      </c>
    </row>
    <row r="8" spans="1:33" ht="16" x14ac:dyDescent="0.2">
      <c r="A8" t="s">
        <v>825</v>
      </c>
      <c r="B8">
        <v>24828</v>
      </c>
      <c r="C8">
        <v>27260</v>
      </c>
      <c r="D8">
        <v>30746</v>
      </c>
      <c r="E8">
        <v>28778</v>
      </c>
      <c r="F8">
        <v>31040</v>
      </c>
      <c r="G8">
        <v>40028</v>
      </c>
      <c r="H8">
        <v>52057</v>
      </c>
      <c r="I8">
        <v>53929</v>
      </c>
      <c r="J8">
        <v>58004</v>
      </c>
      <c r="K8">
        <v>52087</v>
      </c>
      <c r="L8">
        <v>50565</v>
      </c>
      <c r="M8">
        <v>59381</v>
      </c>
      <c r="N8">
        <v>68987</v>
      </c>
      <c r="O8">
        <v>87346</v>
      </c>
      <c r="P8">
        <v>93594</v>
      </c>
      <c r="Q8">
        <v>104794</v>
      </c>
      <c r="R8">
        <v>90676</v>
      </c>
      <c r="S8">
        <v>114348</v>
      </c>
      <c r="T8">
        <v>133692</v>
      </c>
      <c r="U8">
        <v>110029</v>
      </c>
      <c r="V8">
        <v>124940</v>
      </c>
      <c r="W8">
        <v>165203</v>
      </c>
      <c r="X8">
        <v>228165</v>
      </c>
      <c r="Y8">
        <v>271877</v>
      </c>
      <c r="Z8">
        <v>304114</v>
      </c>
      <c r="AA8">
        <v>350237</v>
      </c>
      <c r="AB8">
        <v>392954</v>
      </c>
      <c r="AC8">
        <v>340039</v>
      </c>
      <c r="AD8">
        <v>417605</v>
      </c>
      <c r="AE8">
        <v>448235</v>
      </c>
      <c r="AF8">
        <v>431929</v>
      </c>
      <c r="AG8">
        <v>439093</v>
      </c>
    </row>
    <row r="9" spans="1:33" ht="16" x14ac:dyDescent="0.2">
      <c r="A9" t="s">
        <v>824</v>
      </c>
      <c r="B9">
        <v>2908</v>
      </c>
      <c r="C9">
        <v>5309</v>
      </c>
      <c r="D9">
        <v>6066</v>
      </c>
      <c r="E9">
        <v>5197</v>
      </c>
      <c r="F9">
        <v>5092</v>
      </c>
      <c r="G9">
        <v>5600</v>
      </c>
      <c r="H9">
        <v>7363</v>
      </c>
      <c r="I9">
        <v>6501</v>
      </c>
      <c r="J9">
        <v>4793</v>
      </c>
      <c r="K9">
        <v>3208</v>
      </c>
      <c r="L9">
        <v>2766</v>
      </c>
      <c r="M9">
        <v>3959</v>
      </c>
      <c r="N9">
        <v>6251</v>
      </c>
      <c r="O9">
        <v>8799</v>
      </c>
      <c r="P9">
        <v>9258</v>
      </c>
      <c r="Q9">
        <v>11024</v>
      </c>
      <c r="R9">
        <v>7601</v>
      </c>
      <c r="S9">
        <v>13529</v>
      </c>
      <c r="T9">
        <v>16181</v>
      </c>
      <c r="U9">
        <v>11836</v>
      </c>
      <c r="V9">
        <v>13297</v>
      </c>
      <c r="W9">
        <v>15826</v>
      </c>
      <c r="X9">
        <v>22835</v>
      </c>
      <c r="Y9">
        <v>20712</v>
      </c>
      <c r="Z9">
        <v>23542</v>
      </c>
      <c r="AA9">
        <v>21170</v>
      </c>
      <c r="AB9">
        <v>31419</v>
      </c>
      <c r="AC9">
        <v>15145</v>
      </c>
      <c r="AD9">
        <v>25253</v>
      </c>
      <c r="AE9">
        <v>35946</v>
      </c>
      <c r="AF9">
        <v>32925</v>
      </c>
      <c r="AG9">
        <v>30508</v>
      </c>
    </row>
    <row r="10" spans="1:33" ht="16" x14ac:dyDescent="0.2">
      <c r="A10" t="s">
        <v>70</v>
      </c>
      <c r="B10">
        <v>9573</v>
      </c>
      <c r="C10">
        <v>11869</v>
      </c>
      <c r="D10">
        <v>13210</v>
      </c>
      <c r="E10">
        <v>14204</v>
      </c>
      <c r="F10">
        <v>16832</v>
      </c>
      <c r="G10">
        <v>21718</v>
      </c>
      <c r="H10">
        <v>26580</v>
      </c>
      <c r="I10">
        <v>27637</v>
      </c>
      <c r="J10">
        <v>32647</v>
      </c>
      <c r="K10">
        <v>27963</v>
      </c>
      <c r="L10">
        <v>21758</v>
      </c>
      <c r="M10">
        <v>26660</v>
      </c>
      <c r="N10">
        <v>30541</v>
      </c>
      <c r="O10">
        <v>40853</v>
      </c>
      <c r="P10">
        <v>44286</v>
      </c>
      <c r="Q10">
        <v>48333</v>
      </c>
      <c r="R10">
        <v>50695</v>
      </c>
      <c r="S10">
        <v>58289</v>
      </c>
      <c r="T10">
        <v>65574</v>
      </c>
      <c r="U10">
        <v>53524</v>
      </c>
      <c r="V10">
        <v>64777</v>
      </c>
      <c r="W10">
        <v>86480</v>
      </c>
      <c r="X10">
        <v>114349</v>
      </c>
      <c r="Y10">
        <v>136038</v>
      </c>
      <c r="Z10">
        <v>153702</v>
      </c>
      <c r="AA10">
        <v>175702</v>
      </c>
      <c r="AB10">
        <v>196977</v>
      </c>
      <c r="AC10">
        <v>179279</v>
      </c>
      <c r="AD10">
        <v>216892</v>
      </c>
      <c r="AE10">
        <v>217478</v>
      </c>
      <c r="AF10">
        <v>215951</v>
      </c>
      <c r="AG10">
        <v>224365</v>
      </c>
    </row>
    <row r="11" spans="1:33" ht="16" x14ac:dyDescent="0.2">
      <c r="A11" t="s">
        <v>823</v>
      </c>
      <c r="B11">
        <v>-119</v>
      </c>
      <c r="C11">
        <v>9</v>
      </c>
      <c r="D11">
        <v>69</v>
      </c>
      <c r="E11">
        <v>47</v>
      </c>
      <c r="F11">
        <v>76</v>
      </c>
      <c r="G11">
        <v>143</v>
      </c>
      <c r="H11">
        <v>223</v>
      </c>
      <c r="I11">
        <v>233</v>
      </c>
      <c r="J11">
        <v>308</v>
      </c>
      <c r="K11">
        <v>303</v>
      </c>
      <c r="L11">
        <v>167</v>
      </c>
      <c r="M11">
        <v>220</v>
      </c>
      <c r="N11">
        <v>284</v>
      </c>
      <c r="O11">
        <v>415</v>
      </c>
      <c r="P11">
        <v>352</v>
      </c>
      <c r="Q11">
        <v>376</v>
      </c>
      <c r="R11">
        <v>448</v>
      </c>
      <c r="S11">
        <v>494</v>
      </c>
      <c r="T11">
        <v>511</v>
      </c>
      <c r="U11">
        <v>242</v>
      </c>
      <c r="V11">
        <v>152</v>
      </c>
      <c r="W11">
        <v>411</v>
      </c>
      <c r="X11">
        <v>631</v>
      </c>
      <c r="Y11">
        <v>1855</v>
      </c>
      <c r="Z11">
        <v>3070</v>
      </c>
      <c r="AA11">
        <v>2658</v>
      </c>
      <c r="AB11">
        <v>2243</v>
      </c>
      <c r="AC11">
        <v>1497</v>
      </c>
      <c r="AD11">
        <v>2345</v>
      </c>
      <c r="AE11">
        <v>2302</v>
      </c>
      <c r="AF11">
        <v>2208</v>
      </c>
      <c r="AG11">
        <v>2298</v>
      </c>
    </row>
    <row r="12" spans="1:33" ht="16" x14ac:dyDescent="0.2">
      <c r="A12" t="s">
        <v>822</v>
      </c>
      <c r="B12">
        <v>403</v>
      </c>
      <c r="C12">
        <v>515</v>
      </c>
      <c r="D12">
        <v>612</v>
      </c>
      <c r="E12">
        <v>634</v>
      </c>
      <c r="F12">
        <v>1011</v>
      </c>
      <c r="G12">
        <v>1187</v>
      </c>
      <c r="H12">
        <v>1376</v>
      </c>
      <c r="I12">
        <v>1169</v>
      </c>
      <c r="J12">
        <v>1597</v>
      </c>
      <c r="K12">
        <v>1692</v>
      </c>
      <c r="L12">
        <v>1156</v>
      </c>
      <c r="M12">
        <v>1025</v>
      </c>
      <c r="N12">
        <v>1590</v>
      </c>
      <c r="O12">
        <v>1757</v>
      </c>
      <c r="P12">
        <v>1517</v>
      </c>
      <c r="Q12">
        <v>1450</v>
      </c>
      <c r="R12">
        <v>1664</v>
      </c>
      <c r="S12">
        <v>1534</v>
      </c>
      <c r="T12">
        <v>1941</v>
      </c>
      <c r="U12">
        <v>1728</v>
      </c>
      <c r="V12">
        <v>1489</v>
      </c>
      <c r="W12">
        <v>1952</v>
      </c>
      <c r="X12">
        <v>3305</v>
      </c>
      <c r="Y12">
        <v>3190</v>
      </c>
      <c r="Z12">
        <v>3401</v>
      </c>
      <c r="AA12">
        <v>4304</v>
      </c>
      <c r="AB12">
        <v>2947</v>
      </c>
      <c r="AC12">
        <v>2325</v>
      </c>
      <c r="AD12">
        <v>1891</v>
      </c>
      <c r="AE12">
        <v>2585</v>
      </c>
      <c r="AF12">
        <v>2348</v>
      </c>
      <c r="AG12">
        <v>2894</v>
      </c>
    </row>
    <row r="13" spans="1:33" ht="16" x14ac:dyDescent="0.2">
      <c r="A13" t="s">
        <v>821</v>
      </c>
      <c r="B13" t="s">
        <v>586</v>
      </c>
      <c r="C13" t="s">
        <v>586</v>
      </c>
      <c r="D13" t="s">
        <v>586</v>
      </c>
      <c r="E13" t="s">
        <v>586</v>
      </c>
      <c r="F13" t="s">
        <v>586</v>
      </c>
      <c r="G13" t="s">
        <v>586</v>
      </c>
      <c r="H13" t="s">
        <v>586</v>
      </c>
      <c r="I13" t="s">
        <v>586</v>
      </c>
      <c r="J13" t="s">
        <v>586</v>
      </c>
      <c r="K13" t="s">
        <v>586</v>
      </c>
      <c r="L13" t="s">
        <v>586</v>
      </c>
      <c r="M13" t="s">
        <v>586</v>
      </c>
      <c r="N13" t="s">
        <v>586</v>
      </c>
      <c r="O13" t="s">
        <v>586</v>
      </c>
      <c r="P13" t="s">
        <v>586</v>
      </c>
      <c r="Q13" t="s">
        <v>586</v>
      </c>
      <c r="R13" t="s">
        <v>586</v>
      </c>
      <c r="S13">
        <v>85</v>
      </c>
      <c r="T13">
        <v>93</v>
      </c>
      <c r="U13">
        <v>98</v>
      </c>
      <c r="V13">
        <v>78</v>
      </c>
      <c r="W13">
        <v>160</v>
      </c>
      <c r="X13">
        <v>356</v>
      </c>
      <c r="Y13">
        <v>261</v>
      </c>
      <c r="Z13">
        <v>509</v>
      </c>
      <c r="AA13">
        <v>558</v>
      </c>
      <c r="AB13">
        <v>632</v>
      </c>
      <c r="AC13">
        <v>621</v>
      </c>
      <c r="AD13">
        <v>787</v>
      </c>
      <c r="AE13">
        <v>798</v>
      </c>
      <c r="AF13">
        <v>635</v>
      </c>
      <c r="AG13">
        <v>571</v>
      </c>
    </row>
    <row r="14" spans="1:33" ht="16" x14ac:dyDescent="0.2">
      <c r="A14" t="s">
        <v>820</v>
      </c>
      <c r="B14">
        <v>110</v>
      </c>
      <c r="C14">
        <v>157</v>
      </c>
      <c r="D14">
        <v>156</v>
      </c>
      <c r="E14">
        <v>132</v>
      </c>
      <c r="F14">
        <v>190</v>
      </c>
      <c r="G14">
        <v>135</v>
      </c>
      <c r="H14">
        <v>129</v>
      </c>
      <c r="I14">
        <v>163</v>
      </c>
      <c r="J14">
        <v>234</v>
      </c>
      <c r="K14">
        <v>189</v>
      </c>
      <c r="L14">
        <v>121</v>
      </c>
      <c r="M14">
        <v>113</v>
      </c>
      <c r="N14">
        <v>233</v>
      </c>
      <c r="O14">
        <v>270</v>
      </c>
      <c r="P14">
        <v>236</v>
      </c>
      <c r="Q14">
        <v>317</v>
      </c>
      <c r="R14">
        <v>370</v>
      </c>
      <c r="S14">
        <v>476</v>
      </c>
      <c r="T14">
        <v>747</v>
      </c>
      <c r="U14">
        <v>570</v>
      </c>
      <c r="V14">
        <v>518</v>
      </c>
      <c r="W14">
        <v>747</v>
      </c>
      <c r="X14">
        <v>931</v>
      </c>
      <c r="Y14">
        <v>1146</v>
      </c>
      <c r="Z14">
        <v>1029</v>
      </c>
      <c r="AA14">
        <v>1581</v>
      </c>
      <c r="AB14">
        <v>1659</v>
      </c>
      <c r="AC14">
        <v>1863</v>
      </c>
      <c r="AD14">
        <v>1879</v>
      </c>
      <c r="AE14">
        <v>493</v>
      </c>
      <c r="AF14">
        <v>937</v>
      </c>
      <c r="AG14">
        <v>318</v>
      </c>
    </row>
    <row r="15" spans="1:33" ht="16" x14ac:dyDescent="0.2">
      <c r="A15" t="s">
        <v>819</v>
      </c>
      <c r="B15">
        <v>33</v>
      </c>
      <c r="C15">
        <v>50</v>
      </c>
      <c r="D15">
        <v>54</v>
      </c>
      <c r="E15">
        <v>71</v>
      </c>
      <c r="F15">
        <v>73</v>
      </c>
      <c r="G15">
        <v>109</v>
      </c>
      <c r="H15">
        <v>118</v>
      </c>
      <c r="I15">
        <v>110</v>
      </c>
      <c r="J15">
        <v>94</v>
      </c>
      <c r="K15">
        <v>17</v>
      </c>
      <c r="L15">
        <v>40</v>
      </c>
      <c r="M15">
        <v>28</v>
      </c>
      <c r="N15">
        <v>60</v>
      </c>
      <c r="O15">
        <v>195</v>
      </c>
      <c r="P15">
        <v>188</v>
      </c>
      <c r="Q15">
        <v>306</v>
      </c>
      <c r="R15">
        <v>305</v>
      </c>
      <c r="S15">
        <v>224</v>
      </c>
      <c r="T15">
        <v>177</v>
      </c>
      <c r="U15">
        <v>298</v>
      </c>
      <c r="V15">
        <v>193</v>
      </c>
      <c r="W15">
        <v>359</v>
      </c>
      <c r="X15">
        <v>323</v>
      </c>
      <c r="Y15">
        <v>556</v>
      </c>
      <c r="Z15">
        <v>216</v>
      </c>
      <c r="AA15">
        <v>203</v>
      </c>
      <c r="AB15">
        <v>261</v>
      </c>
      <c r="AC15">
        <v>73</v>
      </c>
      <c r="AD15">
        <v>89</v>
      </c>
      <c r="AE15">
        <v>163</v>
      </c>
      <c r="AF15">
        <v>88</v>
      </c>
      <c r="AG15">
        <v>30</v>
      </c>
    </row>
    <row r="16" spans="1:33" ht="16" x14ac:dyDescent="0.2">
      <c r="A16" t="s">
        <v>818</v>
      </c>
      <c r="B16">
        <v>252</v>
      </c>
      <c r="C16">
        <v>592</v>
      </c>
      <c r="D16">
        <v>894</v>
      </c>
      <c r="E16">
        <v>881</v>
      </c>
      <c r="F16">
        <v>1213</v>
      </c>
      <c r="G16">
        <v>1551</v>
      </c>
      <c r="H16">
        <v>2087</v>
      </c>
      <c r="I16">
        <v>2163</v>
      </c>
      <c r="J16">
        <v>2494</v>
      </c>
      <c r="K16">
        <v>2171</v>
      </c>
      <c r="L16">
        <v>1498</v>
      </c>
      <c r="M16">
        <v>1319</v>
      </c>
      <c r="N16">
        <v>1237</v>
      </c>
      <c r="O16">
        <v>2707</v>
      </c>
      <c r="P16">
        <v>3224</v>
      </c>
      <c r="Q16">
        <v>2688</v>
      </c>
      <c r="R16">
        <v>2164</v>
      </c>
      <c r="S16">
        <v>1781</v>
      </c>
      <c r="T16">
        <v>2370</v>
      </c>
      <c r="U16">
        <v>1697</v>
      </c>
      <c r="V16">
        <v>2699</v>
      </c>
      <c r="W16">
        <v>4034</v>
      </c>
      <c r="X16">
        <v>5172</v>
      </c>
      <c r="Y16">
        <v>4475</v>
      </c>
      <c r="Z16">
        <v>5801</v>
      </c>
      <c r="AA16">
        <v>5494</v>
      </c>
      <c r="AB16">
        <v>5774</v>
      </c>
      <c r="AC16">
        <v>2746</v>
      </c>
      <c r="AD16">
        <v>4516</v>
      </c>
      <c r="AE16">
        <v>3404</v>
      </c>
      <c r="AF16">
        <v>2673</v>
      </c>
      <c r="AG16">
        <v>3103</v>
      </c>
    </row>
    <row r="17" spans="1:33" ht="16" x14ac:dyDescent="0.2">
      <c r="A17" t="s">
        <v>817</v>
      </c>
      <c r="B17">
        <v>990</v>
      </c>
      <c r="C17">
        <v>1467</v>
      </c>
      <c r="D17">
        <v>1195</v>
      </c>
      <c r="E17">
        <v>1767</v>
      </c>
      <c r="F17">
        <v>2421</v>
      </c>
      <c r="G17">
        <v>2940</v>
      </c>
      <c r="H17">
        <v>3226</v>
      </c>
      <c r="I17">
        <v>3530</v>
      </c>
      <c r="J17">
        <v>4509</v>
      </c>
      <c r="K17">
        <v>4693</v>
      </c>
      <c r="L17">
        <v>2761</v>
      </c>
      <c r="M17">
        <v>3064</v>
      </c>
      <c r="N17">
        <v>2782</v>
      </c>
      <c r="O17">
        <v>4215</v>
      </c>
      <c r="P17">
        <v>3797</v>
      </c>
      <c r="Q17">
        <v>3707</v>
      </c>
      <c r="R17">
        <v>5081</v>
      </c>
      <c r="S17">
        <v>5086</v>
      </c>
      <c r="T17">
        <v>4736</v>
      </c>
      <c r="U17">
        <v>3407</v>
      </c>
      <c r="V17">
        <v>2977</v>
      </c>
      <c r="W17">
        <v>4584</v>
      </c>
      <c r="X17">
        <v>6488</v>
      </c>
      <c r="Y17">
        <v>6875</v>
      </c>
      <c r="Z17">
        <v>8081</v>
      </c>
      <c r="AA17">
        <v>9356</v>
      </c>
      <c r="AB17">
        <v>7718</v>
      </c>
      <c r="AC17">
        <v>3486</v>
      </c>
      <c r="AD17">
        <v>5892</v>
      </c>
      <c r="AE17">
        <v>4943</v>
      </c>
      <c r="AF17">
        <v>3190</v>
      </c>
      <c r="AG17">
        <v>2224</v>
      </c>
    </row>
    <row r="18" spans="1:33" ht="16" x14ac:dyDescent="0.2">
      <c r="A18" t="s">
        <v>816</v>
      </c>
      <c r="B18">
        <v>39</v>
      </c>
      <c r="C18">
        <v>39</v>
      </c>
      <c r="D18">
        <v>-8</v>
      </c>
      <c r="E18">
        <v>-9</v>
      </c>
      <c r="F18">
        <v>-36</v>
      </c>
      <c r="G18">
        <v>29</v>
      </c>
      <c r="H18">
        <v>56</v>
      </c>
      <c r="I18">
        <v>56</v>
      </c>
      <c r="J18">
        <v>69</v>
      </c>
      <c r="K18">
        <v>30</v>
      </c>
      <c r="L18">
        <v>87</v>
      </c>
      <c r="M18">
        <v>91</v>
      </c>
      <c r="N18">
        <v>88</v>
      </c>
      <c r="O18">
        <v>97</v>
      </c>
      <c r="P18">
        <v>99</v>
      </c>
      <c r="Q18">
        <v>126</v>
      </c>
      <c r="R18">
        <v>59</v>
      </c>
      <c r="S18">
        <v>111</v>
      </c>
      <c r="T18">
        <v>110</v>
      </c>
      <c r="U18">
        <v>141</v>
      </c>
      <c r="V18">
        <v>119</v>
      </c>
      <c r="W18">
        <v>166</v>
      </c>
      <c r="X18">
        <v>221</v>
      </c>
      <c r="Y18">
        <v>233</v>
      </c>
      <c r="Z18">
        <v>224</v>
      </c>
      <c r="AA18">
        <v>285</v>
      </c>
      <c r="AB18">
        <v>97</v>
      </c>
      <c r="AC18">
        <v>99</v>
      </c>
      <c r="AD18">
        <v>-269</v>
      </c>
      <c r="AE18">
        <v>-226</v>
      </c>
      <c r="AF18">
        <v>-107</v>
      </c>
      <c r="AG18">
        <v>75</v>
      </c>
    </row>
    <row r="19" spans="1:33" ht="16" x14ac:dyDescent="0.2">
      <c r="A19" t="s">
        <v>815</v>
      </c>
      <c r="B19" t="s">
        <v>586</v>
      </c>
      <c r="C19" t="s">
        <v>586</v>
      </c>
      <c r="D19" t="s">
        <v>586</v>
      </c>
      <c r="E19" t="s">
        <v>586</v>
      </c>
      <c r="F19" t="s">
        <v>586</v>
      </c>
      <c r="G19" t="s">
        <v>586</v>
      </c>
      <c r="H19" t="s">
        <v>586</v>
      </c>
      <c r="I19" t="s">
        <v>586</v>
      </c>
      <c r="J19" t="s">
        <v>586</v>
      </c>
      <c r="K19" t="s">
        <v>586</v>
      </c>
      <c r="L19" t="s">
        <v>586</v>
      </c>
      <c r="M19" t="s">
        <v>586</v>
      </c>
      <c r="N19" t="s">
        <v>586</v>
      </c>
      <c r="O19" t="s">
        <v>586</v>
      </c>
      <c r="P19" t="s">
        <v>586</v>
      </c>
      <c r="Q19" t="s">
        <v>586</v>
      </c>
      <c r="R19" t="s">
        <v>586</v>
      </c>
      <c r="S19">
        <v>470</v>
      </c>
      <c r="T19">
        <v>358</v>
      </c>
      <c r="U19">
        <v>255</v>
      </c>
      <c r="V19">
        <v>310</v>
      </c>
      <c r="W19">
        <v>380</v>
      </c>
      <c r="X19">
        <v>535</v>
      </c>
      <c r="Y19">
        <v>256</v>
      </c>
      <c r="Z19">
        <v>215</v>
      </c>
      <c r="AA19">
        <v>1179</v>
      </c>
      <c r="AB19">
        <v>563</v>
      </c>
      <c r="AC19">
        <v>97</v>
      </c>
      <c r="AD19">
        <v>334</v>
      </c>
      <c r="AE19">
        <v>642</v>
      </c>
      <c r="AF19">
        <v>613</v>
      </c>
      <c r="AG19">
        <v>461</v>
      </c>
    </row>
    <row r="20" spans="1:33" ht="16" x14ac:dyDescent="0.2">
      <c r="A20" t="s">
        <v>814</v>
      </c>
      <c r="B20">
        <v>421</v>
      </c>
      <c r="C20">
        <v>515</v>
      </c>
      <c r="D20">
        <v>527</v>
      </c>
      <c r="E20">
        <v>708</v>
      </c>
      <c r="F20">
        <v>774</v>
      </c>
      <c r="G20">
        <v>1046</v>
      </c>
      <c r="H20">
        <v>1172</v>
      </c>
      <c r="I20">
        <v>1286</v>
      </c>
      <c r="J20">
        <v>1433</v>
      </c>
      <c r="K20">
        <v>1556</v>
      </c>
      <c r="L20">
        <v>1817</v>
      </c>
      <c r="M20">
        <v>1755</v>
      </c>
      <c r="N20">
        <v>1543</v>
      </c>
      <c r="O20">
        <v>2152</v>
      </c>
      <c r="P20">
        <v>1982</v>
      </c>
      <c r="Q20">
        <v>2348</v>
      </c>
      <c r="R20">
        <v>4565</v>
      </c>
      <c r="S20">
        <v>4167</v>
      </c>
      <c r="T20">
        <v>5773</v>
      </c>
      <c r="U20">
        <v>5161</v>
      </c>
      <c r="V20">
        <v>6355</v>
      </c>
      <c r="W20">
        <v>9134</v>
      </c>
      <c r="X20">
        <v>14227</v>
      </c>
      <c r="Y20">
        <v>17082</v>
      </c>
      <c r="Z20">
        <v>17865</v>
      </c>
      <c r="AA20">
        <v>21994</v>
      </c>
      <c r="AB20">
        <v>30327</v>
      </c>
      <c r="AC20">
        <v>24838</v>
      </c>
      <c r="AD20">
        <v>26990</v>
      </c>
      <c r="AE20">
        <v>31607</v>
      </c>
      <c r="AF20">
        <v>38291</v>
      </c>
      <c r="AG20">
        <v>33681</v>
      </c>
    </row>
    <row r="21" spans="1:33" ht="16" x14ac:dyDescent="0.2">
      <c r="A21" t="s">
        <v>813</v>
      </c>
      <c r="B21">
        <v>563</v>
      </c>
      <c r="C21">
        <v>801</v>
      </c>
      <c r="D21">
        <v>877</v>
      </c>
      <c r="E21">
        <v>970</v>
      </c>
      <c r="F21">
        <v>1601</v>
      </c>
      <c r="G21">
        <v>1370</v>
      </c>
      <c r="H21">
        <v>1710</v>
      </c>
      <c r="I21">
        <v>1408</v>
      </c>
      <c r="J21">
        <v>2070</v>
      </c>
      <c r="K21">
        <v>2256</v>
      </c>
      <c r="L21">
        <v>1790</v>
      </c>
      <c r="M21">
        <v>1246</v>
      </c>
      <c r="N21">
        <v>1802</v>
      </c>
      <c r="O21">
        <v>2047</v>
      </c>
      <c r="P21">
        <v>1312</v>
      </c>
      <c r="Q21">
        <v>1546</v>
      </c>
      <c r="R21">
        <v>2027</v>
      </c>
      <c r="S21">
        <v>2020</v>
      </c>
      <c r="T21">
        <v>2642</v>
      </c>
      <c r="U21">
        <v>1861</v>
      </c>
      <c r="V21">
        <v>1735</v>
      </c>
      <c r="W21">
        <v>2269</v>
      </c>
      <c r="X21">
        <v>1001</v>
      </c>
      <c r="Y21">
        <v>1930</v>
      </c>
      <c r="Z21">
        <v>3090</v>
      </c>
      <c r="AA21">
        <v>2679</v>
      </c>
      <c r="AB21">
        <v>2269</v>
      </c>
      <c r="AC21">
        <v>1862</v>
      </c>
      <c r="AD21">
        <v>810</v>
      </c>
      <c r="AE21">
        <v>1560</v>
      </c>
      <c r="AF21">
        <v>806</v>
      </c>
      <c r="AG21">
        <v>-32</v>
      </c>
    </row>
    <row r="22" spans="1:33" ht="16" x14ac:dyDescent="0.2">
      <c r="A22" t="s">
        <v>812</v>
      </c>
      <c r="B22">
        <v>161</v>
      </c>
      <c r="C22">
        <v>170</v>
      </c>
      <c r="D22">
        <v>123</v>
      </c>
      <c r="E22">
        <v>74</v>
      </c>
      <c r="F22">
        <v>114</v>
      </c>
      <c r="G22">
        <v>84</v>
      </c>
      <c r="H22">
        <v>104</v>
      </c>
      <c r="I22">
        <v>182</v>
      </c>
      <c r="J22">
        <v>177</v>
      </c>
      <c r="K22">
        <v>192</v>
      </c>
      <c r="L22">
        <v>202</v>
      </c>
      <c r="M22">
        <v>403</v>
      </c>
      <c r="N22">
        <v>1230</v>
      </c>
      <c r="O22">
        <v>1291</v>
      </c>
      <c r="P22">
        <v>1504</v>
      </c>
      <c r="Q22">
        <v>1558</v>
      </c>
      <c r="R22">
        <v>1743</v>
      </c>
      <c r="S22">
        <v>3561</v>
      </c>
      <c r="T22">
        <v>2891</v>
      </c>
      <c r="U22">
        <v>5079</v>
      </c>
      <c r="V22">
        <v>7537</v>
      </c>
      <c r="W22">
        <v>9377</v>
      </c>
      <c r="X22">
        <v>8665</v>
      </c>
      <c r="Y22">
        <v>12212</v>
      </c>
      <c r="Z22">
        <v>17338</v>
      </c>
      <c r="AA22">
        <v>19946</v>
      </c>
      <c r="AB22">
        <v>20762</v>
      </c>
      <c r="AC22">
        <v>20258</v>
      </c>
      <c r="AD22">
        <v>31781</v>
      </c>
      <c r="AE22">
        <v>23904</v>
      </c>
      <c r="AF22">
        <v>27800</v>
      </c>
      <c r="AG22">
        <v>36200</v>
      </c>
    </row>
    <row r="23" spans="1:33" ht="16" x14ac:dyDescent="0.2">
      <c r="A23" t="s">
        <v>811</v>
      </c>
      <c r="B23">
        <v>1073</v>
      </c>
      <c r="C23">
        <v>1431</v>
      </c>
      <c r="D23">
        <v>1213</v>
      </c>
      <c r="E23">
        <v>1514</v>
      </c>
      <c r="F23">
        <v>2332</v>
      </c>
      <c r="G23">
        <v>2976</v>
      </c>
      <c r="H23">
        <v>2977</v>
      </c>
      <c r="I23">
        <v>3129</v>
      </c>
      <c r="J23">
        <v>4117</v>
      </c>
      <c r="K23">
        <v>3609</v>
      </c>
      <c r="L23">
        <v>3062</v>
      </c>
      <c r="M23">
        <v>2389</v>
      </c>
      <c r="N23">
        <v>5705</v>
      </c>
      <c r="O23">
        <v>7456</v>
      </c>
      <c r="P23">
        <v>9632</v>
      </c>
      <c r="Q23">
        <v>11588</v>
      </c>
      <c r="R23">
        <v>10078</v>
      </c>
      <c r="S23">
        <v>13646</v>
      </c>
      <c r="T23">
        <v>13402</v>
      </c>
      <c r="U23">
        <v>10922</v>
      </c>
      <c r="V23">
        <v>11756</v>
      </c>
      <c r="W23">
        <v>16595</v>
      </c>
      <c r="X23">
        <v>30132</v>
      </c>
      <c r="Y23">
        <v>33888</v>
      </c>
      <c r="Z23">
        <v>35644</v>
      </c>
      <c r="AA23">
        <v>44255</v>
      </c>
      <c r="AB23">
        <v>48312</v>
      </c>
      <c r="AC23">
        <v>56473</v>
      </c>
      <c r="AD23">
        <v>66112</v>
      </c>
      <c r="AE23">
        <v>76897</v>
      </c>
      <c r="AF23">
        <v>70588</v>
      </c>
      <c r="AG23">
        <v>73315</v>
      </c>
    </row>
    <row r="24" spans="1:33" ht="16" x14ac:dyDescent="0.2">
      <c r="A24" t="s">
        <v>810</v>
      </c>
      <c r="B24">
        <v>1059</v>
      </c>
      <c r="C24">
        <v>811</v>
      </c>
      <c r="D24">
        <v>787</v>
      </c>
      <c r="E24">
        <v>579</v>
      </c>
      <c r="F24">
        <v>401</v>
      </c>
      <c r="G24">
        <v>285</v>
      </c>
      <c r="H24">
        <v>486</v>
      </c>
      <c r="I24">
        <v>738</v>
      </c>
      <c r="J24">
        <v>815</v>
      </c>
      <c r="K24">
        <v>962</v>
      </c>
      <c r="L24">
        <v>660</v>
      </c>
      <c r="M24">
        <v>677</v>
      </c>
      <c r="N24">
        <v>723</v>
      </c>
      <c r="O24">
        <v>686</v>
      </c>
      <c r="P24">
        <v>1148</v>
      </c>
      <c r="Q24">
        <v>1169</v>
      </c>
      <c r="R24">
        <v>855</v>
      </c>
      <c r="S24">
        <v>972</v>
      </c>
      <c r="T24">
        <v>1658</v>
      </c>
      <c r="U24">
        <v>1456</v>
      </c>
      <c r="V24">
        <v>1280</v>
      </c>
      <c r="W24">
        <v>1728</v>
      </c>
      <c r="X24">
        <v>2176</v>
      </c>
      <c r="Y24">
        <v>2414</v>
      </c>
      <c r="Z24">
        <v>3220</v>
      </c>
      <c r="AA24">
        <v>4300</v>
      </c>
      <c r="AB24">
        <v>10293</v>
      </c>
      <c r="AC24">
        <v>5896</v>
      </c>
      <c r="AD24">
        <v>9850</v>
      </c>
      <c r="AE24">
        <v>8249</v>
      </c>
      <c r="AF24">
        <v>7160</v>
      </c>
      <c r="AG24">
        <v>6700</v>
      </c>
    </row>
    <row r="25" spans="1:33" ht="16" x14ac:dyDescent="0.2">
      <c r="A25" t="s">
        <v>809</v>
      </c>
      <c r="B25" t="s">
        <v>586</v>
      </c>
      <c r="C25" t="s">
        <v>586</v>
      </c>
      <c r="D25" t="s">
        <v>586</v>
      </c>
      <c r="E25" t="s">
        <v>586</v>
      </c>
      <c r="F25" t="s">
        <v>586</v>
      </c>
      <c r="G25" t="s">
        <v>586</v>
      </c>
      <c r="H25" t="s">
        <v>586</v>
      </c>
      <c r="I25" t="s">
        <v>586</v>
      </c>
      <c r="J25" t="s">
        <v>586</v>
      </c>
      <c r="K25" t="s">
        <v>586</v>
      </c>
      <c r="L25" t="s">
        <v>586</v>
      </c>
      <c r="M25" t="s">
        <v>586</v>
      </c>
      <c r="N25" t="s">
        <v>586</v>
      </c>
      <c r="O25" t="s">
        <v>586</v>
      </c>
      <c r="P25" t="s">
        <v>586</v>
      </c>
      <c r="Q25" t="s">
        <v>586</v>
      </c>
      <c r="R25" t="s">
        <v>586</v>
      </c>
      <c r="S25">
        <v>168</v>
      </c>
      <c r="T25">
        <v>124</v>
      </c>
      <c r="U25">
        <v>241</v>
      </c>
      <c r="V25">
        <v>341</v>
      </c>
      <c r="W25">
        <v>401</v>
      </c>
      <c r="X25">
        <v>939</v>
      </c>
      <c r="Y25">
        <v>549</v>
      </c>
      <c r="Z25">
        <v>897</v>
      </c>
      <c r="AA25">
        <v>1536</v>
      </c>
      <c r="AB25">
        <v>1543</v>
      </c>
      <c r="AC25">
        <v>380</v>
      </c>
      <c r="AD25">
        <v>583</v>
      </c>
      <c r="AE25">
        <v>829</v>
      </c>
      <c r="AF25">
        <v>788</v>
      </c>
      <c r="AG25">
        <v>661</v>
      </c>
    </row>
    <row r="26" spans="1:33" ht="16" x14ac:dyDescent="0.2">
      <c r="A26" t="s">
        <v>808</v>
      </c>
      <c r="B26">
        <v>7</v>
      </c>
      <c r="C26">
        <v>2</v>
      </c>
      <c r="D26">
        <v>4</v>
      </c>
      <c r="E26">
        <v>39</v>
      </c>
      <c r="F26">
        <v>93</v>
      </c>
      <c r="G26">
        <v>148</v>
      </c>
      <c r="H26">
        <v>163</v>
      </c>
      <c r="I26">
        <v>130</v>
      </c>
      <c r="J26">
        <v>161</v>
      </c>
      <c r="K26">
        <v>138</v>
      </c>
      <c r="L26">
        <v>155</v>
      </c>
      <c r="M26">
        <v>193</v>
      </c>
      <c r="N26">
        <v>152</v>
      </c>
      <c r="O26">
        <v>207</v>
      </c>
      <c r="P26">
        <v>260</v>
      </c>
      <c r="Q26">
        <v>175</v>
      </c>
      <c r="R26">
        <v>280</v>
      </c>
      <c r="S26">
        <v>315</v>
      </c>
      <c r="T26">
        <v>240</v>
      </c>
      <c r="U26">
        <v>327</v>
      </c>
      <c r="V26">
        <v>182</v>
      </c>
      <c r="W26">
        <v>253</v>
      </c>
      <c r="X26">
        <v>313</v>
      </c>
      <c r="Y26">
        <v>402</v>
      </c>
      <c r="Z26">
        <v>523</v>
      </c>
      <c r="AA26">
        <v>457</v>
      </c>
      <c r="AB26">
        <v>312</v>
      </c>
      <c r="AC26">
        <v>179</v>
      </c>
      <c r="AD26">
        <v>359</v>
      </c>
      <c r="AE26">
        <v>202</v>
      </c>
      <c r="AF26">
        <v>107</v>
      </c>
      <c r="AG26">
        <v>238</v>
      </c>
    </row>
    <row r="27" spans="1:33" ht="16" x14ac:dyDescent="0.2">
      <c r="A27" t="s">
        <v>807</v>
      </c>
      <c r="B27" t="s">
        <v>586</v>
      </c>
      <c r="C27" t="s">
        <v>586</v>
      </c>
      <c r="D27" t="s">
        <v>586</v>
      </c>
      <c r="E27" t="s">
        <v>586</v>
      </c>
      <c r="F27" t="s">
        <v>586</v>
      </c>
      <c r="G27" t="s">
        <v>586</v>
      </c>
      <c r="H27" t="s">
        <v>586</v>
      </c>
      <c r="I27" t="s">
        <v>586</v>
      </c>
      <c r="J27" t="s">
        <v>586</v>
      </c>
      <c r="K27" t="s">
        <v>586</v>
      </c>
      <c r="L27" t="s">
        <v>586</v>
      </c>
      <c r="M27" t="s">
        <v>586</v>
      </c>
      <c r="N27" t="s">
        <v>586</v>
      </c>
      <c r="O27" t="s">
        <v>586</v>
      </c>
      <c r="P27" t="s">
        <v>586</v>
      </c>
      <c r="Q27" t="s">
        <v>586</v>
      </c>
      <c r="R27" t="s">
        <v>586</v>
      </c>
      <c r="S27">
        <v>-315</v>
      </c>
      <c r="T27">
        <v>168</v>
      </c>
      <c r="U27">
        <v>76</v>
      </c>
      <c r="V27">
        <v>240</v>
      </c>
      <c r="W27">
        <v>297</v>
      </c>
      <c r="X27">
        <v>521</v>
      </c>
      <c r="Y27">
        <v>1253</v>
      </c>
      <c r="Z27">
        <v>1980</v>
      </c>
      <c r="AA27">
        <v>2934</v>
      </c>
      <c r="AB27">
        <v>2339</v>
      </c>
      <c r="AC27">
        <v>1901</v>
      </c>
      <c r="AD27">
        <v>1690</v>
      </c>
      <c r="AE27">
        <v>1279</v>
      </c>
      <c r="AF27">
        <v>2362</v>
      </c>
      <c r="AG27">
        <v>1244</v>
      </c>
    </row>
    <row r="28" spans="1:33" ht="16" x14ac:dyDescent="0.2">
      <c r="A28" t="s">
        <v>806</v>
      </c>
      <c r="B28">
        <v>-90</v>
      </c>
      <c r="C28">
        <v>-42</v>
      </c>
      <c r="D28">
        <v>164</v>
      </c>
      <c r="E28">
        <v>367</v>
      </c>
      <c r="F28">
        <v>501</v>
      </c>
      <c r="G28">
        <v>837</v>
      </c>
      <c r="H28">
        <v>1258</v>
      </c>
      <c r="I28">
        <v>1501</v>
      </c>
      <c r="J28">
        <v>1424</v>
      </c>
      <c r="K28">
        <v>1210</v>
      </c>
      <c r="L28">
        <v>867</v>
      </c>
      <c r="M28">
        <v>53</v>
      </c>
      <c r="N28">
        <v>791</v>
      </c>
      <c r="O28">
        <v>1151</v>
      </c>
      <c r="P28">
        <v>1121</v>
      </c>
      <c r="Q28">
        <v>1173</v>
      </c>
      <c r="R28">
        <v>1818</v>
      </c>
      <c r="S28">
        <v>1531</v>
      </c>
      <c r="T28">
        <v>1488</v>
      </c>
      <c r="U28">
        <v>2680</v>
      </c>
      <c r="V28">
        <v>3992</v>
      </c>
      <c r="W28">
        <v>4555</v>
      </c>
      <c r="X28">
        <v>4499</v>
      </c>
      <c r="Y28">
        <v>4945</v>
      </c>
      <c r="Z28">
        <v>5057</v>
      </c>
      <c r="AA28">
        <v>8076</v>
      </c>
      <c r="AB28">
        <v>7661</v>
      </c>
      <c r="AC28">
        <v>5116</v>
      </c>
      <c r="AD28">
        <v>8674</v>
      </c>
      <c r="AE28">
        <v>3370</v>
      </c>
      <c r="AF28">
        <v>836</v>
      </c>
      <c r="AG28">
        <v>1139</v>
      </c>
    </row>
    <row r="29" spans="1:33" ht="16" x14ac:dyDescent="0.2">
      <c r="A29" t="s">
        <v>805</v>
      </c>
      <c r="B29">
        <v>72</v>
      </c>
      <c r="C29">
        <v>71</v>
      </c>
      <c r="D29">
        <v>131</v>
      </c>
      <c r="E29">
        <v>129</v>
      </c>
      <c r="F29">
        <v>186</v>
      </c>
      <c r="G29">
        <v>126</v>
      </c>
      <c r="H29">
        <v>185</v>
      </c>
      <c r="I29">
        <v>275</v>
      </c>
      <c r="J29">
        <v>315</v>
      </c>
      <c r="K29">
        <v>155</v>
      </c>
      <c r="L29">
        <v>-19</v>
      </c>
      <c r="M29">
        <v>-70</v>
      </c>
      <c r="N29">
        <v>237</v>
      </c>
      <c r="O29">
        <v>817</v>
      </c>
      <c r="P29">
        <v>707</v>
      </c>
      <c r="Q29">
        <v>460</v>
      </c>
      <c r="R29">
        <v>746</v>
      </c>
      <c r="S29">
        <v>951</v>
      </c>
      <c r="T29">
        <v>1074</v>
      </c>
      <c r="U29">
        <v>444</v>
      </c>
      <c r="V29">
        <v>190</v>
      </c>
      <c r="W29">
        <v>1402</v>
      </c>
      <c r="X29">
        <v>1817</v>
      </c>
      <c r="Y29">
        <v>2008</v>
      </c>
      <c r="Z29">
        <v>1140</v>
      </c>
      <c r="AA29">
        <v>1227</v>
      </c>
      <c r="AB29">
        <v>1748</v>
      </c>
      <c r="AC29">
        <v>-878</v>
      </c>
      <c r="AD29">
        <v>934</v>
      </c>
      <c r="AE29">
        <v>1549</v>
      </c>
      <c r="AF29">
        <v>1395</v>
      </c>
      <c r="AG29">
        <v>1325</v>
      </c>
    </row>
    <row r="30" spans="1:33" ht="16" x14ac:dyDescent="0.2">
      <c r="A30" t="s">
        <v>804</v>
      </c>
      <c r="B30">
        <v>1434</v>
      </c>
      <c r="C30">
        <v>1402</v>
      </c>
      <c r="D30">
        <v>1640</v>
      </c>
      <c r="E30">
        <v>1479</v>
      </c>
      <c r="F30">
        <v>1666</v>
      </c>
      <c r="G30">
        <v>2705</v>
      </c>
      <c r="H30">
        <v>2713</v>
      </c>
      <c r="I30">
        <v>3805</v>
      </c>
      <c r="J30">
        <v>4423</v>
      </c>
      <c r="K30">
        <v>3216</v>
      </c>
      <c r="L30">
        <v>2711</v>
      </c>
      <c r="M30">
        <v>4296</v>
      </c>
      <c r="N30">
        <v>4468</v>
      </c>
      <c r="O30">
        <v>4201</v>
      </c>
      <c r="P30">
        <v>4420</v>
      </c>
      <c r="Q30">
        <v>5071</v>
      </c>
      <c r="R30">
        <v>6152</v>
      </c>
      <c r="S30">
        <v>6686</v>
      </c>
      <c r="T30">
        <v>5027</v>
      </c>
      <c r="U30">
        <v>6636</v>
      </c>
      <c r="V30">
        <v>10921</v>
      </c>
      <c r="W30">
        <v>12643</v>
      </c>
      <c r="X30">
        <v>14494</v>
      </c>
      <c r="Y30">
        <v>15341</v>
      </c>
      <c r="Z30">
        <v>14231</v>
      </c>
      <c r="AA30">
        <v>14543</v>
      </c>
      <c r="AB30">
        <v>19621</v>
      </c>
      <c r="AC30">
        <v>17005</v>
      </c>
      <c r="AD30">
        <v>18860</v>
      </c>
      <c r="AE30">
        <v>18991</v>
      </c>
      <c r="AF30">
        <v>19076</v>
      </c>
      <c r="AG30">
        <v>21257</v>
      </c>
    </row>
    <row r="31" spans="1:33" ht="16" x14ac:dyDescent="0.2">
      <c r="A31" t="s">
        <v>803</v>
      </c>
      <c r="B31">
        <v>20</v>
      </c>
      <c r="C31">
        <v>26</v>
      </c>
      <c r="D31">
        <v>48</v>
      </c>
      <c r="E31">
        <v>50</v>
      </c>
      <c r="F31">
        <v>46</v>
      </c>
      <c r="G31">
        <v>43</v>
      </c>
      <c r="H31">
        <v>36</v>
      </c>
      <c r="I31">
        <v>49</v>
      </c>
      <c r="J31">
        <v>102</v>
      </c>
      <c r="K31">
        <v>88</v>
      </c>
      <c r="L31">
        <v>143</v>
      </c>
      <c r="M31">
        <v>214</v>
      </c>
      <c r="N31">
        <v>93</v>
      </c>
      <c r="O31">
        <v>195</v>
      </c>
      <c r="P31">
        <v>134</v>
      </c>
      <c r="Q31">
        <v>115</v>
      </c>
      <c r="R31">
        <v>216</v>
      </c>
      <c r="S31">
        <v>242</v>
      </c>
      <c r="T31">
        <v>243</v>
      </c>
      <c r="U31">
        <v>-13</v>
      </c>
      <c r="V31">
        <v>-79</v>
      </c>
      <c r="W31">
        <v>130</v>
      </c>
      <c r="X31">
        <v>116</v>
      </c>
      <c r="Y31">
        <v>262</v>
      </c>
      <c r="Z31">
        <v>393</v>
      </c>
      <c r="AA31">
        <v>963</v>
      </c>
      <c r="AB31">
        <v>486</v>
      </c>
      <c r="AC31">
        <v>418</v>
      </c>
      <c r="AD31">
        <v>464</v>
      </c>
      <c r="AE31">
        <v>500</v>
      </c>
      <c r="AF31">
        <v>361</v>
      </c>
      <c r="AG31">
        <v>439</v>
      </c>
    </row>
    <row r="32" spans="1:33" ht="16" x14ac:dyDescent="0.2">
      <c r="A32" t="s">
        <v>802</v>
      </c>
      <c r="B32">
        <v>3080</v>
      </c>
      <c r="C32">
        <v>3807</v>
      </c>
      <c r="D32">
        <v>4715</v>
      </c>
      <c r="E32">
        <v>4742</v>
      </c>
      <c r="F32">
        <v>4150</v>
      </c>
      <c r="G32">
        <v>6017</v>
      </c>
      <c r="H32">
        <v>8542</v>
      </c>
      <c r="I32">
        <v>7672</v>
      </c>
      <c r="J32">
        <v>8237</v>
      </c>
      <c r="K32">
        <v>5427</v>
      </c>
      <c r="L32">
        <v>4587</v>
      </c>
      <c r="M32">
        <v>9680</v>
      </c>
      <c r="N32">
        <v>7737</v>
      </c>
      <c r="O32">
        <v>10921</v>
      </c>
      <c r="P32">
        <v>12220</v>
      </c>
      <c r="Q32">
        <v>13469</v>
      </c>
      <c r="R32">
        <v>11852</v>
      </c>
      <c r="S32">
        <v>13629</v>
      </c>
      <c r="T32">
        <v>19099</v>
      </c>
      <c r="U32">
        <v>9612</v>
      </c>
      <c r="V32">
        <v>11043</v>
      </c>
      <c r="W32">
        <v>13829</v>
      </c>
      <c r="X32">
        <v>16258</v>
      </c>
      <c r="Y32">
        <v>22836</v>
      </c>
      <c r="Z32">
        <v>26772</v>
      </c>
      <c r="AA32">
        <v>21412</v>
      </c>
      <c r="AB32">
        <v>24456</v>
      </c>
      <c r="AC32">
        <v>30122</v>
      </c>
      <c r="AD32">
        <v>28607</v>
      </c>
      <c r="AE32">
        <v>28258</v>
      </c>
      <c r="AF32">
        <v>30049</v>
      </c>
      <c r="AG32">
        <v>32527</v>
      </c>
    </row>
    <row r="33" spans="1:33" ht="16" x14ac:dyDescent="0.2">
      <c r="A33" t="s">
        <v>479</v>
      </c>
      <c r="B33">
        <v>65</v>
      </c>
      <c r="C33">
        <v>48</v>
      </c>
      <c r="D33">
        <v>8</v>
      </c>
      <c r="E33">
        <v>28</v>
      </c>
      <c r="F33">
        <v>19</v>
      </c>
      <c r="G33">
        <v>-13</v>
      </c>
      <c r="H33">
        <v>19</v>
      </c>
      <c r="I33">
        <v>35</v>
      </c>
      <c r="J33">
        <v>68</v>
      </c>
      <c r="K33">
        <v>57</v>
      </c>
      <c r="L33">
        <v>-47</v>
      </c>
      <c r="M33">
        <v>-36</v>
      </c>
      <c r="N33">
        <v>-214</v>
      </c>
      <c r="O33">
        <v>72</v>
      </c>
      <c r="P33">
        <v>430</v>
      </c>
      <c r="Q33">
        <v>691</v>
      </c>
      <c r="R33">
        <v>270</v>
      </c>
      <c r="S33">
        <v>453</v>
      </c>
      <c r="T33">
        <v>704</v>
      </c>
      <c r="U33">
        <v>609</v>
      </c>
      <c r="V33">
        <v>749</v>
      </c>
      <c r="W33">
        <v>1073</v>
      </c>
      <c r="X33">
        <v>1228</v>
      </c>
      <c r="Y33">
        <v>2069</v>
      </c>
      <c r="Z33">
        <v>3007</v>
      </c>
      <c r="AA33">
        <v>5762</v>
      </c>
      <c r="AB33">
        <v>4954</v>
      </c>
      <c r="AC33">
        <v>2899</v>
      </c>
      <c r="AD33">
        <v>3712</v>
      </c>
      <c r="AE33">
        <v>5178</v>
      </c>
      <c r="AF33">
        <v>3749</v>
      </c>
      <c r="AG33">
        <v>3696</v>
      </c>
    </row>
    <row r="34" spans="1:33" ht="16" x14ac:dyDescent="0.2">
      <c r="A34" t="s">
        <v>801</v>
      </c>
      <c r="B34" t="s">
        <v>586</v>
      </c>
      <c r="C34" t="s">
        <v>586</v>
      </c>
      <c r="D34" t="s">
        <v>586</v>
      </c>
      <c r="E34" t="s">
        <v>586</v>
      </c>
      <c r="F34" t="s">
        <v>586</v>
      </c>
      <c r="G34" t="s">
        <v>586</v>
      </c>
      <c r="H34" t="s">
        <v>586</v>
      </c>
      <c r="I34">
        <v>0</v>
      </c>
      <c r="J34">
        <v>0</v>
      </c>
      <c r="K34">
        <v>0</v>
      </c>
      <c r="L34">
        <v>0</v>
      </c>
      <c r="M34">
        <v>0</v>
      </c>
      <c r="N34">
        <v>-14</v>
      </c>
      <c r="O34">
        <v>-4</v>
      </c>
      <c r="P34">
        <v>-4</v>
      </c>
      <c r="Q34">
        <v>-4</v>
      </c>
      <c r="R34">
        <v>-4</v>
      </c>
      <c r="S34">
        <v>-4</v>
      </c>
      <c r="T34">
        <v>-4</v>
      </c>
      <c r="U34">
        <v>-2</v>
      </c>
      <c r="V34">
        <v>-1</v>
      </c>
      <c r="W34">
        <v>-1</v>
      </c>
      <c r="X34" t="s">
        <v>619</v>
      </c>
      <c r="Y34" t="s">
        <v>619</v>
      </c>
      <c r="Z34" t="s">
        <v>619</v>
      </c>
      <c r="AA34" t="s">
        <v>619</v>
      </c>
      <c r="AB34" t="s">
        <v>619</v>
      </c>
      <c r="AC34" t="s">
        <v>619</v>
      </c>
      <c r="AD34" t="s">
        <v>619</v>
      </c>
      <c r="AE34" t="s">
        <v>619</v>
      </c>
      <c r="AF34" t="s">
        <v>619</v>
      </c>
      <c r="AG34" t="s">
        <v>619</v>
      </c>
    </row>
    <row r="35" spans="1:33" ht="16" x14ac:dyDescent="0.2">
      <c r="A35" t="s">
        <v>800</v>
      </c>
      <c r="B35" t="s">
        <v>586</v>
      </c>
      <c r="C35" t="s">
        <v>586</v>
      </c>
      <c r="D35" t="s">
        <v>586</v>
      </c>
      <c r="E35" t="s">
        <v>586</v>
      </c>
      <c r="F35" t="s">
        <v>586</v>
      </c>
      <c r="G35" t="s">
        <v>586</v>
      </c>
      <c r="H35" t="s">
        <v>586</v>
      </c>
      <c r="I35" t="s">
        <v>586</v>
      </c>
      <c r="J35" t="s">
        <v>586</v>
      </c>
      <c r="K35" t="s">
        <v>586</v>
      </c>
      <c r="L35" t="s">
        <v>586</v>
      </c>
      <c r="M35" t="s">
        <v>586</v>
      </c>
      <c r="N35" t="s">
        <v>586</v>
      </c>
      <c r="O35" t="s">
        <v>586</v>
      </c>
      <c r="P35" t="s">
        <v>586</v>
      </c>
      <c r="Q35" t="s">
        <v>586</v>
      </c>
      <c r="R35" t="s">
        <v>586</v>
      </c>
      <c r="S35" t="s">
        <v>619</v>
      </c>
      <c r="T35" t="s">
        <v>619</v>
      </c>
      <c r="U35" t="s">
        <v>619</v>
      </c>
      <c r="V35" t="s">
        <v>619</v>
      </c>
      <c r="W35" t="s">
        <v>619</v>
      </c>
      <c r="X35" t="s">
        <v>619</v>
      </c>
      <c r="Y35" t="s">
        <v>619</v>
      </c>
      <c r="Z35" t="s">
        <v>619</v>
      </c>
      <c r="AA35" t="s">
        <v>619</v>
      </c>
      <c r="AB35" t="s">
        <v>619</v>
      </c>
      <c r="AC35" t="s">
        <v>586</v>
      </c>
      <c r="AD35" t="s">
        <v>586</v>
      </c>
      <c r="AE35" t="s">
        <v>586</v>
      </c>
      <c r="AF35" t="s">
        <v>586</v>
      </c>
      <c r="AG35" t="s">
        <v>586</v>
      </c>
    </row>
    <row r="36" spans="1:33" ht="16" x14ac:dyDescent="0.2">
      <c r="A36" t="s">
        <v>799</v>
      </c>
      <c r="B36" t="s">
        <v>586</v>
      </c>
      <c r="C36" t="s">
        <v>586</v>
      </c>
      <c r="D36" t="s">
        <v>586</v>
      </c>
      <c r="E36" t="s">
        <v>586</v>
      </c>
      <c r="F36" t="s">
        <v>586</v>
      </c>
      <c r="G36" t="s">
        <v>586</v>
      </c>
      <c r="H36" t="s">
        <v>586</v>
      </c>
      <c r="I36" t="s">
        <v>586</v>
      </c>
      <c r="J36" t="s">
        <v>586</v>
      </c>
      <c r="K36" t="s">
        <v>586</v>
      </c>
      <c r="L36" t="s">
        <v>586</v>
      </c>
      <c r="M36" t="s">
        <v>586</v>
      </c>
      <c r="N36" t="s">
        <v>586</v>
      </c>
      <c r="O36" t="s">
        <v>586</v>
      </c>
      <c r="P36" t="s">
        <v>586</v>
      </c>
      <c r="Q36" t="s">
        <v>586</v>
      </c>
      <c r="R36" t="s">
        <v>586</v>
      </c>
      <c r="S36" t="s">
        <v>619</v>
      </c>
      <c r="T36" t="s">
        <v>619</v>
      </c>
      <c r="U36" t="s">
        <v>619</v>
      </c>
      <c r="V36" t="s">
        <v>619</v>
      </c>
      <c r="W36" t="s">
        <v>619</v>
      </c>
      <c r="X36">
        <v>1</v>
      </c>
      <c r="Y36">
        <v>1</v>
      </c>
      <c r="Z36">
        <v>1</v>
      </c>
      <c r="AA36">
        <v>1</v>
      </c>
      <c r="AB36">
        <v>1</v>
      </c>
      <c r="AC36" t="s">
        <v>619</v>
      </c>
      <c r="AD36" t="s">
        <v>619</v>
      </c>
      <c r="AE36" t="s">
        <v>619</v>
      </c>
      <c r="AF36" t="s">
        <v>619</v>
      </c>
      <c r="AG36" t="s">
        <v>619</v>
      </c>
    </row>
    <row r="37" spans="1:33" ht="16" x14ac:dyDescent="0.2">
      <c r="A37" t="s">
        <v>798</v>
      </c>
      <c r="B37" t="s">
        <v>586</v>
      </c>
      <c r="C37" t="s">
        <v>586</v>
      </c>
      <c r="D37" t="s">
        <v>586</v>
      </c>
      <c r="E37" t="s">
        <v>586</v>
      </c>
      <c r="F37" t="s">
        <v>586</v>
      </c>
      <c r="G37" t="s">
        <v>586</v>
      </c>
      <c r="H37" t="s">
        <v>586</v>
      </c>
      <c r="I37" t="s">
        <v>163</v>
      </c>
      <c r="J37" t="s">
        <v>163</v>
      </c>
      <c r="K37" t="s">
        <v>163</v>
      </c>
      <c r="L37" t="s">
        <v>604</v>
      </c>
      <c r="M37" t="s">
        <v>604</v>
      </c>
      <c r="N37" t="s">
        <v>604</v>
      </c>
      <c r="O37">
        <v>-67</v>
      </c>
      <c r="P37">
        <v>-61</v>
      </c>
      <c r="Q37">
        <v>-82</v>
      </c>
      <c r="R37">
        <v>-163</v>
      </c>
      <c r="S37">
        <v>-4</v>
      </c>
      <c r="T37">
        <v>106</v>
      </c>
      <c r="U37">
        <v>71</v>
      </c>
      <c r="V37">
        <v>55</v>
      </c>
      <c r="W37" t="s">
        <v>604</v>
      </c>
      <c r="X37">
        <v>261</v>
      </c>
      <c r="Y37" t="s">
        <v>604</v>
      </c>
      <c r="Z37">
        <v>1539</v>
      </c>
      <c r="AA37">
        <v>2696</v>
      </c>
      <c r="AB37">
        <v>2031</v>
      </c>
      <c r="AC37">
        <v>427</v>
      </c>
      <c r="AD37">
        <v>445</v>
      </c>
      <c r="AE37" t="s">
        <v>604</v>
      </c>
      <c r="AF37" t="s">
        <v>604</v>
      </c>
      <c r="AG37" t="s">
        <v>604</v>
      </c>
    </row>
    <row r="38" spans="1:33" ht="16" x14ac:dyDescent="0.2">
      <c r="A38" t="s">
        <v>797</v>
      </c>
      <c r="B38" t="s">
        <v>586</v>
      </c>
      <c r="C38" t="s">
        <v>586</v>
      </c>
      <c r="D38" t="s">
        <v>586</v>
      </c>
      <c r="E38" t="s">
        <v>586</v>
      </c>
      <c r="F38" t="s">
        <v>586</v>
      </c>
      <c r="G38" t="s">
        <v>586</v>
      </c>
      <c r="H38" t="s">
        <v>586</v>
      </c>
      <c r="I38" t="s">
        <v>586</v>
      </c>
      <c r="J38" t="s">
        <v>586</v>
      </c>
      <c r="K38" t="s">
        <v>586</v>
      </c>
      <c r="L38" t="s">
        <v>586</v>
      </c>
      <c r="M38" t="s">
        <v>586</v>
      </c>
      <c r="N38">
        <v>0</v>
      </c>
      <c r="O38">
        <v>0</v>
      </c>
      <c r="P38">
        <v>0</v>
      </c>
      <c r="Q38">
        <v>0</v>
      </c>
      <c r="R38">
        <v>-3</v>
      </c>
      <c r="S38">
        <v>-1</v>
      </c>
      <c r="T38">
        <v>-1</v>
      </c>
      <c r="U38">
        <v>-1</v>
      </c>
      <c r="V38" t="s">
        <v>619</v>
      </c>
      <c r="W38" t="s">
        <v>619</v>
      </c>
      <c r="X38">
        <v>1</v>
      </c>
      <c r="Y38">
        <v>1</v>
      </c>
      <c r="Z38">
        <v>1</v>
      </c>
      <c r="AA38">
        <v>1</v>
      </c>
      <c r="AB38">
        <v>1</v>
      </c>
      <c r="AC38">
        <v>2</v>
      </c>
      <c r="AD38">
        <v>2</v>
      </c>
      <c r="AE38">
        <v>2</v>
      </c>
      <c r="AF38">
        <v>2</v>
      </c>
      <c r="AG38">
        <v>2</v>
      </c>
    </row>
    <row r="39" spans="1:33" ht="16" x14ac:dyDescent="0.2">
      <c r="A39" t="s">
        <v>796</v>
      </c>
      <c r="B39" t="s">
        <v>586</v>
      </c>
      <c r="C39" t="s">
        <v>586</v>
      </c>
      <c r="D39" t="s">
        <v>586</v>
      </c>
      <c r="E39" t="s">
        <v>586</v>
      </c>
      <c r="F39" t="s">
        <v>586</v>
      </c>
      <c r="G39" t="s">
        <v>586</v>
      </c>
      <c r="H39" t="s">
        <v>586</v>
      </c>
      <c r="I39" t="s">
        <v>163</v>
      </c>
      <c r="J39" t="s">
        <v>163</v>
      </c>
      <c r="K39" t="s">
        <v>163</v>
      </c>
      <c r="L39">
        <v>0</v>
      </c>
      <c r="M39">
        <v>0</v>
      </c>
      <c r="N39">
        <v>-5</v>
      </c>
      <c r="O39">
        <v>-5</v>
      </c>
      <c r="P39">
        <v>-1</v>
      </c>
      <c r="Q39">
        <v>-2</v>
      </c>
      <c r="R39">
        <v>-2</v>
      </c>
      <c r="S39">
        <v>-2</v>
      </c>
      <c r="T39">
        <v>1</v>
      </c>
      <c r="U39" t="s">
        <v>619</v>
      </c>
      <c r="V39" t="s">
        <v>619</v>
      </c>
      <c r="W39" t="s">
        <v>619</v>
      </c>
      <c r="X39">
        <v>2</v>
      </c>
      <c r="Y39">
        <v>-1</v>
      </c>
      <c r="Z39">
        <v>-2</v>
      </c>
      <c r="AA39">
        <v>-1</v>
      </c>
      <c r="AB39">
        <v>-1</v>
      </c>
      <c r="AC39">
        <v>1</v>
      </c>
      <c r="AD39">
        <v>1</v>
      </c>
      <c r="AE39">
        <v>1</v>
      </c>
      <c r="AF39">
        <v>1</v>
      </c>
      <c r="AG39">
        <v>1</v>
      </c>
    </row>
    <row r="40" spans="1:33" ht="16" x14ac:dyDescent="0.2">
      <c r="A40" t="s">
        <v>795</v>
      </c>
      <c r="B40" t="s">
        <v>586</v>
      </c>
      <c r="C40" t="s">
        <v>586</v>
      </c>
      <c r="D40" t="s">
        <v>586</v>
      </c>
      <c r="E40" t="s">
        <v>586</v>
      </c>
      <c r="F40" t="s">
        <v>586</v>
      </c>
      <c r="G40" t="s">
        <v>586</v>
      </c>
      <c r="H40" t="s">
        <v>586</v>
      </c>
      <c r="I40">
        <v>0</v>
      </c>
      <c r="J40">
        <v>0</v>
      </c>
      <c r="K40">
        <v>0</v>
      </c>
      <c r="L40">
        <v>0</v>
      </c>
      <c r="M40">
        <v>0</v>
      </c>
      <c r="N40" t="s">
        <v>619</v>
      </c>
      <c r="O40">
        <v>10</v>
      </c>
      <c r="P40">
        <v>-1</v>
      </c>
      <c r="Q40">
        <v>-1</v>
      </c>
      <c r="R40">
        <v>-1</v>
      </c>
      <c r="S40">
        <v>-6</v>
      </c>
      <c r="T40">
        <v>5</v>
      </c>
      <c r="U40">
        <v>1</v>
      </c>
      <c r="V40">
        <v>5</v>
      </c>
      <c r="W40">
        <v>10</v>
      </c>
      <c r="X40">
        <v>41</v>
      </c>
      <c r="Y40">
        <v>43</v>
      </c>
      <c r="Z40">
        <v>19</v>
      </c>
      <c r="AA40">
        <v>15</v>
      </c>
      <c r="AB40">
        <v>19</v>
      </c>
      <c r="AC40">
        <v>64</v>
      </c>
      <c r="AD40">
        <v>75</v>
      </c>
      <c r="AE40">
        <v>80</v>
      </c>
      <c r="AF40">
        <v>73</v>
      </c>
      <c r="AG40">
        <v>74</v>
      </c>
    </row>
    <row r="41" spans="1:33" ht="16" x14ac:dyDescent="0.2">
      <c r="A41" t="s">
        <v>794</v>
      </c>
      <c r="B41" t="s">
        <v>586</v>
      </c>
      <c r="C41" t="s">
        <v>586</v>
      </c>
      <c r="D41" t="s">
        <v>586</v>
      </c>
      <c r="E41" t="s">
        <v>586</v>
      </c>
      <c r="F41" t="s">
        <v>586</v>
      </c>
      <c r="G41" t="s">
        <v>586</v>
      </c>
      <c r="H41" t="s">
        <v>586</v>
      </c>
      <c r="I41" t="s">
        <v>163</v>
      </c>
      <c r="J41" t="s">
        <v>163</v>
      </c>
      <c r="K41" t="s">
        <v>163</v>
      </c>
      <c r="L41">
        <v>0</v>
      </c>
      <c r="M41">
        <v>0</v>
      </c>
      <c r="N41">
        <v>0</v>
      </c>
      <c r="O41">
        <v>0</v>
      </c>
      <c r="P41">
        <v>0</v>
      </c>
      <c r="Q41">
        <v>0</v>
      </c>
      <c r="R41">
        <v>0</v>
      </c>
      <c r="S41">
        <v>-1</v>
      </c>
      <c r="T41">
        <v>-1</v>
      </c>
      <c r="U41">
        <v>12</v>
      </c>
      <c r="V41">
        <v>14</v>
      </c>
      <c r="W41" t="s">
        <v>619</v>
      </c>
      <c r="X41">
        <v>-1</v>
      </c>
      <c r="Y41">
        <v>-1</v>
      </c>
      <c r="Z41">
        <v>-1</v>
      </c>
      <c r="AA41">
        <v>-4</v>
      </c>
      <c r="AB41">
        <v>-31</v>
      </c>
      <c r="AC41">
        <v>-17</v>
      </c>
      <c r="AD41" t="s">
        <v>604</v>
      </c>
      <c r="AE41">
        <v>-47</v>
      </c>
      <c r="AF41">
        <v>12</v>
      </c>
      <c r="AG41">
        <v>-8</v>
      </c>
    </row>
    <row r="42" spans="1:33" ht="16" x14ac:dyDescent="0.2">
      <c r="A42" t="s">
        <v>793</v>
      </c>
      <c r="B42">
        <v>12</v>
      </c>
      <c r="C42">
        <v>12</v>
      </c>
      <c r="D42">
        <v>10</v>
      </c>
      <c r="E42">
        <v>10</v>
      </c>
      <c r="F42">
        <v>6</v>
      </c>
      <c r="G42">
        <v>5</v>
      </c>
      <c r="H42">
        <v>6</v>
      </c>
      <c r="I42">
        <v>3</v>
      </c>
      <c r="J42">
        <v>3</v>
      </c>
      <c r="K42">
        <v>8</v>
      </c>
      <c r="L42">
        <v>9</v>
      </c>
      <c r="M42">
        <v>13</v>
      </c>
      <c r="N42">
        <v>4</v>
      </c>
      <c r="O42">
        <v>7</v>
      </c>
      <c r="P42">
        <v>5</v>
      </c>
      <c r="Q42">
        <v>17</v>
      </c>
      <c r="R42">
        <v>14</v>
      </c>
      <c r="S42">
        <v>5</v>
      </c>
      <c r="T42">
        <v>5</v>
      </c>
      <c r="U42">
        <v>16</v>
      </c>
      <c r="V42">
        <v>27</v>
      </c>
      <c r="W42">
        <v>35</v>
      </c>
      <c r="X42">
        <v>31</v>
      </c>
      <c r="Y42">
        <v>144</v>
      </c>
      <c r="Z42">
        <v>135</v>
      </c>
      <c r="AA42">
        <v>227</v>
      </c>
      <c r="AB42">
        <v>120</v>
      </c>
      <c r="AC42">
        <v>81</v>
      </c>
      <c r="AD42">
        <v>72</v>
      </c>
      <c r="AE42">
        <v>117</v>
      </c>
      <c r="AF42">
        <v>147</v>
      </c>
      <c r="AG42">
        <v>149</v>
      </c>
    </row>
    <row r="43" spans="1:33" ht="16" x14ac:dyDescent="0.2">
      <c r="A43" t="s">
        <v>792</v>
      </c>
      <c r="B43" t="s">
        <v>586</v>
      </c>
      <c r="C43" t="s">
        <v>586</v>
      </c>
      <c r="D43" t="s">
        <v>586</v>
      </c>
      <c r="E43" t="s">
        <v>586</v>
      </c>
      <c r="F43" t="s">
        <v>586</v>
      </c>
      <c r="G43" t="s">
        <v>586</v>
      </c>
      <c r="H43" t="s">
        <v>586</v>
      </c>
      <c r="I43" t="s">
        <v>163</v>
      </c>
      <c r="J43" t="s">
        <v>163</v>
      </c>
      <c r="K43" t="s">
        <v>163</v>
      </c>
      <c r="L43" t="s">
        <v>163</v>
      </c>
      <c r="M43">
        <v>-8</v>
      </c>
      <c r="N43">
        <v>-8</v>
      </c>
      <c r="O43">
        <v>-8</v>
      </c>
      <c r="P43">
        <v>34</v>
      </c>
      <c r="Q43">
        <v>36</v>
      </c>
      <c r="R43">
        <v>53</v>
      </c>
      <c r="S43" t="s">
        <v>586</v>
      </c>
      <c r="T43" t="s">
        <v>586</v>
      </c>
      <c r="U43" t="s">
        <v>586</v>
      </c>
      <c r="V43" t="s">
        <v>586</v>
      </c>
      <c r="W43" t="s">
        <v>586</v>
      </c>
      <c r="X43" t="s">
        <v>586</v>
      </c>
      <c r="Y43" t="s">
        <v>586</v>
      </c>
      <c r="Z43" t="s">
        <v>586</v>
      </c>
      <c r="AA43" t="s">
        <v>586</v>
      </c>
      <c r="AB43" t="s">
        <v>586</v>
      </c>
      <c r="AC43" t="s">
        <v>586</v>
      </c>
      <c r="AD43" t="s">
        <v>586</v>
      </c>
      <c r="AE43" t="s">
        <v>586</v>
      </c>
      <c r="AF43" t="s">
        <v>586</v>
      </c>
      <c r="AG43" t="s">
        <v>586</v>
      </c>
    </row>
    <row r="44" spans="1:33" ht="16" x14ac:dyDescent="0.2">
      <c r="A44" t="s">
        <v>791</v>
      </c>
      <c r="B44" t="s">
        <v>586</v>
      </c>
      <c r="C44" t="s">
        <v>586</v>
      </c>
      <c r="D44" t="s">
        <v>586</v>
      </c>
      <c r="E44" t="s">
        <v>586</v>
      </c>
      <c r="F44" t="s">
        <v>586</v>
      </c>
      <c r="G44" t="s">
        <v>586</v>
      </c>
      <c r="H44" t="s">
        <v>586</v>
      </c>
      <c r="I44">
        <v>0</v>
      </c>
      <c r="J44">
        <v>0</v>
      </c>
      <c r="K44">
        <v>-1</v>
      </c>
      <c r="L44">
        <v>-14</v>
      </c>
      <c r="M44" t="s">
        <v>163</v>
      </c>
      <c r="N44" t="s">
        <v>586</v>
      </c>
      <c r="O44" t="s">
        <v>586</v>
      </c>
      <c r="P44" t="s">
        <v>586</v>
      </c>
      <c r="Q44" t="s">
        <v>586</v>
      </c>
      <c r="R44" t="s">
        <v>586</v>
      </c>
      <c r="S44" t="s">
        <v>586</v>
      </c>
      <c r="T44" t="s">
        <v>586</v>
      </c>
      <c r="U44" t="s">
        <v>586</v>
      </c>
      <c r="V44" t="s">
        <v>586</v>
      </c>
      <c r="W44" t="s">
        <v>586</v>
      </c>
      <c r="X44" t="s">
        <v>586</v>
      </c>
      <c r="Y44" t="s">
        <v>586</v>
      </c>
      <c r="Z44" t="s">
        <v>586</v>
      </c>
      <c r="AA44" t="s">
        <v>586</v>
      </c>
      <c r="AB44" t="s">
        <v>586</v>
      </c>
      <c r="AC44" t="s">
        <v>586</v>
      </c>
      <c r="AD44" t="s">
        <v>586</v>
      </c>
      <c r="AE44" t="s">
        <v>586</v>
      </c>
      <c r="AF44" t="s">
        <v>586</v>
      </c>
      <c r="AG44" t="s">
        <v>586</v>
      </c>
    </row>
    <row r="45" spans="1:33" ht="16" x14ac:dyDescent="0.2">
      <c r="A45" t="s">
        <v>790</v>
      </c>
      <c r="B45" t="s">
        <v>586</v>
      </c>
      <c r="C45" t="s">
        <v>586</v>
      </c>
      <c r="D45" t="s">
        <v>586</v>
      </c>
      <c r="E45" t="s">
        <v>586</v>
      </c>
      <c r="F45" t="s">
        <v>586</v>
      </c>
      <c r="G45" t="s">
        <v>586</v>
      </c>
      <c r="H45" t="s">
        <v>586</v>
      </c>
      <c r="I45" t="s">
        <v>163</v>
      </c>
      <c r="J45" t="s">
        <v>163</v>
      </c>
      <c r="K45">
        <v>0</v>
      </c>
      <c r="L45">
        <v>0</v>
      </c>
      <c r="M45">
        <v>0</v>
      </c>
      <c r="N45" t="s">
        <v>619</v>
      </c>
      <c r="O45">
        <v>1</v>
      </c>
      <c r="P45">
        <v>2</v>
      </c>
      <c r="Q45">
        <v>2</v>
      </c>
      <c r="R45">
        <v>1</v>
      </c>
      <c r="S45">
        <v>2</v>
      </c>
      <c r="T45" t="s">
        <v>604</v>
      </c>
      <c r="U45">
        <v>14</v>
      </c>
      <c r="V45">
        <v>1</v>
      </c>
      <c r="W45">
        <v>1</v>
      </c>
      <c r="X45" t="s">
        <v>619</v>
      </c>
      <c r="Y45">
        <v>-1</v>
      </c>
      <c r="Z45">
        <v>-1</v>
      </c>
      <c r="AA45" t="s">
        <v>619</v>
      </c>
      <c r="AB45">
        <v>2</v>
      </c>
      <c r="AC45">
        <v>18</v>
      </c>
      <c r="AD45">
        <v>9</v>
      </c>
      <c r="AE45">
        <v>11</v>
      </c>
      <c r="AF45">
        <v>-18</v>
      </c>
      <c r="AG45">
        <v>12</v>
      </c>
    </row>
    <row r="46" spans="1:33" ht="16" x14ac:dyDescent="0.2">
      <c r="A46" t="s">
        <v>789</v>
      </c>
      <c r="B46" t="s">
        <v>586</v>
      </c>
      <c r="C46" t="s">
        <v>586</v>
      </c>
      <c r="D46" t="s">
        <v>586</v>
      </c>
      <c r="E46" t="s">
        <v>586</v>
      </c>
      <c r="F46" t="s">
        <v>586</v>
      </c>
      <c r="G46" t="s">
        <v>586</v>
      </c>
      <c r="H46" t="s">
        <v>586</v>
      </c>
      <c r="I46" t="s">
        <v>586</v>
      </c>
      <c r="J46" t="s">
        <v>586</v>
      </c>
      <c r="K46" t="s">
        <v>586</v>
      </c>
      <c r="L46" t="s">
        <v>586</v>
      </c>
      <c r="M46" t="s">
        <v>586</v>
      </c>
      <c r="N46">
        <v>0</v>
      </c>
      <c r="O46">
        <v>0</v>
      </c>
      <c r="P46">
        <v>0</v>
      </c>
      <c r="Q46">
        <v>0</v>
      </c>
      <c r="R46">
        <v>0</v>
      </c>
      <c r="S46">
        <v>4</v>
      </c>
      <c r="T46">
        <v>27</v>
      </c>
      <c r="U46">
        <v>29</v>
      </c>
      <c r="V46">
        <v>58</v>
      </c>
      <c r="W46">
        <v>37</v>
      </c>
      <c r="X46">
        <v>22</v>
      </c>
      <c r="Y46">
        <v>36</v>
      </c>
      <c r="Z46">
        <v>36</v>
      </c>
      <c r="AA46" t="s">
        <v>604</v>
      </c>
      <c r="AB46">
        <v>1</v>
      </c>
      <c r="AC46" t="s">
        <v>619</v>
      </c>
      <c r="AD46" t="s">
        <v>619</v>
      </c>
      <c r="AE46" t="s">
        <v>619</v>
      </c>
      <c r="AF46" t="s">
        <v>619</v>
      </c>
      <c r="AG46" t="s">
        <v>619</v>
      </c>
    </row>
    <row r="47" spans="1:33" ht="16" x14ac:dyDescent="0.2">
      <c r="A47" t="s">
        <v>788</v>
      </c>
      <c r="B47">
        <v>0</v>
      </c>
      <c r="C47" t="s">
        <v>619</v>
      </c>
      <c r="D47" t="s">
        <v>619</v>
      </c>
      <c r="E47" t="s">
        <v>619</v>
      </c>
      <c r="F47" t="s">
        <v>619</v>
      </c>
      <c r="G47" t="s">
        <v>619</v>
      </c>
      <c r="H47" t="s">
        <v>619</v>
      </c>
      <c r="I47" t="s">
        <v>604</v>
      </c>
      <c r="J47" t="s">
        <v>604</v>
      </c>
      <c r="K47" t="s">
        <v>604</v>
      </c>
      <c r="L47" t="s">
        <v>604</v>
      </c>
      <c r="M47" t="s">
        <v>604</v>
      </c>
      <c r="N47" t="s">
        <v>604</v>
      </c>
      <c r="O47" t="s">
        <v>604</v>
      </c>
      <c r="P47" t="s">
        <v>604</v>
      </c>
      <c r="Q47" t="s">
        <v>604</v>
      </c>
      <c r="R47">
        <v>45</v>
      </c>
      <c r="S47" t="s">
        <v>604</v>
      </c>
      <c r="T47" t="s">
        <v>604</v>
      </c>
      <c r="U47">
        <v>2</v>
      </c>
      <c r="V47">
        <v>88</v>
      </c>
      <c r="W47">
        <v>57</v>
      </c>
      <c r="X47">
        <v>169</v>
      </c>
      <c r="Y47" t="s">
        <v>604</v>
      </c>
      <c r="Z47">
        <v>293</v>
      </c>
      <c r="AA47">
        <v>1335</v>
      </c>
      <c r="AB47">
        <v>1030</v>
      </c>
      <c r="AC47">
        <v>1140</v>
      </c>
      <c r="AD47">
        <v>1338</v>
      </c>
      <c r="AE47">
        <v>2106</v>
      </c>
      <c r="AF47">
        <v>974</v>
      </c>
      <c r="AG47">
        <v>700</v>
      </c>
    </row>
    <row r="48" spans="1:33" ht="16" x14ac:dyDescent="0.2">
      <c r="A48" t="s">
        <v>787</v>
      </c>
      <c r="B48">
        <v>0</v>
      </c>
      <c r="C48">
        <v>0</v>
      </c>
      <c r="D48">
        <v>0</v>
      </c>
      <c r="E48">
        <v>-3</v>
      </c>
      <c r="F48" t="s">
        <v>604</v>
      </c>
      <c r="G48" t="s">
        <v>604</v>
      </c>
      <c r="H48" t="s">
        <v>604</v>
      </c>
      <c r="I48">
        <v>-5</v>
      </c>
      <c r="J48">
        <v>-2</v>
      </c>
      <c r="K48" t="s">
        <v>619</v>
      </c>
      <c r="L48" t="s">
        <v>619</v>
      </c>
      <c r="M48" t="s">
        <v>619</v>
      </c>
      <c r="N48" t="s">
        <v>586</v>
      </c>
      <c r="O48" t="s">
        <v>586</v>
      </c>
      <c r="P48" t="s">
        <v>586</v>
      </c>
      <c r="Q48" t="s">
        <v>586</v>
      </c>
      <c r="R48" t="s">
        <v>586</v>
      </c>
      <c r="S48">
        <v>-1</v>
      </c>
      <c r="T48">
        <v>-1</v>
      </c>
      <c r="U48">
        <v>-1</v>
      </c>
      <c r="V48">
        <v>-1</v>
      </c>
      <c r="W48">
        <v>-1</v>
      </c>
      <c r="X48" t="s">
        <v>586</v>
      </c>
      <c r="Y48" t="s">
        <v>586</v>
      </c>
      <c r="Z48" t="s">
        <v>586</v>
      </c>
      <c r="AA48" t="s">
        <v>586</v>
      </c>
      <c r="AB48" t="s">
        <v>586</v>
      </c>
      <c r="AC48" t="s">
        <v>586</v>
      </c>
      <c r="AD48" t="s">
        <v>586</v>
      </c>
      <c r="AE48" t="s">
        <v>586</v>
      </c>
      <c r="AF48" t="s">
        <v>586</v>
      </c>
      <c r="AG48" t="s">
        <v>586</v>
      </c>
    </row>
    <row r="49" spans="1:33" ht="16" x14ac:dyDescent="0.2">
      <c r="A49" t="s">
        <v>786</v>
      </c>
      <c r="B49">
        <v>0</v>
      </c>
      <c r="C49">
        <v>0</v>
      </c>
      <c r="D49">
        <v>0</v>
      </c>
      <c r="E49">
        <v>0</v>
      </c>
      <c r="F49">
        <v>1</v>
      </c>
      <c r="G49">
        <v>8</v>
      </c>
      <c r="H49" t="s">
        <v>604</v>
      </c>
      <c r="I49" t="s">
        <v>604</v>
      </c>
      <c r="J49">
        <v>1</v>
      </c>
      <c r="K49">
        <v>7</v>
      </c>
      <c r="L49">
        <v>-75</v>
      </c>
      <c r="M49">
        <v>13</v>
      </c>
      <c r="N49">
        <v>71</v>
      </c>
      <c r="O49">
        <v>121</v>
      </c>
      <c r="P49">
        <v>199</v>
      </c>
      <c r="Q49">
        <v>260</v>
      </c>
      <c r="R49">
        <v>550</v>
      </c>
      <c r="S49" t="s">
        <v>586</v>
      </c>
      <c r="T49" t="s">
        <v>586</v>
      </c>
      <c r="U49" t="s">
        <v>586</v>
      </c>
      <c r="V49" t="s">
        <v>586</v>
      </c>
      <c r="W49" t="s">
        <v>586</v>
      </c>
      <c r="X49" t="s">
        <v>586</v>
      </c>
      <c r="Y49" t="s">
        <v>586</v>
      </c>
      <c r="Z49" t="s">
        <v>586</v>
      </c>
      <c r="AA49" t="s">
        <v>586</v>
      </c>
      <c r="AB49" t="s">
        <v>586</v>
      </c>
      <c r="AC49" t="s">
        <v>586</v>
      </c>
      <c r="AD49" t="s">
        <v>586</v>
      </c>
      <c r="AE49" t="s">
        <v>586</v>
      </c>
      <c r="AF49" t="s">
        <v>586</v>
      </c>
      <c r="AG49" t="s">
        <v>586</v>
      </c>
    </row>
    <row r="50" spans="1:33" ht="16" x14ac:dyDescent="0.2">
      <c r="A50" t="s">
        <v>785</v>
      </c>
      <c r="B50" t="s">
        <v>604</v>
      </c>
      <c r="C50">
        <v>2</v>
      </c>
      <c r="D50">
        <v>2</v>
      </c>
      <c r="E50">
        <v>1</v>
      </c>
      <c r="F50">
        <v>1</v>
      </c>
      <c r="G50">
        <v>1</v>
      </c>
      <c r="H50">
        <v>1</v>
      </c>
      <c r="I50">
        <v>2</v>
      </c>
      <c r="J50">
        <v>6</v>
      </c>
      <c r="K50">
        <v>4</v>
      </c>
      <c r="L50" t="s">
        <v>619</v>
      </c>
      <c r="M50">
        <v>3</v>
      </c>
      <c r="N50">
        <v>1</v>
      </c>
      <c r="O50">
        <v>1</v>
      </c>
      <c r="P50">
        <v>1</v>
      </c>
      <c r="Q50">
        <v>1</v>
      </c>
      <c r="R50">
        <v>1</v>
      </c>
      <c r="S50">
        <v>2</v>
      </c>
      <c r="T50">
        <v>2</v>
      </c>
      <c r="U50">
        <v>2</v>
      </c>
      <c r="V50">
        <v>2</v>
      </c>
      <c r="W50">
        <v>1</v>
      </c>
      <c r="X50">
        <v>2</v>
      </c>
      <c r="Y50">
        <v>2</v>
      </c>
      <c r="Z50">
        <v>23</v>
      </c>
      <c r="AA50">
        <v>43</v>
      </c>
      <c r="AB50" t="s">
        <v>604</v>
      </c>
      <c r="AC50" t="s">
        <v>604</v>
      </c>
      <c r="AD50" t="s">
        <v>604</v>
      </c>
      <c r="AE50">
        <v>37</v>
      </c>
      <c r="AF50" t="s">
        <v>604</v>
      </c>
      <c r="AG50" t="s">
        <v>604</v>
      </c>
    </row>
    <row r="51" spans="1:33" ht="16" x14ac:dyDescent="0.2">
      <c r="A51" t="s">
        <v>784</v>
      </c>
      <c r="B51" t="s">
        <v>586</v>
      </c>
      <c r="C51" t="s">
        <v>586</v>
      </c>
      <c r="D51" t="s">
        <v>586</v>
      </c>
      <c r="E51" t="s">
        <v>586</v>
      </c>
      <c r="F51" t="s">
        <v>586</v>
      </c>
      <c r="G51" t="s">
        <v>586</v>
      </c>
      <c r="H51" t="s">
        <v>586</v>
      </c>
      <c r="I51" t="s">
        <v>163</v>
      </c>
      <c r="J51" t="s">
        <v>163</v>
      </c>
      <c r="K51" t="s">
        <v>163</v>
      </c>
      <c r="L51" t="s">
        <v>604</v>
      </c>
      <c r="M51" t="s">
        <v>604</v>
      </c>
      <c r="N51">
        <v>-65</v>
      </c>
      <c r="O51">
        <v>-53</v>
      </c>
      <c r="P51">
        <v>79</v>
      </c>
      <c r="Q51">
        <v>171</v>
      </c>
      <c r="R51">
        <v>69</v>
      </c>
      <c r="S51">
        <v>229</v>
      </c>
      <c r="T51">
        <v>513</v>
      </c>
      <c r="U51">
        <v>236</v>
      </c>
      <c r="V51">
        <v>255</v>
      </c>
      <c r="W51">
        <v>314</v>
      </c>
      <c r="X51">
        <v>429</v>
      </c>
      <c r="Y51">
        <v>568</v>
      </c>
      <c r="Z51">
        <v>719</v>
      </c>
      <c r="AA51">
        <v>780</v>
      </c>
      <c r="AB51">
        <v>1201</v>
      </c>
      <c r="AC51" t="s">
        <v>604</v>
      </c>
      <c r="AD51">
        <v>1342</v>
      </c>
      <c r="AE51" t="s">
        <v>604</v>
      </c>
      <c r="AF51">
        <v>1605</v>
      </c>
      <c r="AG51" t="s">
        <v>604</v>
      </c>
    </row>
    <row r="52" spans="1:33" ht="16" x14ac:dyDescent="0.2">
      <c r="A52" t="s">
        <v>783</v>
      </c>
      <c r="B52" t="s">
        <v>586</v>
      </c>
      <c r="C52" t="s">
        <v>586</v>
      </c>
      <c r="D52" t="s">
        <v>586</v>
      </c>
      <c r="E52" t="s">
        <v>586</v>
      </c>
      <c r="F52" t="s">
        <v>586</v>
      </c>
      <c r="G52" t="s">
        <v>586</v>
      </c>
      <c r="H52" t="s">
        <v>586</v>
      </c>
      <c r="I52" t="s">
        <v>586</v>
      </c>
      <c r="J52" t="s">
        <v>586</v>
      </c>
      <c r="K52" t="s">
        <v>586</v>
      </c>
      <c r="L52" t="s">
        <v>586</v>
      </c>
      <c r="M52" t="s">
        <v>586</v>
      </c>
      <c r="N52" t="s">
        <v>586</v>
      </c>
      <c r="O52" t="s">
        <v>586</v>
      </c>
      <c r="P52" t="s">
        <v>586</v>
      </c>
      <c r="Q52" t="s">
        <v>586</v>
      </c>
      <c r="R52" t="s">
        <v>586</v>
      </c>
      <c r="S52">
        <v>-1</v>
      </c>
      <c r="T52">
        <v>-1</v>
      </c>
      <c r="U52">
        <v>-1</v>
      </c>
      <c r="V52">
        <v>-1</v>
      </c>
      <c r="W52">
        <v>-1</v>
      </c>
      <c r="X52" t="s">
        <v>586</v>
      </c>
      <c r="Y52" t="s">
        <v>586</v>
      </c>
      <c r="Z52" t="s">
        <v>586</v>
      </c>
      <c r="AA52" t="s">
        <v>586</v>
      </c>
      <c r="AB52" t="s">
        <v>586</v>
      </c>
      <c r="AC52" t="s">
        <v>619</v>
      </c>
      <c r="AD52" t="s">
        <v>619</v>
      </c>
      <c r="AE52" t="s">
        <v>619</v>
      </c>
      <c r="AF52" t="s">
        <v>619</v>
      </c>
      <c r="AG52" t="s">
        <v>619</v>
      </c>
    </row>
    <row r="53" spans="1:33" ht="16" x14ac:dyDescent="0.2">
      <c r="A53" t="s">
        <v>782</v>
      </c>
      <c r="B53" t="s">
        <v>586</v>
      </c>
      <c r="C53" t="s">
        <v>586</v>
      </c>
      <c r="D53" t="s">
        <v>586</v>
      </c>
      <c r="E53" t="s">
        <v>586</v>
      </c>
      <c r="F53" t="s">
        <v>586</v>
      </c>
      <c r="G53" t="s">
        <v>586</v>
      </c>
      <c r="H53" t="s">
        <v>586</v>
      </c>
      <c r="I53" t="s">
        <v>163</v>
      </c>
      <c r="J53" t="s">
        <v>163</v>
      </c>
      <c r="K53">
        <v>0</v>
      </c>
      <c r="L53">
        <v>0</v>
      </c>
      <c r="M53">
        <v>0</v>
      </c>
      <c r="N53">
        <v>-5</v>
      </c>
      <c r="O53">
        <v>-6</v>
      </c>
      <c r="P53">
        <v>-5</v>
      </c>
      <c r="Q53">
        <v>-18</v>
      </c>
      <c r="R53">
        <v>7</v>
      </c>
      <c r="S53">
        <v>-9</v>
      </c>
      <c r="T53">
        <v>-10</v>
      </c>
      <c r="U53">
        <v>-10</v>
      </c>
      <c r="V53">
        <v>-11</v>
      </c>
      <c r="W53">
        <v>-2</v>
      </c>
      <c r="X53">
        <v>4</v>
      </c>
      <c r="Y53">
        <v>6</v>
      </c>
      <c r="Z53">
        <v>9</v>
      </c>
      <c r="AA53">
        <v>3</v>
      </c>
      <c r="AB53">
        <v>-6</v>
      </c>
      <c r="AC53">
        <v>-32</v>
      </c>
      <c r="AD53" t="s">
        <v>619</v>
      </c>
      <c r="AE53">
        <v>-9</v>
      </c>
      <c r="AF53">
        <v>6</v>
      </c>
      <c r="AG53">
        <v>-6</v>
      </c>
    </row>
    <row r="54" spans="1:33" ht="16" x14ac:dyDescent="0.2">
      <c r="A54" t="s">
        <v>781</v>
      </c>
      <c r="B54">
        <v>60</v>
      </c>
      <c r="C54">
        <v>36</v>
      </c>
      <c r="D54">
        <v>26</v>
      </c>
      <c r="E54">
        <v>50</v>
      </c>
      <c r="F54">
        <v>51</v>
      </c>
      <c r="G54">
        <v>2</v>
      </c>
      <c r="H54">
        <v>20</v>
      </c>
      <c r="I54">
        <v>35</v>
      </c>
      <c r="J54">
        <v>40</v>
      </c>
      <c r="K54">
        <v>32</v>
      </c>
      <c r="L54">
        <v>29</v>
      </c>
      <c r="M54">
        <v>18</v>
      </c>
      <c r="N54">
        <v>-2</v>
      </c>
      <c r="O54">
        <v>-13</v>
      </c>
      <c r="P54">
        <v>20</v>
      </c>
      <c r="Q54">
        <v>28</v>
      </c>
      <c r="R54">
        <v>28</v>
      </c>
      <c r="S54">
        <v>62</v>
      </c>
      <c r="T54">
        <v>37</v>
      </c>
      <c r="U54">
        <v>45</v>
      </c>
      <c r="V54">
        <v>43</v>
      </c>
      <c r="W54">
        <v>49</v>
      </c>
      <c r="X54">
        <v>26</v>
      </c>
      <c r="Y54">
        <v>32</v>
      </c>
      <c r="Z54">
        <v>7</v>
      </c>
      <c r="AA54">
        <v>15</v>
      </c>
      <c r="AB54">
        <v>9</v>
      </c>
      <c r="AC54">
        <v>-20</v>
      </c>
      <c r="AD54">
        <v>-21</v>
      </c>
      <c r="AE54">
        <v>-17</v>
      </c>
      <c r="AF54">
        <v>-16</v>
      </c>
      <c r="AG54">
        <v>-26</v>
      </c>
    </row>
    <row r="55" spans="1:33" ht="16" x14ac:dyDescent="0.2">
      <c r="A55" t="s">
        <v>780</v>
      </c>
      <c r="B55" t="s">
        <v>586</v>
      </c>
      <c r="C55" t="s">
        <v>586</v>
      </c>
      <c r="D55" t="s">
        <v>586</v>
      </c>
      <c r="E55" t="s">
        <v>586</v>
      </c>
      <c r="F55" t="s">
        <v>586</v>
      </c>
      <c r="G55" t="s">
        <v>586</v>
      </c>
      <c r="H55" t="s">
        <v>586</v>
      </c>
      <c r="I55" t="s">
        <v>163</v>
      </c>
      <c r="J55" t="s">
        <v>163</v>
      </c>
      <c r="K55">
        <v>0</v>
      </c>
      <c r="L55">
        <v>0</v>
      </c>
      <c r="M55">
        <v>0</v>
      </c>
      <c r="N55">
        <v>3</v>
      </c>
      <c r="O55">
        <v>12</v>
      </c>
      <c r="P55">
        <v>17</v>
      </c>
      <c r="Q55">
        <v>22</v>
      </c>
      <c r="R55">
        <v>23</v>
      </c>
      <c r="S55">
        <v>14</v>
      </c>
      <c r="T55">
        <v>-4</v>
      </c>
      <c r="U55">
        <v>-11</v>
      </c>
      <c r="V55">
        <v>-4</v>
      </c>
      <c r="W55">
        <v>7</v>
      </c>
      <c r="X55">
        <v>2</v>
      </c>
      <c r="Y55">
        <v>3</v>
      </c>
      <c r="Z55">
        <v>5</v>
      </c>
      <c r="AA55">
        <v>2</v>
      </c>
      <c r="AB55">
        <v>3</v>
      </c>
      <c r="AC55">
        <v>8</v>
      </c>
      <c r="AD55">
        <v>4</v>
      </c>
      <c r="AE55">
        <v>4</v>
      </c>
      <c r="AF55">
        <v>4</v>
      </c>
      <c r="AG55">
        <v>4</v>
      </c>
    </row>
    <row r="56" spans="1:33" ht="16" x14ac:dyDescent="0.2">
      <c r="A56" t="s">
        <v>779</v>
      </c>
      <c r="B56" t="s">
        <v>586</v>
      </c>
      <c r="C56" t="s">
        <v>586</v>
      </c>
      <c r="D56" t="s">
        <v>586</v>
      </c>
      <c r="E56" t="s">
        <v>586</v>
      </c>
      <c r="F56" t="s">
        <v>586</v>
      </c>
      <c r="G56" t="s">
        <v>586</v>
      </c>
      <c r="H56" t="s">
        <v>586</v>
      </c>
      <c r="I56" t="s">
        <v>586</v>
      </c>
      <c r="J56" t="s">
        <v>586</v>
      </c>
      <c r="K56" t="s">
        <v>586</v>
      </c>
      <c r="L56" t="s">
        <v>586</v>
      </c>
      <c r="M56" t="s">
        <v>586</v>
      </c>
      <c r="N56" t="s">
        <v>586</v>
      </c>
      <c r="O56" t="s">
        <v>586</v>
      </c>
      <c r="P56" t="s">
        <v>586</v>
      </c>
      <c r="Q56" t="s">
        <v>586</v>
      </c>
      <c r="R56" t="s">
        <v>586</v>
      </c>
      <c r="S56" t="s">
        <v>619</v>
      </c>
      <c r="T56" t="s">
        <v>619</v>
      </c>
      <c r="U56" t="s">
        <v>619</v>
      </c>
      <c r="V56" t="s">
        <v>619</v>
      </c>
      <c r="W56" t="s">
        <v>619</v>
      </c>
      <c r="X56" t="s">
        <v>619</v>
      </c>
      <c r="Y56" t="s">
        <v>619</v>
      </c>
      <c r="Z56" t="s">
        <v>619</v>
      </c>
      <c r="AA56" t="s">
        <v>619</v>
      </c>
      <c r="AB56" t="s">
        <v>619</v>
      </c>
      <c r="AC56" t="s">
        <v>619</v>
      </c>
      <c r="AD56" t="s">
        <v>619</v>
      </c>
      <c r="AE56" t="s">
        <v>619</v>
      </c>
      <c r="AF56" t="s">
        <v>619</v>
      </c>
      <c r="AG56" t="s">
        <v>619</v>
      </c>
    </row>
    <row r="57" spans="1:33" ht="16" x14ac:dyDescent="0.2">
      <c r="A57" t="s">
        <v>778</v>
      </c>
      <c r="B57" t="s">
        <v>604</v>
      </c>
      <c r="C57">
        <v>-1</v>
      </c>
      <c r="D57">
        <v>2</v>
      </c>
      <c r="E57">
        <v>1</v>
      </c>
      <c r="F57" t="s">
        <v>619</v>
      </c>
      <c r="G57">
        <v>2</v>
      </c>
      <c r="H57">
        <v>2</v>
      </c>
      <c r="I57" t="s">
        <v>619</v>
      </c>
      <c r="J57">
        <v>1</v>
      </c>
      <c r="K57" t="s">
        <v>619</v>
      </c>
      <c r="L57" t="s">
        <v>604</v>
      </c>
      <c r="M57">
        <v>-9</v>
      </c>
      <c r="N57">
        <v>-4</v>
      </c>
      <c r="O57" t="s">
        <v>604</v>
      </c>
      <c r="P57">
        <v>-5</v>
      </c>
      <c r="Q57">
        <v>-1</v>
      </c>
      <c r="R57">
        <v>-4</v>
      </c>
      <c r="S57" t="s">
        <v>604</v>
      </c>
      <c r="T57">
        <v>26</v>
      </c>
      <c r="U57">
        <v>6</v>
      </c>
      <c r="V57">
        <v>6</v>
      </c>
      <c r="W57">
        <v>11</v>
      </c>
      <c r="X57">
        <v>18</v>
      </c>
      <c r="Y57">
        <v>17</v>
      </c>
      <c r="Z57">
        <v>-19</v>
      </c>
      <c r="AA57">
        <v>99</v>
      </c>
      <c r="AB57">
        <v>40</v>
      </c>
      <c r="AC57">
        <v>59</v>
      </c>
      <c r="AD57">
        <v>187</v>
      </c>
      <c r="AE57">
        <v>71</v>
      </c>
      <c r="AF57">
        <v>62</v>
      </c>
      <c r="AG57">
        <v>29</v>
      </c>
    </row>
    <row r="58" spans="1:33" ht="16" x14ac:dyDescent="0.2">
      <c r="A58" t="s">
        <v>777</v>
      </c>
      <c r="B58" t="s">
        <v>586</v>
      </c>
      <c r="C58" t="s">
        <v>586</v>
      </c>
      <c r="D58" t="s">
        <v>586</v>
      </c>
      <c r="E58" t="s">
        <v>586</v>
      </c>
      <c r="F58" t="s">
        <v>586</v>
      </c>
      <c r="G58" t="s">
        <v>586</v>
      </c>
      <c r="H58" t="s">
        <v>586</v>
      </c>
      <c r="I58" t="s">
        <v>586</v>
      </c>
      <c r="J58" t="s">
        <v>586</v>
      </c>
      <c r="K58" t="s">
        <v>586</v>
      </c>
      <c r="L58" t="s">
        <v>586</v>
      </c>
      <c r="M58" t="s">
        <v>586</v>
      </c>
      <c r="N58" t="s">
        <v>586</v>
      </c>
      <c r="O58" t="s">
        <v>586</v>
      </c>
      <c r="P58" t="s">
        <v>586</v>
      </c>
      <c r="Q58" t="s">
        <v>586</v>
      </c>
      <c r="R58" t="s">
        <v>586</v>
      </c>
      <c r="S58" t="s">
        <v>619</v>
      </c>
      <c r="T58" t="s">
        <v>619</v>
      </c>
      <c r="U58" t="s">
        <v>619</v>
      </c>
      <c r="V58" t="s">
        <v>619</v>
      </c>
      <c r="W58" t="s">
        <v>619</v>
      </c>
      <c r="X58">
        <v>1</v>
      </c>
      <c r="Y58">
        <v>1</v>
      </c>
      <c r="Z58">
        <v>1</v>
      </c>
      <c r="AA58">
        <v>1</v>
      </c>
      <c r="AB58">
        <v>1</v>
      </c>
      <c r="AC58">
        <v>-1</v>
      </c>
      <c r="AD58">
        <v>-1</v>
      </c>
      <c r="AE58">
        <v>-1</v>
      </c>
      <c r="AF58">
        <v>-1</v>
      </c>
      <c r="AG58">
        <v>-1</v>
      </c>
    </row>
    <row r="59" spans="1:33" ht="16" x14ac:dyDescent="0.2">
      <c r="A59" t="s">
        <v>776</v>
      </c>
      <c r="B59" t="s">
        <v>586</v>
      </c>
      <c r="C59" t="s">
        <v>586</v>
      </c>
      <c r="D59" t="s">
        <v>586</v>
      </c>
      <c r="E59" t="s">
        <v>586</v>
      </c>
      <c r="F59" t="s">
        <v>586</v>
      </c>
      <c r="G59" t="s">
        <v>586</v>
      </c>
      <c r="H59" t="s">
        <v>586</v>
      </c>
      <c r="I59" t="s">
        <v>586</v>
      </c>
      <c r="J59" t="s">
        <v>586</v>
      </c>
      <c r="K59" t="s">
        <v>586</v>
      </c>
      <c r="L59" t="s">
        <v>586</v>
      </c>
      <c r="M59" t="s">
        <v>586</v>
      </c>
      <c r="N59" t="s">
        <v>586</v>
      </c>
      <c r="O59" t="s">
        <v>586</v>
      </c>
      <c r="P59" t="s">
        <v>586</v>
      </c>
      <c r="Q59" t="s">
        <v>586</v>
      </c>
      <c r="R59" t="s">
        <v>586</v>
      </c>
      <c r="S59" t="s">
        <v>586</v>
      </c>
      <c r="T59" t="s">
        <v>586</v>
      </c>
      <c r="U59" t="s">
        <v>586</v>
      </c>
      <c r="V59" t="s">
        <v>586</v>
      </c>
      <c r="W59" t="s">
        <v>586</v>
      </c>
      <c r="X59" t="s">
        <v>831</v>
      </c>
      <c r="Y59" t="s">
        <v>831</v>
      </c>
      <c r="Z59" t="s">
        <v>831</v>
      </c>
      <c r="AA59">
        <v>3</v>
      </c>
      <c r="AB59">
        <v>3</v>
      </c>
      <c r="AC59">
        <v>-1</v>
      </c>
      <c r="AD59">
        <v>5</v>
      </c>
      <c r="AE59">
        <v>-8</v>
      </c>
      <c r="AF59">
        <v>3</v>
      </c>
      <c r="AG59">
        <v>8</v>
      </c>
    </row>
    <row r="60" spans="1:33" ht="16" x14ac:dyDescent="0.2">
      <c r="A60" t="s">
        <v>775</v>
      </c>
      <c r="B60" t="s">
        <v>586</v>
      </c>
      <c r="C60" t="s">
        <v>586</v>
      </c>
      <c r="D60" t="s">
        <v>586</v>
      </c>
      <c r="E60" t="s">
        <v>586</v>
      </c>
      <c r="F60" t="s">
        <v>586</v>
      </c>
      <c r="G60" t="s">
        <v>586</v>
      </c>
      <c r="H60" t="s">
        <v>586</v>
      </c>
      <c r="I60" t="s">
        <v>586</v>
      </c>
      <c r="J60" t="s">
        <v>586</v>
      </c>
      <c r="K60" t="s">
        <v>586</v>
      </c>
      <c r="L60" t="s">
        <v>586</v>
      </c>
      <c r="M60" t="s">
        <v>586</v>
      </c>
      <c r="N60" t="s">
        <v>586</v>
      </c>
      <c r="O60" t="s">
        <v>586</v>
      </c>
      <c r="P60" t="s">
        <v>586</v>
      </c>
      <c r="Q60" t="s">
        <v>586</v>
      </c>
      <c r="R60" t="s">
        <v>586</v>
      </c>
      <c r="S60" t="s">
        <v>586</v>
      </c>
      <c r="T60" t="s">
        <v>586</v>
      </c>
      <c r="U60" t="s">
        <v>586</v>
      </c>
      <c r="V60" t="s">
        <v>586</v>
      </c>
      <c r="W60" t="s">
        <v>586</v>
      </c>
      <c r="X60">
        <v>1</v>
      </c>
      <c r="Y60">
        <v>1</v>
      </c>
      <c r="Z60">
        <v>1</v>
      </c>
      <c r="AA60">
        <v>1</v>
      </c>
      <c r="AB60">
        <v>1</v>
      </c>
      <c r="AC60" t="s">
        <v>619</v>
      </c>
      <c r="AD60" t="s">
        <v>619</v>
      </c>
      <c r="AE60" t="s">
        <v>619</v>
      </c>
      <c r="AF60" t="s">
        <v>619</v>
      </c>
      <c r="AG60" t="s">
        <v>619</v>
      </c>
    </row>
    <row r="61" spans="1:33" ht="16" x14ac:dyDescent="0.2">
      <c r="A61" t="s">
        <v>774</v>
      </c>
      <c r="B61" t="s">
        <v>586</v>
      </c>
      <c r="C61" t="s">
        <v>586</v>
      </c>
      <c r="D61" t="s">
        <v>586</v>
      </c>
      <c r="E61" t="s">
        <v>586</v>
      </c>
      <c r="F61" t="s">
        <v>586</v>
      </c>
      <c r="G61" t="s">
        <v>586</v>
      </c>
      <c r="H61" t="s">
        <v>586</v>
      </c>
      <c r="I61">
        <v>0</v>
      </c>
      <c r="J61">
        <v>0</v>
      </c>
      <c r="K61" t="s">
        <v>619</v>
      </c>
      <c r="L61">
        <v>-7</v>
      </c>
      <c r="M61">
        <v>-17</v>
      </c>
      <c r="N61">
        <v>6</v>
      </c>
      <c r="O61">
        <v>104</v>
      </c>
      <c r="P61">
        <v>77</v>
      </c>
      <c r="Q61">
        <v>132</v>
      </c>
      <c r="R61">
        <v>232</v>
      </c>
      <c r="S61" t="s">
        <v>586</v>
      </c>
      <c r="T61" t="s">
        <v>586</v>
      </c>
      <c r="U61" t="s">
        <v>586</v>
      </c>
      <c r="V61" t="s">
        <v>586</v>
      </c>
      <c r="W61" t="s">
        <v>586</v>
      </c>
      <c r="X61" t="s">
        <v>586</v>
      </c>
      <c r="Y61" t="s">
        <v>586</v>
      </c>
      <c r="Z61" t="s">
        <v>586</v>
      </c>
      <c r="AA61" t="s">
        <v>586</v>
      </c>
      <c r="AB61" t="s">
        <v>586</v>
      </c>
      <c r="AC61" t="s">
        <v>586</v>
      </c>
      <c r="AD61" t="s">
        <v>586</v>
      </c>
      <c r="AE61" t="s">
        <v>586</v>
      </c>
      <c r="AF61" t="s">
        <v>586</v>
      </c>
      <c r="AG61" t="s">
        <v>586</v>
      </c>
    </row>
    <row r="62" spans="1:33" ht="16" x14ac:dyDescent="0.2">
      <c r="A62" t="s">
        <v>773</v>
      </c>
      <c r="B62" t="s">
        <v>619</v>
      </c>
      <c r="C62">
        <v>2</v>
      </c>
      <c r="D62">
        <v>3</v>
      </c>
      <c r="E62">
        <v>3</v>
      </c>
      <c r="F62">
        <v>2</v>
      </c>
      <c r="G62">
        <v>-6</v>
      </c>
      <c r="H62">
        <v>2</v>
      </c>
      <c r="I62">
        <v>2</v>
      </c>
      <c r="J62">
        <v>1</v>
      </c>
      <c r="K62">
        <v>3</v>
      </c>
      <c r="L62">
        <v>5</v>
      </c>
      <c r="M62">
        <v>15</v>
      </c>
      <c r="N62">
        <v>6</v>
      </c>
      <c r="O62">
        <v>12</v>
      </c>
      <c r="P62">
        <v>14</v>
      </c>
      <c r="Q62">
        <v>16</v>
      </c>
      <c r="R62">
        <v>3</v>
      </c>
      <c r="S62">
        <v>9</v>
      </c>
      <c r="T62">
        <v>18</v>
      </c>
      <c r="U62">
        <v>36</v>
      </c>
      <c r="V62">
        <v>53</v>
      </c>
      <c r="W62">
        <v>85</v>
      </c>
      <c r="X62">
        <v>90</v>
      </c>
      <c r="Y62">
        <v>82</v>
      </c>
      <c r="Z62">
        <v>139</v>
      </c>
      <c r="AA62">
        <v>277</v>
      </c>
      <c r="AB62">
        <v>221</v>
      </c>
      <c r="AC62">
        <v>184</v>
      </c>
      <c r="AD62">
        <v>119</v>
      </c>
      <c r="AE62">
        <v>150</v>
      </c>
      <c r="AF62">
        <v>228</v>
      </c>
      <c r="AG62">
        <v>181</v>
      </c>
    </row>
    <row r="63" spans="1:33" ht="16" x14ac:dyDescent="0.2">
      <c r="A63" t="s">
        <v>772</v>
      </c>
      <c r="B63" t="s">
        <v>586</v>
      </c>
      <c r="C63" t="s">
        <v>586</v>
      </c>
      <c r="D63" t="s">
        <v>586</v>
      </c>
      <c r="E63" t="s">
        <v>586</v>
      </c>
      <c r="F63" t="s">
        <v>586</v>
      </c>
      <c r="G63" t="s">
        <v>586</v>
      </c>
      <c r="H63" t="s">
        <v>586</v>
      </c>
      <c r="I63" t="s">
        <v>163</v>
      </c>
      <c r="J63" t="s">
        <v>163</v>
      </c>
      <c r="K63" t="s">
        <v>163</v>
      </c>
      <c r="L63">
        <v>-2</v>
      </c>
      <c r="M63">
        <v>-26</v>
      </c>
      <c r="N63">
        <v>-255</v>
      </c>
      <c r="O63">
        <v>-130</v>
      </c>
      <c r="P63">
        <v>-95</v>
      </c>
      <c r="Q63">
        <v>-23</v>
      </c>
      <c r="R63">
        <v>-611</v>
      </c>
      <c r="S63" t="s">
        <v>586</v>
      </c>
      <c r="T63" t="s">
        <v>586</v>
      </c>
      <c r="U63" t="s">
        <v>586</v>
      </c>
      <c r="V63" t="s">
        <v>586</v>
      </c>
      <c r="W63" t="s">
        <v>586</v>
      </c>
      <c r="X63" t="s">
        <v>586</v>
      </c>
      <c r="Y63" t="s">
        <v>586</v>
      </c>
      <c r="Z63" t="s">
        <v>586</v>
      </c>
      <c r="AA63" t="s">
        <v>586</v>
      </c>
      <c r="AB63" t="s">
        <v>586</v>
      </c>
      <c r="AC63" t="s">
        <v>586</v>
      </c>
      <c r="AD63" t="s">
        <v>586</v>
      </c>
      <c r="AE63" t="s">
        <v>586</v>
      </c>
      <c r="AF63" t="s">
        <v>586</v>
      </c>
      <c r="AG63" t="s">
        <v>586</v>
      </c>
    </row>
    <row r="64" spans="1:33" ht="16" x14ac:dyDescent="0.2">
      <c r="A64" t="s">
        <v>771</v>
      </c>
      <c r="B64" t="s">
        <v>586</v>
      </c>
      <c r="C64" t="s">
        <v>586</v>
      </c>
      <c r="D64" t="s">
        <v>586</v>
      </c>
      <c r="E64" t="s">
        <v>586</v>
      </c>
      <c r="F64" t="s">
        <v>586</v>
      </c>
      <c r="G64" t="s">
        <v>586</v>
      </c>
      <c r="H64" t="s">
        <v>586</v>
      </c>
      <c r="I64" t="s">
        <v>163</v>
      </c>
      <c r="J64" t="s">
        <v>163</v>
      </c>
      <c r="K64" t="s">
        <v>163</v>
      </c>
      <c r="L64" t="s">
        <v>604</v>
      </c>
      <c r="M64">
        <v>8</v>
      </c>
      <c r="N64">
        <v>6</v>
      </c>
      <c r="O64">
        <v>43</v>
      </c>
      <c r="P64" t="s">
        <v>604</v>
      </c>
      <c r="Q64" t="s">
        <v>604</v>
      </c>
      <c r="R64">
        <v>4</v>
      </c>
      <c r="S64">
        <v>-3</v>
      </c>
      <c r="T64">
        <v>-3</v>
      </c>
      <c r="U64">
        <v>-1</v>
      </c>
      <c r="V64">
        <v>-1</v>
      </c>
      <c r="W64">
        <v>-1</v>
      </c>
      <c r="X64">
        <v>7</v>
      </c>
      <c r="Y64">
        <v>7</v>
      </c>
      <c r="Z64">
        <v>6</v>
      </c>
      <c r="AA64">
        <v>6</v>
      </c>
      <c r="AB64">
        <v>12</v>
      </c>
      <c r="AC64">
        <v>8</v>
      </c>
      <c r="AD64">
        <v>-2</v>
      </c>
      <c r="AE64">
        <v>7</v>
      </c>
      <c r="AF64">
        <v>3</v>
      </c>
      <c r="AG64">
        <v>5</v>
      </c>
    </row>
    <row r="65" spans="1:33" ht="16" x14ac:dyDescent="0.2">
      <c r="A65" t="s">
        <v>770</v>
      </c>
      <c r="B65" t="s">
        <v>586</v>
      </c>
      <c r="C65" t="s">
        <v>586</v>
      </c>
      <c r="D65" t="s">
        <v>586</v>
      </c>
      <c r="E65" t="s">
        <v>586</v>
      </c>
      <c r="F65" t="s">
        <v>586</v>
      </c>
      <c r="G65" t="s">
        <v>586</v>
      </c>
      <c r="H65" t="s">
        <v>586</v>
      </c>
      <c r="I65" t="s">
        <v>163</v>
      </c>
      <c r="J65" t="s">
        <v>163</v>
      </c>
      <c r="K65" t="s">
        <v>163</v>
      </c>
      <c r="L65" t="s">
        <v>163</v>
      </c>
      <c r="M65">
        <v>1</v>
      </c>
      <c r="N65">
        <v>3</v>
      </c>
      <c r="O65">
        <v>4</v>
      </c>
      <c r="P65">
        <v>7</v>
      </c>
      <c r="Q65">
        <v>11</v>
      </c>
      <c r="R65">
        <v>4</v>
      </c>
      <c r="S65">
        <v>19</v>
      </c>
      <c r="T65">
        <v>24</v>
      </c>
      <c r="U65">
        <v>131</v>
      </c>
      <c r="V65">
        <v>128</v>
      </c>
      <c r="W65">
        <v>261</v>
      </c>
      <c r="X65">
        <v>38</v>
      </c>
      <c r="Y65">
        <v>35</v>
      </c>
      <c r="Z65">
        <v>30</v>
      </c>
      <c r="AA65">
        <v>42</v>
      </c>
      <c r="AB65">
        <v>58</v>
      </c>
      <c r="AC65">
        <v>-5</v>
      </c>
      <c r="AD65">
        <v>-6</v>
      </c>
      <c r="AE65">
        <v>71</v>
      </c>
      <c r="AF65">
        <v>81</v>
      </c>
      <c r="AG65">
        <v>61</v>
      </c>
    </row>
    <row r="66" spans="1:33" ht="16" x14ac:dyDescent="0.2">
      <c r="A66" t="s">
        <v>769</v>
      </c>
      <c r="B66" t="s">
        <v>586</v>
      </c>
      <c r="C66" t="s">
        <v>586</v>
      </c>
      <c r="D66" t="s">
        <v>586</v>
      </c>
      <c r="E66" t="s">
        <v>586</v>
      </c>
      <c r="F66" t="s">
        <v>586</v>
      </c>
      <c r="G66" t="s">
        <v>586</v>
      </c>
      <c r="H66" t="s">
        <v>586</v>
      </c>
      <c r="I66" t="s">
        <v>163</v>
      </c>
      <c r="J66" t="s">
        <v>163</v>
      </c>
      <c r="K66" t="s">
        <v>163</v>
      </c>
      <c r="L66" t="s">
        <v>604</v>
      </c>
      <c r="M66">
        <v>-1</v>
      </c>
      <c r="N66" t="s">
        <v>619</v>
      </c>
      <c r="O66">
        <v>1</v>
      </c>
      <c r="P66">
        <v>1</v>
      </c>
      <c r="Q66">
        <v>4</v>
      </c>
      <c r="R66">
        <v>5</v>
      </c>
      <c r="S66">
        <v>10</v>
      </c>
      <c r="T66">
        <v>12</v>
      </c>
      <c r="U66">
        <v>7</v>
      </c>
      <c r="V66">
        <v>-30</v>
      </c>
      <c r="W66">
        <v>-32</v>
      </c>
      <c r="X66">
        <v>-1</v>
      </c>
      <c r="Y66">
        <v>-21</v>
      </c>
      <c r="Z66">
        <v>-20</v>
      </c>
      <c r="AA66">
        <v>24</v>
      </c>
      <c r="AB66">
        <v>40</v>
      </c>
      <c r="AC66">
        <v>23</v>
      </c>
      <c r="AD66">
        <v>20</v>
      </c>
      <c r="AE66">
        <v>29</v>
      </c>
      <c r="AF66">
        <v>20</v>
      </c>
      <c r="AG66">
        <v>30</v>
      </c>
    </row>
    <row r="67" spans="1:33" ht="16" x14ac:dyDescent="0.2">
      <c r="A67" t="s">
        <v>768</v>
      </c>
      <c r="B67" t="s">
        <v>586</v>
      </c>
      <c r="C67" t="s">
        <v>586</v>
      </c>
      <c r="D67" t="s">
        <v>586</v>
      </c>
      <c r="E67" t="s">
        <v>586</v>
      </c>
      <c r="F67" t="s">
        <v>586</v>
      </c>
      <c r="G67" t="s">
        <v>586</v>
      </c>
      <c r="H67" t="s">
        <v>586</v>
      </c>
      <c r="I67" t="s">
        <v>586</v>
      </c>
      <c r="J67" t="s">
        <v>586</v>
      </c>
      <c r="K67" t="s">
        <v>586</v>
      </c>
      <c r="L67" t="s">
        <v>586</v>
      </c>
      <c r="M67" t="s">
        <v>586</v>
      </c>
      <c r="N67" t="s">
        <v>586</v>
      </c>
      <c r="O67" t="s">
        <v>586</v>
      </c>
      <c r="P67" t="s">
        <v>586</v>
      </c>
      <c r="Q67" t="s">
        <v>586</v>
      </c>
      <c r="R67" t="s">
        <v>586</v>
      </c>
      <c r="S67" t="s">
        <v>586</v>
      </c>
      <c r="T67" t="s">
        <v>586</v>
      </c>
      <c r="U67" t="s">
        <v>586</v>
      </c>
      <c r="V67" t="s">
        <v>586</v>
      </c>
      <c r="W67" t="s">
        <v>586</v>
      </c>
      <c r="X67" t="s">
        <v>619</v>
      </c>
      <c r="Y67" t="s">
        <v>619</v>
      </c>
      <c r="Z67" t="s">
        <v>619</v>
      </c>
      <c r="AA67" t="s">
        <v>619</v>
      </c>
      <c r="AB67" t="s">
        <v>619</v>
      </c>
      <c r="AC67" t="s">
        <v>586</v>
      </c>
      <c r="AD67" t="s">
        <v>586</v>
      </c>
      <c r="AE67" t="s">
        <v>586</v>
      </c>
      <c r="AF67" t="s">
        <v>586</v>
      </c>
      <c r="AG67" t="s">
        <v>586</v>
      </c>
    </row>
    <row r="68" spans="1:33" ht="16" x14ac:dyDescent="0.2">
      <c r="A68" t="s">
        <v>767</v>
      </c>
      <c r="B68" t="s">
        <v>586</v>
      </c>
      <c r="C68" t="s">
        <v>586</v>
      </c>
      <c r="D68" t="s">
        <v>586</v>
      </c>
      <c r="E68" t="s">
        <v>586</v>
      </c>
      <c r="F68" t="s">
        <v>586</v>
      </c>
      <c r="G68" t="s">
        <v>586</v>
      </c>
      <c r="H68" t="s">
        <v>586</v>
      </c>
      <c r="I68" t="s">
        <v>586</v>
      </c>
      <c r="J68" t="s">
        <v>586</v>
      </c>
      <c r="K68" t="s">
        <v>586</v>
      </c>
      <c r="L68" t="s">
        <v>586</v>
      </c>
      <c r="M68" t="s">
        <v>586</v>
      </c>
      <c r="N68">
        <v>-3</v>
      </c>
      <c r="O68">
        <v>-3</v>
      </c>
      <c r="P68">
        <v>-2</v>
      </c>
      <c r="Q68">
        <v>-2</v>
      </c>
      <c r="R68">
        <v>2</v>
      </c>
      <c r="S68">
        <v>-34</v>
      </c>
      <c r="T68">
        <v>-33</v>
      </c>
      <c r="U68">
        <v>-9</v>
      </c>
      <c r="V68">
        <v>-5</v>
      </c>
      <c r="W68">
        <v>-2</v>
      </c>
      <c r="X68">
        <v>1</v>
      </c>
      <c r="Y68">
        <v>1</v>
      </c>
      <c r="Z68">
        <v>1</v>
      </c>
      <c r="AA68">
        <v>1</v>
      </c>
      <c r="AB68">
        <v>1</v>
      </c>
      <c r="AC68">
        <v>1</v>
      </c>
      <c r="AD68">
        <v>1</v>
      </c>
      <c r="AE68">
        <v>-7</v>
      </c>
      <c r="AF68">
        <v>-7</v>
      </c>
      <c r="AG68">
        <v>-4</v>
      </c>
    </row>
    <row r="69" spans="1:33" ht="16" x14ac:dyDescent="0.2">
      <c r="A69" t="s">
        <v>766</v>
      </c>
      <c r="B69" t="s">
        <v>586</v>
      </c>
      <c r="C69" t="s">
        <v>586</v>
      </c>
      <c r="D69" t="s">
        <v>586</v>
      </c>
      <c r="E69" t="s">
        <v>586</v>
      </c>
      <c r="F69" t="s">
        <v>586</v>
      </c>
      <c r="G69" t="s">
        <v>586</v>
      </c>
      <c r="H69" t="s">
        <v>586</v>
      </c>
      <c r="I69" t="s">
        <v>163</v>
      </c>
      <c r="J69" t="s">
        <v>163</v>
      </c>
      <c r="K69" t="s">
        <v>163</v>
      </c>
      <c r="L69">
        <v>0</v>
      </c>
      <c r="M69">
        <v>0</v>
      </c>
      <c r="N69">
        <v>-5</v>
      </c>
      <c r="O69">
        <v>-4</v>
      </c>
      <c r="P69" t="s">
        <v>619</v>
      </c>
      <c r="Q69">
        <v>-4</v>
      </c>
      <c r="R69">
        <v>2</v>
      </c>
      <c r="S69">
        <v>-11</v>
      </c>
      <c r="T69">
        <v>11</v>
      </c>
      <c r="U69">
        <v>20</v>
      </c>
      <c r="V69">
        <v>39</v>
      </c>
      <c r="W69">
        <v>41</v>
      </c>
      <c r="X69">
        <v>47</v>
      </c>
      <c r="Y69">
        <v>72</v>
      </c>
      <c r="Z69">
        <v>79</v>
      </c>
      <c r="AA69" t="s">
        <v>604</v>
      </c>
      <c r="AB69" t="s">
        <v>604</v>
      </c>
      <c r="AC69">
        <v>83</v>
      </c>
      <c r="AD69">
        <v>141</v>
      </c>
      <c r="AE69">
        <v>131</v>
      </c>
      <c r="AF69">
        <v>144</v>
      </c>
      <c r="AG69">
        <v>179</v>
      </c>
    </row>
    <row r="70" spans="1:33" ht="16" x14ac:dyDescent="0.2">
      <c r="A70" t="s">
        <v>765</v>
      </c>
      <c r="B70" t="s">
        <v>586</v>
      </c>
      <c r="C70" t="s">
        <v>586</v>
      </c>
      <c r="D70" t="s">
        <v>586</v>
      </c>
      <c r="E70" t="s">
        <v>586</v>
      </c>
      <c r="F70" t="s">
        <v>586</v>
      </c>
      <c r="G70" t="s">
        <v>586</v>
      </c>
      <c r="H70" t="s">
        <v>586</v>
      </c>
      <c r="I70">
        <v>1</v>
      </c>
      <c r="J70">
        <v>-14</v>
      </c>
      <c r="K70">
        <v>-49</v>
      </c>
      <c r="L70" t="s">
        <v>163</v>
      </c>
      <c r="M70" t="s">
        <v>163</v>
      </c>
      <c r="N70" t="s">
        <v>586</v>
      </c>
      <c r="O70" t="s">
        <v>586</v>
      </c>
      <c r="P70" t="s">
        <v>586</v>
      </c>
      <c r="Q70" t="s">
        <v>586</v>
      </c>
      <c r="R70" t="s">
        <v>586</v>
      </c>
      <c r="S70" t="s">
        <v>586</v>
      </c>
      <c r="T70" t="s">
        <v>586</v>
      </c>
      <c r="U70" t="s">
        <v>586</v>
      </c>
      <c r="V70" t="s">
        <v>586</v>
      </c>
      <c r="W70" t="s">
        <v>586</v>
      </c>
      <c r="X70" t="s">
        <v>586</v>
      </c>
      <c r="Y70" t="s">
        <v>586</v>
      </c>
      <c r="Z70" t="s">
        <v>586</v>
      </c>
      <c r="AA70" t="s">
        <v>586</v>
      </c>
      <c r="AB70" t="s">
        <v>586</v>
      </c>
      <c r="AC70" t="s">
        <v>586</v>
      </c>
      <c r="AD70" t="s">
        <v>586</v>
      </c>
      <c r="AE70" t="s">
        <v>586</v>
      </c>
      <c r="AF70" t="s">
        <v>586</v>
      </c>
      <c r="AG70" t="s">
        <v>586</v>
      </c>
    </row>
    <row r="71" spans="1:33" ht="16" x14ac:dyDescent="0.2">
      <c r="A71" t="s">
        <v>764</v>
      </c>
      <c r="B71" t="s">
        <v>586</v>
      </c>
      <c r="C71" t="s">
        <v>586</v>
      </c>
      <c r="D71" t="s">
        <v>586</v>
      </c>
      <c r="E71" t="s">
        <v>586</v>
      </c>
      <c r="F71" t="s">
        <v>586</v>
      </c>
      <c r="G71" t="s">
        <v>586</v>
      </c>
      <c r="H71" t="s">
        <v>586</v>
      </c>
      <c r="I71" t="s">
        <v>163</v>
      </c>
      <c r="J71" t="s">
        <v>163</v>
      </c>
      <c r="K71" t="s">
        <v>163</v>
      </c>
      <c r="L71">
        <v>0</v>
      </c>
      <c r="M71">
        <v>0</v>
      </c>
      <c r="N71">
        <v>-1</v>
      </c>
      <c r="O71">
        <v>-8</v>
      </c>
      <c r="P71">
        <v>6</v>
      </c>
      <c r="Q71">
        <v>4</v>
      </c>
      <c r="R71">
        <v>16</v>
      </c>
      <c r="S71">
        <v>21</v>
      </c>
      <c r="T71">
        <v>-9</v>
      </c>
      <c r="U71">
        <v>16</v>
      </c>
      <c r="V71">
        <v>31</v>
      </c>
      <c r="W71" t="s">
        <v>604</v>
      </c>
      <c r="X71">
        <v>38</v>
      </c>
      <c r="Y71">
        <v>11</v>
      </c>
      <c r="Z71">
        <v>6</v>
      </c>
      <c r="AA71">
        <v>-1</v>
      </c>
      <c r="AB71">
        <v>2</v>
      </c>
      <c r="AC71" t="s">
        <v>619</v>
      </c>
      <c r="AD71">
        <v>3</v>
      </c>
      <c r="AE71">
        <v>5</v>
      </c>
      <c r="AF71">
        <v>9</v>
      </c>
      <c r="AG71">
        <v>3</v>
      </c>
    </row>
    <row r="72" spans="1:33" ht="16" x14ac:dyDescent="0.2">
      <c r="A72" t="s">
        <v>763</v>
      </c>
      <c r="B72">
        <v>-19</v>
      </c>
      <c r="C72">
        <v>-4</v>
      </c>
      <c r="D72">
        <v>-35</v>
      </c>
      <c r="E72">
        <v>-34</v>
      </c>
      <c r="F72" t="s">
        <v>604</v>
      </c>
      <c r="G72" t="s">
        <v>604</v>
      </c>
      <c r="H72">
        <v>-8</v>
      </c>
      <c r="I72" t="s">
        <v>619</v>
      </c>
      <c r="J72" t="s">
        <v>604</v>
      </c>
      <c r="K72" t="s">
        <v>604</v>
      </c>
      <c r="L72" t="s">
        <v>163</v>
      </c>
      <c r="M72" t="s">
        <v>163</v>
      </c>
      <c r="N72" t="s">
        <v>586</v>
      </c>
      <c r="O72" t="s">
        <v>586</v>
      </c>
      <c r="P72" t="s">
        <v>586</v>
      </c>
      <c r="Q72" t="s">
        <v>586</v>
      </c>
      <c r="R72" t="s">
        <v>586</v>
      </c>
      <c r="S72" t="s">
        <v>586</v>
      </c>
      <c r="T72" t="s">
        <v>586</v>
      </c>
      <c r="U72" t="s">
        <v>586</v>
      </c>
      <c r="V72" t="s">
        <v>586</v>
      </c>
      <c r="W72" t="s">
        <v>586</v>
      </c>
      <c r="X72" t="s">
        <v>586</v>
      </c>
      <c r="Y72" t="s">
        <v>586</v>
      </c>
      <c r="Z72" t="s">
        <v>586</v>
      </c>
      <c r="AA72" t="s">
        <v>586</v>
      </c>
      <c r="AB72" t="s">
        <v>586</v>
      </c>
      <c r="AC72" t="s">
        <v>586</v>
      </c>
      <c r="AD72" t="s">
        <v>586</v>
      </c>
      <c r="AE72" t="s">
        <v>586</v>
      </c>
      <c r="AF72" t="s">
        <v>586</v>
      </c>
      <c r="AG72" t="s">
        <v>586</v>
      </c>
    </row>
    <row r="73" spans="1:33" ht="16" x14ac:dyDescent="0.2">
      <c r="A73" t="s">
        <v>762</v>
      </c>
      <c r="B73">
        <v>4553</v>
      </c>
      <c r="C73">
        <v>1877</v>
      </c>
      <c r="D73">
        <v>2585</v>
      </c>
      <c r="E73">
        <v>2704</v>
      </c>
      <c r="F73">
        <v>3595</v>
      </c>
      <c r="G73">
        <v>4266</v>
      </c>
      <c r="H73">
        <v>7480</v>
      </c>
      <c r="I73">
        <v>9245</v>
      </c>
      <c r="J73">
        <v>8685</v>
      </c>
      <c r="K73">
        <v>8993</v>
      </c>
      <c r="L73">
        <v>12073</v>
      </c>
      <c r="M73">
        <v>14275</v>
      </c>
      <c r="N73">
        <v>16546</v>
      </c>
      <c r="O73">
        <v>16210</v>
      </c>
      <c r="P73">
        <v>17762</v>
      </c>
      <c r="Q73">
        <v>21723</v>
      </c>
      <c r="R73">
        <v>17019</v>
      </c>
      <c r="S73">
        <v>19686</v>
      </c>
      <c r="T73">
        <v>19796</v>
      </c>
      <c r="U73">
        <v>18006</v>
      </c>
      <c r="V73">
        <v>16583</v>
      </c>
      <c r="W73">
        <v>24480</v>
      </c>
      <c r="X73">
        <v>38419</v>
      </c>
      <c r="Y73">
        <v>48049</v>
      </c>
      <c r="Z73">
        <v>53532</v>
      </c>
      <c r="AA73">
        <v>72600</v>
      </c>
      <c r="AB73">
        <v>82092</v>
      </c>
      <c r="AC73">
        <v>76771</v>
      </c>
      <c r="AD73">
        <v>87054</v>
      </c>
      <c r="AE73">
        <v>93425</v>
      </c>
      <c r="AF73">
        <v>84379</v>
      </c>
      <c r="AG73">
        <v>86133</v>
      </c>
    </row>
    <row r="74" spans="1:33" ht="16" x14ac:dyDescent="0.2">
      <c r="A74" t="s">
        <v>761</v>
      </c>
      <c r="B74">
        <v>1939</v>
      </c>
      <c r="C74">
        <v>701</v>
      </c>
      <c r="D74">
        <v>1301</v>
      </c>
      <c r="E74">
        <v>1364</v>
      </c>
      <c r="F74">
        <v>2024</v>
      </c>
      <c r="G74">
        <v>2080</v>
      </c>
      <c r="H74">
        <v>3393</v>
      </c>
      <c r="I74">
        <v>4061</v>
      </c>
      <c r="J74">
        <v>2685</v>
      </c>
      <c r="K74">
        <v>2525</v>
      </c>
      <c r="L74">
        <v>4264</v>
      </c>
      <c r="M74">
        <v>6850</v>
      </c>
      <c r="N74">
        <v>7357</v>
      </c>
      <c r="O74">
        <v>7409</v>
      </c>
      <c r="P74">
        <v>8005</v>
      </c>
      <c r="Q74">
        <v>9045</v>
      </c>
      <c r="R74">
        <v>4552</v>
      </c>
      <c r="S74">
        <v>3461</v>
      </c>
      <c r="T74">
        <v>3826</v>
      </c>
      <c r="U74">
        <v>1584</v>
      </c>
      <c r="V74">
        <v>1341</v>
      </c>
      <c r="W74">
        <v>4418</v>
      </c>
      <c r="X74">
        <v>8378</v>
      </c>
      <c r="Y74">
        <v>10808</v>
      </c>
      <c r="Z74">
        <v>14521</v>
      </c>
      <c r="AA74">
        <v>18153</v>
      </c>
      <c r="AB74">
        <v>20439</v>
      </c>
      <c r="AC74">
        <v>16726</v>
      </c>
      <c r="AD74">
        <v>20735</v>
      </c>
      <c r="AE74">
        <v>21692</v>
      </c>
      <c r="AF74">
        <v>17813</v>
      </c>
      <c r="AG74">
        <v>15747</v>
      </c>
    </row>
    <row r="75" spans="1:33" ht="16" x14ac:dyDescent="0.2">
      <c r="A75" t="s">
        <v>760</v>
      </c>
      <c r="B75">
        <v>232</v>
      </c>
      <c r="C75">
        <v>435</v>
      </c>
      <c r="D75">
        <v>20</v>
      </c>
      <c r="E75">
        <v>105</v>
      </c>
      <c r="F75">
        <v>435</v>
      </c>
      <c r="G75">
        <v>329</v>
      </c>
      <c r="H75">
        <v>370</v>
      </c>
      <c r="I75">
        <v>43</v>
      </c>
      <c r="J75">
        <v>405</v>
      </c>
      <c r="K75">
        <v>500</v>
      </c>
      <c r="L75">
        <v>518</v>
      </c>
      <c r="M75">
        <v>660</v>
      </c>
      <c r="N75">
        <v>921</v>
      </c>
      <c r="O75">
        <v>836</v>
      </c>
      <c r="P75">
        <v>913</v>
      </c>
      <c r="Q75">
        <v>865</v>
      </c>
      <c r="R75">
        <v>626</v>
      </c>
      <c r="S75">
        <v>419</v>
      </c>
      <c r="T75">
        <v>130</v>
      </c>
      <c r="U75">
        <v>-955</v>
      </c>
      <c r="V75">
        <v>-992</v>
      </c>
      <c r="W75">
        <v>639</v>
      </c>
      <c r="X75">
        <v>1081</v>
      </c>
      <c r="Y75">
        <v>1566</v>
      </c>
      <c r="Z75">
        <v>1900</v>
      </c>
      <c r="AA75">
        <v>1851</v>
      </c>
      <c r="AB75">
        <v>1473</v>
      </c>
      <c r="AC75">
        <v>688</v>
      </c>
      <c r="AD75">
        <v>1292</v>
      </c>
      <c r="AE75">
        <v>1720</v>
      </c>
      <c r="AF75">
        <v>1269</v>
      </c>
      <c r="AG75">
        <v>997</v>
      </c>
    </row>
    <row r="76" spans="1:33" ht="16" x14ac:dyDescent="0.2">
      <c r="A76" t="s">
        <v>759</v>
      </c>
      <c r="B76">
        <v>932</v>
      </c>
      <c r="C76">
        <v>31</v>
      </c>
      <c r="D76">
        <v>752</v>
      </c>
      <c r="E76">
        <v>925</v>
      </c>
      <c r="F76">
        <v>986</v>
      </c>
      <c r="G76">
        <v>1311</v>
      </c>
      <c r="H76">
        <v>2363</v>
      </c>
      <c r="I76">
        <v>3505</v>
      </c>
      <c r="J76">
        <v>1427</v>
      </c>
      <c r="K76">
        <v>931</v>
      </c>
      <c r="L76">
        <v>2325</v>
      </c>
      <c r="M76">
        <v>4946</v>
      </c>
      <c r="N76">
        <v>4577</v>
      </c>
      <c r="O76">
        <v>3759</v>
      </c>
      <c r="P76">
        <v>4172</v>
      </c>
      <c r="Q76">
        <v>4965</v>
      </c>
      <c r="R76">
        <v>2807</v>
      </c>
      <c r="S76">
        <v>1180</v>
      </c>
      <c r="T76">
        <v>1621</v>
      </c>
      <c r="U76">
        <v>567</v>
      </c>
      <c r="V76">
        <v>837</v>
      </c>
      <c r="W76">
        <v>1465</v>
      </c>
      <c r="X76">
        <v>2624</v>
      </c>
      <c r="Y76">
        <v>3554</v>
      </c>
      <c r="Z76">
        <v>5253</v>
      </c>
      <c r="AA76">
        <v>7617</v>
      </c>
      <c r="AB76">
        <v>9251</v>
      </c>
      <c r="AC76">
        <v>7152</v>
      </c>
      <c r="AD76">
        <v>9986</v>
      </c>
      <c r="AE76">
        <v>10685</v>
      </c>
      <c r="AF76">
        <v>8087</v>
      </c>
      <c r="AG76">
        <v>7082</v>
      </c>
    </row>
    <row r="77" spans="1:33" ht="16" x14ac:dyDescent="0.2">
      <c r="A77" t="s">
        <v>758</v>
      </c>
      <c r="B77">
        <v>-66</v>
      </c>
      <c r="C77">
        <v>42</v>
      </c>
      <c r="D77">
        <v>36</v>
      </c>
      <c r="E77">
        <v>57</v>
      </c>
      <c r="F77">
        <v>93</v>
      </c>
      <c r="G77">
        <v>130</v>
      </c>
      <c r="H77">
        <v>237</v>
      </c>
      <c r="I77">
        <v>303</v>
      </c>
      <c r="J77">
        <v>337</v>
      </c>
      <c r="K77">
        <v>321</v>
      </c>
      <c r="L77">
        <v>359</v>
      </c>
      <c r="M77">
        <v>256</v>
      </c>
      <c r="N77">
        <v>763</v>
      </c>
      <c r="O77">
        <v>1038</v>
      </c>
      <c r="P77">
        <v>1059</v>
      </c>
      <c r="Q77">
        <v>1198</v>
      </c>
      <c r="R77">
        <v>577</v>
      </c>
      <c r="S77">
        <v>704</v>
      </c>
      <c r="T77">
        <v>626</v>
      </c>
      <c r="U77">
        <v>602</v>
      </c>
      <c r="V77">
        <v>557</v>
      </c>
      <c r="W77">
        <v>809</v>
      </c>
      <c r="X77">
        <v>773</v>
      </c>
      <c r="Y77">
        <v>846</v>
      </c>
      <c r="Z77">
        <v>1480</v>
      </c>
      <c r="AA77">
        <v>4806</v>
      </c>
      <c r="AB77">
        <v>4353</v>
      </c>
      <c r="AC77">
        <v>3862</v>
      </c>
      <c r="AD77">
        <v>4577</v>
      </c>
      <c r="AE77">
        <v>3828</v>
      </c>
      <c r="AF77">
        <v>3070</v>
      </c>
      <c r="AG77">
        <v>3254</v>
      </c>
    </row>
    <row r="78" spans="1:33" ht="16" x14ac:dyDescent="0.2">
      <c r="A78" t="s">
        <v>757</v>
      </c>
      <c r="B78">
        <v>220</v>
      </c>
      <c r="C78">
        <v>169</v>
      </c>
      <c r="D78">
        <v>189</v>
      </c>
      <c r="E78">
        <v>238</v>
      </c>
      <c r="F78">
        <v>183</v>
      </c>
      <c r="G78">
        <v>106</v>
      </c>
      <c r="H78">
        <v>182</v>
      </c>
      <c r="I78">
        <v>82</v>
      </c>
      <c r="J78">
        <v>342</v>
      </c>
      <c r="K78">
        <v>374</v>
      </c>
      <c r="L78">
        <v>457</v>
      </c>
      <c r="M78">
        <v>314</v>
      </c>
      <c r="N78">
        <v>413</v>
      </c>
      <c r="O78">
        <v>498</v>
      </c>
      <c r="P78">
        <v>576</v>
      </c>
      <c r="Q78">
        <v>767</v>
      </c>
      <c r="R78">
        <v>131</v>
      </c>
      <c r="S78">
        <v>396</v>
      </c>
      <c r="T78">
        <v>448</v>
      </c>
      <c r="U78">
        <v>271</v>
      </c>
      <c r="V78">
        <v>361</v>
      </c>
      <c r="W78">
        <v>357</v>
      </c>
      <c r="X78">
        <v>550</v>
      </c>
      <c r="Y78">
        <v>794</v>
      </c>
      <c r="Z78">
        <v>852</v>
      </c>
      <c r="AA78">
        <v>878</v>
      </c>
      <c r="AB78">
        <v>1268</v>
      </c>
      <c r="AC78">
        <v>864</v>
      </c>
      <c r="AD78">
        <v>1239</v>
      </c>
      <c r="AE78">
        <v>1412</v>
      </c>
      <c r="AF78">
        <v>1365</v>
      </c>
      <c r="AG78">
        <v>869</v>
      </c>
    </row>
    <row r="79" spans="1:33" ht="16" x14ac:dyDescent="0.2">
      <c r="A79" t="s">
        <v>756</v>
      </c>
      <c r="B79">
        <v>58</v>
      </c>
      <c r="C79">
        <v>47</v>
      </c>
      <c r="D79">
        <v>88</v>
      </c>
      <c r="E79">
        <v>83</v>
      </c>
      <c r="F79">
        <v>84</v>
      </c>
      <c r="G79">
        <v>37</v>
      </c>
      <c r="H79">
        <v>4</v>
      </c>
      <c r="I79">
        <v>26</v>
      </c>
      <c r="J79">
        <v>29</v>
      </c>
      <c r="K79">
        <v>30</v>
      </c>
      <c r="L79">
        <v>9</v>
      </c>
      <c r="M79">
        <v>12</v>
      </c>
      <c r="N79">
        <v>32</v>
      </c>
      <c r="O79">
        <v>101</v>
      </c>
      <c r="P79">
        <v>101</v>
      </c>
      <c r="Q79">
        <v>73</v>
      </c>
      <c r="R79">
        <v>65</v>
      </c>
      <c r="S79">
        <v>62</v>
      </c>
      <c r="T79">
        <v>61</v>
      </c>
      <c r="U79">
        <v>64</v>
      </c>
      <c r="V79">
        <v>122</v>
      </c>
      <c r="W79">
        <v>149</v>
      </c>
      <c r="X79">
        <v>301</v>
      </c>
      <c r="Y79">
        <v>350</v>
      </c>
      <c r="Z79">
        <v>171</v>
      </c>
      <c r="AA79">
        <v>16</v>
      </c>
      <c r="AB79">
        <v>62</v>
      </c>
      <c r="AC79">
        <v>120</v>
      </c>
      <c r="AD79">
        <v>134</v>
      </c>
      <c r="AE79">
        <v>141</v>
      </c>
      <c r="AF79">
        <v>22</v>
      </c>
      <c r="AG79">
        <v>32</v>
      </c>
    </row>
    <row r="80" spans="1:33" ht="16" x14ac:dyDescent="0.2">
      <c r="A80" t="s">
        <v>755</v>
      </c>
      <c r="B80">
        <v>229</v>
      </c>
      <c r="C80">
        <v>115</v>
      </c>
      <c r="D80">
        <v>88</v>
      </c>
      <c r="E80">
        <v>-57</v>
      </c>
      <c r="F80">
        <v>-12</v>
      </c>
      <c r="G80">
        <v>-48</v>
      </c>
      <c r="H80">
        <v>-106</v>
      </c>
      <c r="I80">
        <v>-131</v>
      </c>
      <c r="J80">
        <v>-122</v>
      </c>
      <c r="K80">
        <v>-17</v>
      </c>
      <c r="L80">
        <v>30</v>
      </c>
      <c r="M80">
        <v>17</v>
      </c>
      <c r="N80">
        <v>130</v>
      </c>
      <c r="O80">
        <v>362</v>
      </c>
      <c r="P80">
        <v>371</v>
      </c>
      <c r="Q80">
        <v>303</v>
      </c>
      <c r="R80">
        <v>-143</v>
      </c>
      <c r="S80">
        <v>68</v>
      </c>
      <c r="T80">
        <v>49</v>
      </c>
      <c r="U80">
        <v>31</v>
      </c>
      <c r="V80">
        <v>97</v>
      </c>
      <c r="W80">
        <v>320</v>
      </c>
      <c r="X80">
        <v>1109</v>
      </c>
      <c r="Y80">
        <v>1670</v>
      </c>
      <c r="Z80">
        <v>1950</v>
      </c>
      <c r="AA80">
        <v>1715</v>
      </c>
      <c r="AB80">
        <v>1102</v>
      </c>
      <c r="AC80">
        <v>1346</v>
      </c>
      <c r="AD80">
        <v>1681</v>
      </c>
      <c r="AE80">
        <v>1658</v>
      </c>
      <c r="AF80">
        <v>1787</v>
      </c>
      <c r="AG80">
        <v>1410</v>
      </c>
    </row>
    <row r="81" spans="1:33" ht="16" x14ac:dyDescent="0.2">
      <c r="A81" t="s">
        <v>754</v>
      </c>
      <c r="B81">
        <v>329</v>
      </c>
      <c r="C81">
        <v>-157</v>
      </c>
      <c r="D81">
        <v>133</v>
      </c>
      <c r="E81">
        <v>61</v>
      </c>
      <c r="F81">
        <v>232</v>
      </c>
      <c r="G81">
        <v>209</v>
      </c>
      <c r="H81">
        <v>283</v>
      </c>
      <c r="I81">
        <v>111</v>
      </c>
      <c r="J81">
        <v>152</v>
      </c>
      <c r="K81">
        <v>276</v>
      </c>
      <c r="L81">
        <v>487</v>
      </c>
      <c r="M81">
        <v>542</v>
      </c>
      <c r="N81">
        <v>387</v>
      </c>
      <c r="O81">
        <v>631</v>
      </c>
      <c r="P81">
        <v>651</v>
      </c>
      <c r="Q81">
        <v>799</v>
      </c>
      <c r="R81">
        <v>407</v>
      </c>
      <c r="S81">
        <v>538</v>
      </c>
      <c r="T81">
        <v>858</v>
      </c>
      <c r="U81">
        <v>909</v>
      </c>
      <c r="V81">
        <v>291</v>
      </c>
      <c r="W81">
        <v>603</v>
      </c>
      <c r="X81">
        <v>1861</v>
      </c>
      <c r="Y81">
        <v>1934</v>
      </c>
      <c r="Z81">
        <v>2784</v>
      </c>
      <c r="AA81">
        <v>1073</v>
      </c>
      <c r="AB81">
        <v>2606</v>
      </c>
      <c r="AC81">
        <v>2671</v>
      </c>
      <c r="AD81">
        <v>1662</v>
      </c>
      <c r="AE81">
        <v>2068</v>
      </c>
      <c r="AF81">
        <v>1992</v>
      </c>
      <c r="AG81">
        <v>1937</v>
      </c>
    </row>
    <row r="82" spans="1:33" ht="16" x14ac:dyDescent="0.2">
      <c r="A82" t="s">
        <v>212</v>
      </c>
      <c r="B82">
        <v>5</v>
      </c>
      <c r="C82">
        <v>19</v>
      </c>
      <c r="D82">
        <v>-4</v>
      </c>
      <c r="E82">
        <v>-46</v>
      </c>
      <c r="F82">
        <v>24</v>
      </c>
      <c r="G82">
        <v>7</v>
      </c>
      <c r="H82">
        <v>61</v>
      </c>
      <c r="I82">
        <v>122</v>
      </c>
      <c r="J82">
        <v>115</v>
      </c>
      <c r="K82">
        <v>109</v>
      </c>
      <c r="L82">
        <v>80</v>
      </c>
      <c r="M82">
        <v>104</v>
      </c>
      <c r="N82">
        <v>133</v>
      </c>
      <c r="O82">
        <v>183</v>
      </c>
      <c r="P82">
        <v>163</v>
      </c>
      <c r="Q82">
        <v>76</v>
      </c>
      <c r="R82">
        <v>81</v>
      </c>
      <c r="S82">
        <v>95</v>
      </c>
      <c r="T82">
        <v>33</v>
      </c>
      <c r="U82">
        <v>97</v>
      </c>
      <c r="V82">
        <v>67</v>
      </c>
      <c r="W82">
        <v>75</v>
      </c>
      <c r="X82">
        <v>79</v>
      </c>
      <c r="Y82">
        <v>95</v>
      </c>
      <c r="Z82">
        <v>131</v>
      </c>
      <c r="AA82">
        <v>198</v>
      </c>
      <c r="AB82">
        <v>323</v>
      </c>
      <c r="AC82">
        <v>24</v>
      </c>
      <c r="AD82">
        <v>166</v>
      </c>
      <c r="AE82">
        <v>180</v>
      </c>
      <c r="AF82">
        <v>219</v>
      </c>
      <c r="AG82">
        <v>165</v>
      </c>
    </row>
    <row r="83" spans="1:33" ht="16" x14ac:dyDescent="0.2">
      <c r="A83" t="s">
        <v>753</v>
      </c>
      <c r="B83">
        <v>30</v>
      </c>
      <c r="C83">
        <v>25</v>
      </c>
      <c r="D83">
        <v>10</v>
      </c>
      <c r="E83">
        <v>-14</v>
      </c>
      <c r="F83">
        <v>9</v>
      </c>
      <c r="G83">
        <v>-7</v>
      </c>
      <c r="H83">
        <v>-9</v>
      </c>
      <c r="I83">
        <v>10</v>
      </c>
      <c r="J83">
        <v>25</v>
      </c>
      <c r="K83">
        <v>26</v>
      </c>
      <c r="L83">
        <v>13</v>
      </c>
      <c r="M83">
        <v>18</v>
      </c>
      <c r="N83">
        <v>26</v>
      </c>
      <c r="O83">
        <v>33</v>
      </c>
      <c r="P83">
        <v>11</v>
      </c>
      <c r="Q83">
        <v>-9</v>
      </c>
      <c r="R83">
        <v>-42</v>
      </c>
      <c r="S83">
        <v>8</v>
      </c>
      <c r="T83">
        <v>-64</v>
      </c>
      <c r="U83">
        <v>-29</v>
      </c>
      <c r="V83">
        <v>6</v>
      </c>
      <c r="W83">
        <v>34</v>
      </c>
      <c r="X83">
        <v>4</v>
      </c>
      <c r="Y83">
        <v>-1</v>
      </c>
      <c r="Z83">
        <v>59</v>
      </c>
      <c r="AA83">
        <v>46</v>
      </c>
      <c r="AB83">
        <v>143</v>
      </c>
      <c r="AC83">
        <v>5</v>
      </c>
      <c r="AD83">
        <v>72</v>
      </c>
      <c r="AE83">
        <v>74</v>
      </c>
      <c r="AF83">
        <v>130</v>
      </c>
      <c r="AG83">
        <v>117</v>
      </c>
    </row>
    <row r="84" spans="1:33" ht="16" x14ac:dyDescent="0.2">
      <c r="A84" t="s">
        <v>752</v>
      </c>
      <c r="B84">
        <v>1</v>
      </c>
      <c r="C84">
        <v>5</v>
      </c>
      <c r="D84">
        <v>2</v>
      </c>
      <c r="E84" t="s">
        <v>604</v>
      </c>
      <c r="F84">
        <v>3</v>
      </c>
      <c r="G84">
        <v>5</v>
      </c>
      <c r="H84" t="s">
        <v>604</v>
      </c>
      <c r="I84">
        <v>1</v>
      </c>
      <c r="J84">
        <v>2</v>
      </c>
      <c r="K84">
        <v>2</v>
      </c>
      <c r="L84">
        <v>2</v>
      </c>
      <c r="M84">
        <v>1</v>
      </c>
      <c r="N84">
        <v>1</v>
      </c>
      <c r="O84">
        <v>1</v>
      </c>
      <c r="P84">
        <v>1</v>
      </c>
      <c r="Q84">
        <v>1</v>
      </c>
      <c r="R84">
        <v>1</v>
      </c>
      <c r="S84">
        <v>1</v>
      </c>
      <c r="T84">
        <v>1</v>
      </c>
      <c r="U84">
        <v>1</v>
      </c>
      <c r="V84" t="s">
        <v>619</v>
      </c>
      <c r="W84" t="s">
        <v>619</v>
      </c>
      <c r="X84" t="s">
        <v>619</v>
      </c>
      <c r="Y84" t="s">
        <v>619</v>
      </c>
      <c r="Z84" t="s">
        <v>619</v>
      </c>
      <c r="AA84" t="s">
        <v>619</v>
      </c>
      <c r="AB84" t="s">
        <v>619</v>
      </c>
      <c r="AC84" t="s">
        <v>586</v>
      </c>
      <c r="AD84" t="s">
        <v>586</v>
      </c>
      <c r="AE84" t="s">
        <v>586</v>
      </c>
      <c r="AF84" t="s">
        <v>586</v>
      </c>
      <c r="AG84" t="s">
        <v>586</v>
      </c>
    </row>
    <row r="85" spans="1:33" ht="16" x14ac:dyDescent="0.2">
      <c r="A85" t="s">
        <v>751</v>
      </c>
      <c r="B85" t="s">
        <v>619</v>
      </c>
      <c r="C85">
        <v>1</v>
      </c>
      <c r="D85">
        <v>1</v>
      </c>
      <c r="E85">
        <v>-1</v>
      </c>
      <c r="F85" t="s">
        <v>619</v>
      </c>
      <c r="G85" t="s">
        <v>619</v>
      </c>
      <c r="H85" t="s">
        <v>619</v>
      </c>
      <c r="I85" t="s">
        <v>619</v>
      </c>
      <c r="J85">
        <v>-2</v>
      </c>
      <c r="K85">
        <v>5</v>
      </c>
      <c r="L85">
        <v>11</v>
      </c>
      <c r="M85">
        <v>7</v>
      </c>
      <c r="N85">
        <v>17</v>
      </c>
      <c r="O85">
        <v>20</v>
      </c>
      <c r="P85">
        <v>20</v>
      </c>
      <c r="Q85">
        <v>14</v>
      </c>
      <c r="R85">
        <v>14</v>
      </c>
      <c r="S85">
        <v>15</v>
      </c>
      <c r="T85">
        <v>12</v>
      </c>
      <c r="U85">
        <v>16</v>
      </c>
      <c r="V85">
        <v>14</v>
      </c>
      <c r="W85">
        <v>16</v>
      </c>
      <c r="X85">
        <v>15</v>
      </c>
      <c r="Y85">
        <v>16</v>
      </c>
      <c r="Z85">
        <v>20</v>
      </c>
      <c r="AA85">
        <v>11</v>
      </c>
      <c r="AB85">
        <v>18</v>
      </c>
      <c r="AC85">
        <v>15</v>
      </c>
      <c r="AD85">
        <v>11</v>
      </c>
      <c r="AE85">
        <v>9</v>
      </c>
      <c r="AF85">
        <v>7</v>
      </c>
      <c r="AG85">
        <v>8</v>
      </c>
    </row>
    <row r="86" spans="1:33" ht="16" x14ac:dyDescent="0.2">
      <c r="A86" t="s">
        <v>750</v>
      </c>
      <c r="B86">
        <v>-15</v>
      </c>
      <c r="C86">
        <v>-12</v>
      </c>
      <c r="D86">
        <v>-3</v>
      </c>
      <c r="E86">
        <v>-2</v>
      </c>
      <c r="F86">
        <v>-7</v>
      </c>
      <c r="G86">
        <v>-16</v>
      </c>
      <c r="H86">
        <v>-2</v>
      </c>
      <c r="I86">
        <v>-6</v>
      </c>
      <c r="J86">
        <v>3</v>
      </c>
      <c r="K86">
        <v>3</v>
      </c>
      <c r="L86">
        <v>4</v>
      </c>
      <c r="M86">
        <v>6</v>
      </c>
      <c r="N86">
        <v>10</v>
      </c>
      <c r="O86">
        <v>15</v>
      </c>
      <c r="P86">
        <v>22</v>
      </c>
      <c r="Q86">
        <v>32</v>
      </c>
      <c r="R86">
        <v>33</v>
      </c>
      <c r="S86">
        <v>27</v>
      </c>
      <c r="T86">
        <v>10</v>
      </c>
      <c r="U86">
        <v>32</v>
      </c>
      <c r="V86">
        <v>18</v>
      </c>
      <c r="W86">
        <v>22</v>
      </c>
      <c r="X86">
        <v>25</v>
      </c>
      <c r="Y86">
        <v>1</v>
      </c>
      <c r="Z86">
        <v>24</v>
      </c>
      <c r="AA86">
        <v>24</v>
      </c>
      <c r="AB86">
        <v>79</v>
      </c>
      <c r="AC86">
        <v>32</v>
      </c>
      <c r="AD86">
        <v>15</v>
      </c>
      <c r="AE86">
        <v>17</v>
      </c>
      <c r="AF86">
        <v>15</v>
      </c>
      <c r="AG86">
        <v>11</v>
      </c>
    </row>
    <row r="87" spans="1:33" ht="16" x14ac:dyDescent="0.2">
      <c r="A87" t="s">
        <v>749</v>
      </c>
      <c r="B87">
        <v>3</v>
      </c>
      <c r="C87">
        <v>11</v>
      </c>
      <c r="D87">
        <v>9</v>
      </c>
      <c r="E87" t="s">
        <v>604</v>
      </c>
      <c r="F87">
        <v>1</v>
      </c>
      <c r="G87">
        <v>18</v>
      </c>
      <c r="H87" t="s">
        <v>604</v>
      </c>
      <c r="I87" t="s">
        <v>604</v>
      </c>
      <c r="J87" t="s">
        <v>604</v>
      </c>
      <c r="K87">
        <v>35</v>
      </c>
      <c r="L87">
        <v>14</v>
      </c>
      <c r="M87">
        <v>23</v>
      </c>
      <c r="N87">
        <v>17</v>
      </c>
      <c r="O87">
        <v>38</v>
      </c>
      <c r="P87">
        <v>36</v>
      </c>
      <c r="Q87">
        <v>30</v>
      </c>
      <c r="R87">
        <v>15</v>
      </c>
      <c r="S87">
        <v>22</v>
      </c>
      <c r="T87">
        <v>33</v>
      </c>
      <c r="U87">
        <v>32</v>
      </c>
      <c r="V87">
        <v>26</v>
      </c>
      <c r="W87">
        <v>32</v>
      </c>
      <c r="X87">
        <v>37</v>
      </c>
      <c r="Y87">
        <v>31</v>
      </c>
      <c r="Z87">
        <v>41</v>
      </c>
      <c r="AA87">
        <v>45</v>
      </c>
      <c r="AB87">
        <v>29</v>
      </c>
      <c r="AC87">
        <v>-19</v>
      </c>
      <c r="AD87">
        <v>27</v>
      </c>
      <c r="AE87">
        <v>24</v>
      </c>
      <c r="AF87">
        <v>-4</v>
      </c>
      <c r="AG87">
        <v>3</v>
      </c>
    </row>
    <row r="88" spans="1:33" ht="16" x14ac:dyDescent="0.2">
      <c r="A88" t="s">
        <v>748</v>
      </c>
      <c r="B88">
        <v>-15</v>
      </c>
      <c r="C88">
        <v>-10</v>
      </c>
      <c r="D88">
        <v>-22</v>
      </c>
      <c r="E88">
        <v>-11</v>
      </c>
      <c r="F88">
        <v>17</v>
      </c>
      <c r="G88">
        <v>7</v>
      </c>
      <c r="H88">
        <v>22</v>
      </c>
      <c r="I88" t="s">
        <v>604</v>
      </c>
      <c r="J88" t="s">
        <v>604</v>
      </c>
      <c r="K88">
        <v>37</v>
      </c>
      <c r="L88">
        <v>36</v>
      </c>
      <c r="M88">
        <v>49</v>
      </c>
      <c r="N88">
        <v>62</v>
      </c>
      <c r="O88">
        <v>76</v>
      </c>
      <c r="P88">
        <v>72</v>
      </c>
      <c r="Q88">
        <v>8</v>
      </c>
      <c r="R88">
        <v>61</v>
      </c>
      <c r="S88">
        <v>23</v>
      </c>
      <c r="T88">
        <v>40</v>
      </c>
      <c r="U88">
        <v>46</v>
      </c>
      <c r="V88">
        <v>2</v>
      </c>
      <c r="W88">
        <v>-29</v>
      </c>
      <c r="X88">
        <v>-3</v>
      </c>
      <c r="Y88">
        <v>48</v>
      </c>
      <c r="Z88">
        <v>-12</v>
      </c>
      <c r="AA88">
        <v>71</v>
      </c>
      <c r="AB88">
        <v>55</v>
      </c>
      <c r="AC88">
        <v>-9</v>
      </c>
      <c r="AD88">
        <v>41</v>
      </c>
      <c r="AE88">
        <v>56</v>
      </c>
      <c r="AF88">
        <v>71</v>
      </c>
      <c r="AG88">
        <v>25</v>
      </c>
    </row>
    <row r="89" spans="1:33" ht="16" x14ac:dyDescent="0.2">
      <c r="A89" t="s">
        <v>747</v>
      </c>
      <c r="B89">
        <v>509</v>
      </c>
      <c r="C89">
        <v>649</v>
      </c>
      <c r="D89">
        <v>978</v>
      </c>
      <c r="E89">
        <v>993</v>
      </c>
      <c r="F89">
        <v>973</v>
      </c>
      <c r="G89">
        <v>1748</v>
      </c>
      <c r="H89">
        <v>2117</v>
      </c>
      <c r="I89">
        <v>2423</v>
      </c>
      <c r="J89">
        <v>2981</v>
      </c>
      <c r="K89">
        <v>3267</v>
      </c>
      <c r="L89">
        <v>3601</v>
      </c>
      <c r="M89">
        <v>3582</v>
      </c>
      <c r="N89">
        <v>3669</v>
      </c>
      <c r="O89">
        <v>3460</v>
      </c>
      <c r="P89">
        <v>4291</v>
      </c>
      <c r="Q89">
        <v>5602</v>
      </c>
      <c r="R89">
        <v>5629</v>
      </c>
      <c r="S89">
        <v>6802</v>
      </c>
      <c r="T89">
        <v>5162</v>
      </c>
      <c r="U89">
        <v>4682</v>
      </c>
      <c r="V89">
        <v>4782</v>
      </c>
      <c r="W89">
        <v>6206</v>
      </c>
      <c r="X89">
        <v>8029</v>
      </c>
      <c r="Y89">
        <v>9686</v>
      </c>
      <c r="Z89">
        <v>10404</v>
      </c>
      <c r="AA89">
        <v>12797</v>
      </c>
      <c r="AB89">
        <v>11206</v>
      </c>
      <c r="AC89">
        <v>8919</v>
      </c>
      <c r="AD89">
        <v>10283</v>
      </c>
      <c r="AE89">
        <v>12662</v>
      </c>
      <c r="AF89">
        <v>12402</v>
      </c>
      <c r="AG89">
        <v>12360</v>
      </c>
    </row>
    <row r="90" spans="1:33" ht="16" x14ac:dyDescent="0.2">
      <c r="A90" t="s">
        <v>746</v>
      </c>
      <c r="B90">
        <v>10</v>
      </c>
      <c r="C90">
        <v>18</v>
      </c>
      <c r="D90">
        <v>14</v>
      </c>
      <c r="E90">
        <v>2</v>
      </c>
      <c r="F90">
        <v>13</v>
      </c>
      <c r="G90">
        <v>30</v>
      </c>
      <c r="H90">
        <v>24</v>
      </c>
      <c r="I90">
        <v>30</v>
      </c>
      <c r="J90">
        <v>41</v>
      </c>
      <c r="K90">
        <v>27</v>
      </c>
      <c r="L90">
        <v>211</v>
      </c>
      <c r="M90">
        <v>150</v>
      </c>
      <c r="N90">
        <v>278</v>
      </c>
      <c r="O90">
        <v>343</v>
      </c>
      <c r="P90">
        <v>307</v>
      </c>
      <c r="Q90">
        <v>252</v>
      </c>
      <c r="R90">
        <v>-78</v>
      </c>
      <c r="S90">
        <v>-8</v>
      </c>
      <c r="T90">
        <v>-16</v>
      </c>
      <c r="U90">
        <v>70</v>
      </c>
      <c r="V90">
        <v>49</v>
      </c>
      <c r="W90">
        <v>256</v>
      </c>
      <c r="X90">
        <v>353</v>
      </c>
      <c r="Y90">
        <v>321</v>
      </c>
      <c r="Z90">
        <v>194</v>
      </c>
      <c r="AA90">
        <v>223</v>
      </c>
      <c r="AB90">
        <v>119</v>
      </c>
      <c r="AC90">
        <v>39</v>
      </c>
      <c r="AD90">
        <v>230</v>
      </c>
      <c r="AE90">
        <v>187</v>
      </c>
      <c r="AF90">
        <v>201</v>
      </c>
      <c r="AG90">
        <v>304</v>
      </c>
    </row>
    <row r="91" spans="1:33" ht="16" x14ac:dyDescent="0.2">
      <c r="A91" t="s">
        <v>745</v>
      </c>
      <c r="B91">
        <v>8</v>
      </c>
      <c r="C91">
        <v>22</v>
      </c>
      <c r="D91">
        <v>16</v>
      </c>
      <c r="E91">
        <v>-7</v>
      </c>
      <c r="F91">
        <v>6</v>
      </c>
      <c r="G91">
        <v>4</v>
      </c>
      <c r="H91">
        <v>27</v>
      </c>
      <c r="I91">
        <v>15</v>
      </c>
      <c r="J91">
        <v>21</v>
      </c>
      <c r="K91">
        <v>8</v>
      </c>
      <c r="L91">
        <v>22</v>
      </c>
      <c r="M91">
        <v>30</v>
      </c>
      <c r="N91">
        <v>44</v>
      </c>
      <c r="O91">
        <v>47</v>
      </c>
      <c r="P91">
        <v>67</v>
      </c>
      <c r="Q91">
        <v>72</v>
      </c>
      <c r="R91">
        <v>88</v>
      </c>
      <c r="S91" t="s">
        <v>586</v>
      </c>
      <c r="T91" t="s">
        <v>586</v>
      </c>
      <c r="U91" t="s">
        <v>586</v>
      </c>
      <c r="V91" t="s">
        <v>586</v>
      </c>
      <c r="W91" t="s">
        <v>586</v>
      </c>
      <c r="X91" t="s">
        <v>586</v>
      </c>
      <c r="Y91" t="s">
        <v>586</v>
      </c>
      <c r="Z91" t="s">
        <v>586</v>
      </c>
      <c r="AA91" t="s">
        <v>586</v>
      </c>
      <c r="AB91" t="s">
        <v>586</v>
      </c>
      <c r="AC91" t="s">
        <v>586</v>
      </c>
      <c r="AD91" t="s">
        <v>586</v>
      </c>
      <c r="AE91" t="s">
        <v>586</v>
      </c>
      <c r="AF91" t="s">
        <v>586</v>
      </c>
      <c r="AG91" t="s">
        <v>586</v>
      </c>
    </row>
    <row r="92" spans="1:33" ht="16" x14ac:dyDescent="0.2">
      <c r="A92" t="s">
        <v>744</v>
      </c>
      <c r="B92">
        <v>-9</v>
      </c>
      <c r="C92">
        <v>7</v>
      </c>
      <c r="D92">
        <v>-7</v>
      </c>
      <c r="E92">
        <v>13</v>
      </c>
      <c r="F92">
        <v>20</v>
      </c>
      <c r="G92">
        <v>48</v>
      </c>
      <c r="H92">
        <v>39</v>
      </c>
      <c r="I92">
        <v>22</v>
      </c>
      <c r="J92">
        <v>-8</v>
      </c>
      <c r="K92">
        <v>-7</v>
      </c>
      <c r="L92">
        <v>-31</v>
      </c>
      <c r="M92">
        <v>4</v>
      </c>
      <c r="N92">
        <v>-4</v>
      </c>
      <c r="O92">
        <v>26</v>
      </c>
      <c r="P92">
        <v>-2</v>
      </c>
      <c r="Q92">
        <v>38</v>
      </c>
      <c r="R92">
        <v>-53</v>
      </c>
      <c r="S92">
        <v>20</v>
      </c>
      <c r="T92">
        <v>67</v>
      </c>
      <c r="U92">
        <v>35</v>
      </c>
      <c r="V92">
        <v>21</v>
      </c>
      <c r="W92">
        <v>62</v>
      </c>
      <c r="X92">
        <v>73</v>
      </c>
      <c r="Y92">
        <v>64</v>
      </c>
      <c r="Z92">
        <v>58</v>
      </c>
      <c r="AA92">
        <v>49</v>
      </c>
      <c r="AB92">
        <v>7</v>
      </c>
      <c r="AC92">
        <v>50</v>
      </c>
      <c r="AD92">
        <v>81</v>
      </c>
      <c r="AE92">
        <v>84</v>
      </c>
      <c r="AF92">
        <v>68</v>
      </c>
      <c r="AG92">
        <v>38</v>
      </c>
    </row>
    <row r="93" spans="1:33" ht="16" x14ac:dyDescent="0.2">
      <c r="A93" t="s">
        <v>743</v>
      </c>
      <c r="B93">
        <v>-48</v>
      </c>
      <c r="C93">
        <v>-194</v>
      </c>
      <c r="D93">
        <v>287</v>
      </c>
      <c r="E93">
        <v>370</v>
      </c>
      <c r="F93">
        <v>-75</v>
      </c>
      <c r="G93">
        <v>720</v>
      </c>
      <c r="H93">
        <v>1290</v>
      </c>
      <c r="I93">
        <v>1417</v>
      </c>
      <c r="J93">
        <v>1850</v>
      </c>
      <c r="K93">
        <v>2267</v>
      </c>
      <c r="L93">
        <v>2457</v>
      </c>
      <c r="M93">
        <v>2525</v>
      </c>
      <c r="N93">
        <v>2379</v>
      </c>
      <c r="O93">
        <v>1585</v>
      </c>
      <c r="P93">
        <v>2721</v>
      </c>
      <c r="Q93">
        <v>3893</v>
      </c>
      <c r="R93">
        <v>3760</v>
      </c>
      <c r="S93">
        <v>4350</v>
      </c>
      <c r="T93">
        <v>4431</v>
      </c>
      <c r="U93">
        <v>4034</v>
      </c>
      <c r="V93">
        <v>3834</v>
      </c>
      <c r="W93">
        <v>5343</v>
      </c>
      <c r="X93">
        <v>7102</v>
      </c>
      <c r="Y93">
        <v>8634</v>
      </c>
      <c r="Z93">
        <v>9606</v>
      </c>
      <c r="AA93">
        <v>11634</v>
      </c>
      <c r="AB93">
        <v>10239</v>
      </c>
      <c r="AC93">
        <v>8157</v>
      </c>
      <c r="AD93">
        <v>9379</v>
      </c>
      <c r="AE93">
        <v>11994</v>
      </c>
      <c r="AF93">
        <v>11617</v>
      </c>
      <c r="AG93">
        <v>11521</v>
      </c>
    </row>
    <row r="94" spans="1:33" ht="16" x14ac:dyDescent="0.2">
      <c r="A94" t="s">
        <v>742</v>
      </c>
      <c r="B94">
        <v>566</v>
      </c>
      <c r="C94">
        <v>855</v>
      </c>
      <c r="D94">
        <v>664</v>
      </c>
      <c r="E94">
        <v>607</v>
      </c>
      <c r="F94">
        <v>990</v>
      </c>
      <c r="G94">
        <v>898</v>
      </c>
      <c r="H94">
        <v>718</v>
      </c>
      <c r="I94">
        <v>929</v>
      </c>
      <c r="J94">
        <v>1075</v>
      </c>
      <c r="K94">
        <v>955</v>
      </c>
      <c r="L94">
        <v>909</v>
      </c>
      <c r="M94">
        <v>833</v>
      </c>
      <c r="N94">
        <v>925</v>
      </c>
      <c r="O94">
        <v>1421</v>
      </c>
      <c r="P94">
        <v>1153</v>
      </c>
      <c r="Q94">
        <v>1277</v>
      </c>
      <c r="R94">
        <v>1823</v>
      </c>
      <c r="S94">
        <v>2265</v>
      </c>
      <c r="T94">
        <v>553</v>
      </c>
      <c r="U94">
        <v>424</v>
      </c>
      <c r="V94">
        <v>679</v>
      </c>
      <c r="W94">
        <v>416</v>
      </c>
      <c r="X94">
        <v>379</v>
      </c>
      <c r="Y94">
        <v>545</v>
      </c>
      <c r="Z94">
        <v>452</v>
      </c>
      <c r="AA94">
        <v>585</v>
      </c>
      <c r="AB94">
        <v>656</v>
      </c>
      <c r="AC94">
        <v>428</v>
      </c>
      <c r="AD94">
        <v>255</v>
      </c>
      <c r="AE94">
        <v>126</v>
      </c>
      <c r="AF94">
        <v>200</v>
      </c>
      <c r="AG94">
        <v>141</v>
      </c>
    </row>
    <row r="95" spans="1:33" ht="16" x14ac:dyDescent="0.2">
      <c r="A95" t="s">
        <v>212</v>
      </c>
      <c r="B95">
        <v>-17</v>
      </c>
      <c r="C95">
        <v>-58</v>
      </c>
      <c r="D95">
        <v>5</v>
      </c>
      <c r="E95">
        <v>7</v>
      </c>
      <c r="F95">
        <v>19</v>
      </c>
      <c r="G95">
        <v>49</v>
      </c>
      <c r="H95">
        <v>18</v>
      </c>
      <c r="I95">
        <v>11</v>
      </c>
      <c r="J95">
        <v>2</v>
      </c>
      <c r="K95">
        <v>17</v>
      </c>
      <c r="L95">
        <v>32</v>
      </c>
      <c r="M95">
        <v>40</v>
      </c>
      <c r="N95">
        <v>46</v>
      </c>
      <c r="O95">
        <v>39</v>
      </c>
      <c r="P95">
        <v>46</v>
      </c>
      <c r="Q95">
        <v>70</v>
      </c>
      <c r="R95">
        <v>88</v>
      </c>
      <c r="S95">
        <v>175</v>
      </c>
      <c r="T95">
        <v>128</v>
      </c>
      <c r="U95">
        <v>119</v>
      </c>
      <c r="V95">
        <v>198</v>
      </c>
      <c r="W95">
        <v>128</v>
      </c>
      <c r="X95">
        <v>123</v>
      </c>
      <c r="Y95">
        <v>121</v>
      </c>
      <c r="Z95">
        <v>94</v>
      </c>
      <c r="AA95">
        <v>305</v>
      </c>
      <c r="AB95">
        <v>185</v>
      </c>
      <c r="AC95">
        <v>245</v>
      </c>
      <c r="AD95">
        <v>340</v>
      </c>
      <c r="AE95">
        <v>270</v>
      </c>
      <c r="AF95">
        <v>316</v>
      </c>
      <c r="AG95">
        <v>357</v>
      </c>
    </row>
    <row r="96" spans="1:33" ht="16" x14ac:dyDescent="0.2">
      <c r="A96" t="s">
        <v>741</v>
      </c>
      <c r="B96">
        <v>-8</v>
      </c>
      <c r="C96" t="s">
        <v>604</v>
      </c>
      <c r="D96">
        <v>-6</v>
      </c>
      <c r="E96">
        <v>-6</v>
      </c>
      <c r="F96">
        <v>-6</v>
      </c>
      <c r="G96">
        <v>-2</v>
      </c>
      <c r="H96" t="s">
        <v>619</v>
      </c>
      <c r="I96" t="s">
        <v>619</v>
      </c>
      <c r="J96" t="s">
        <v>604</v>
      </c>
      <c r="K96">
        <v>1</v>
      </c>
      <c r="L96">
        <v>1</v>
      </c>
      <c r="M96">
        <v>1</v>
      </c>
      <c r="N96">
        <v>2</v>
      </c>
      <c r="O96">
        <v>1</v>
      </c>
      <c r="P96" t="s">
        <v>604</v>
      </c>
      <c r="Q96">
        <v>6</v>
      </c>
      <c r="R96">
        <v>7</v>
      </c>
      <c r="S96">
        <v>9</v>
      </c>
      <c r="T96">
        <v>6</v>
      </c>
      <c r="U96">
        <v>8</v>
      </c>
      <c r="V96">
        <v>2</v>
      </c>
      <c r="W96">
        <v>3</v>
      </c>
      <c r="X96">
        <v>6</v>
      </c>
      <c r="Y96">
        <v>-3</v>
      </c>
      <c r="Z96">
        <v>-5</v>
      </c>
      <c r="AA96">
        <v>-3</v>
      </c>
      <c r="AB96">
        <v>-3</v>
      </c>
      <c r="AC96">
        <v>-1</v>
      </c>
      <c r="AD96">
        <v>2</v>
      </c>
      <c r="AE96" t="s">
        <v>619</v>
      </c>
      <c r="AF96">
        <v>2</v>
      </c>
      <c r="AG96">
        <v>2</v>
      </c>
    </row>
    <row r="97" spans="1:33" ht="16" x14ac:dyDescent="0.2">
      <c r="A97" t="s">
        <v>740</v>
      </c>
      <c r="B97">
        <v>5</v>
      </c>
      <c r="C97">
        <v>16</v>
      </c>
      <c r="D97">
        <v>15</v>
      </c>
      <c r="E97">
        <v>16</v>
      </c>
      <c r="F97">
        <v>11</v>
      </c>
      <c r="G97">
        <v>11</v>
      </c>
      <c r="H97">
        <v>9</v>
      </c>
      <c r="I97">
        <v>16</v>
      </c>
      <c r="J97">
        <v>15</v>
      </c>
      <c r="K97">
        <v>21</v>
      </c>
      <c r="L97">
        <v>23</v>
      </c>
      <c r="M97">
        <v>33</v>
      </c>
      <c r="N97">
        <v>37</v>
      </c>
      <c r="O97">
        <v>36</v>
      </c>
      <c r="P97">
        <v>44</v>
      </c>
      <c r="Q97">
        <v>63</v>
      </c>
      <c r="R97">
        <v>74</v>
      </c>
      <c r="S97">
        <v>89</v>
      </c>
      <c r="T97">
        <v>69</v>
      </c>
      <c r="U97">
        <v>53</v>
      </c>
      <c r="V97">
        <v>162</v>
      </c>
      <c r="W97">
        <v>75</v>
      </c>
      <c r="X97">
        <v>61</v>
      </c>
      <c r="Y97">
        <v>58</v>
      </c>
      <c r="Z97">
        <v>61</v>
      </c>
      <c r="AA97">
        <v>210</v>
      </c>
      <c r="AB97">
        <v>165</v>
      </c>
      <c r="AC97">
        <v>104</v>
      </c>
      <c r="AD97">
        <v>185</v>
      </c>
      <c r="AE97">
        <v>160</v>
      </c>
      <c r="AF97">
        <v>193</v>
      </c>
      <c r="AG97">
        <v>235</v>
      </c>
    </row>
    <row r="98" spans="1:33" ht="16" x14ac:dyDescent="0.2">
      <c r="A98" t="s">
        <v>739</v>
      </c>
      <c r="B98" t="s">
        <v>586</v>
      </c>
      <c r="C98" t="s">
        <v>586</v>
      </c>
      <c r="D98" t="s">
        <v>586</v>
      </c>
      <c r="E98" t="s">
        <v>586</v>
      </c>
      <c r="F98" t="s">
        <v>586</v>
      </c>
      <c r="G98" t="s">
        <v>586</v>
      </c>
      <c r="H98" t="s">
        <v>586</v>
      </c>
      <c r="I98" t="s">
        <v>586</v>
      </c>
      <c r="J98" t="s">
        <v>586</v>
      </c>
      <c r="K98" t="s">
        <v>586</v>
      </c>
      <c r="L98" t="s">
        <v>586</v>
      </c>
      <c r="M98" t="s">
        <v>586</v>
      </c>
      <c r="N98" t="s">
        <v>586</v>
      </c>
      <c r="O98" t="s">
        <v>586</v>
      </c>
      <c r="P98" t="s">
        <v>586</v>
      </c>
      <c r="Q98" t="s">
        <v>586</v>
      </c>
      <c r="R98" t="s">
        <v>586</v>
      </c>
      <c r="S98">
        <v>62</v>
      </c>
      <c r="T98">
        <v>35</v>
      </c>
      <c r="U98">
        <v>15</v>
      </c>
      <c r="V98">
        <v>-32</v>
      </c>
      <c r="W98">
        <v>30</v>
      </c>
      <c r="X98">
        <v>47</v>
      </c>
      <c r="Y98">
        <v>56</v>
      </c>
      <c r="Z98">
        <v>21</v>
      </c>
      <c r="AA98">
        <v>94</v>
      </c>
      <c r="AB98">
        <v>30</v>
      </c>
      <c r="AC98">
        <v>130</v>
      </c>
      <c r="AD98">
        <v>129</v>
      </c>
      <c r="AE98">
        <v>104</v>
      </c>
      <c r="AF98">
        <v>129</v>
      </c>
      <c r="AG98">
        <v>115</v>
      </c>
    </row>
    <row r="99" spans="1:33" ht="16" x14ac:dyDescent="0.2">
      <c r="A99" t="s">
        <v>738</v>
      </c>
      <c r="B99">
        <v>-14</v>
      </c>
      <c r="C99" t="s">
        <v>604</v>
      </c>
      <c r="D99">
        <v>-4</v>
      </c>
      <c r="E99">
        <v>-4</v>
      </c>
      <c r="F99">
        <v>14</v>
      </c>
      <c r="G99">
        <v>40</v>
      </c>
      <c r="H99">
        <v>9</v>
      </c>
      <c r="I99">
        <v>-5</v>
      </c>
      <c r="J99" t="s">
        <v>604</v>
      </c>
      <c r="K99">
        <v>-6</v>
      </c>
      <c r="L99">
        <v>8</v>
      </c>
      <c r="M99">
        <v>6</v>
      </c>
      <c r="N99">
        <v>7</v>
      </c>
      <c r="O99">
        <v>2</v>
      </c>
      <c r="P99" t="s">
        <v>604</v>
      </c>
      <c r="Q99">
        <v>1</v>
      </c>
      <c r="R99">
        <v>8</v>
      </c>
      <c r="S99">
        <v>15</v>
      </c>
      <c r="T99">
        <v>18</v>
      </c>
      <c r="U99">
        <v>42</v>
      </c>
      <c r="V99">
        <v>67</v>
      </c>
      <c r="W99">
        <v>19</v>
      </c>
      <c r="X99">
        <v>9</v>
      </c>
      <c r="Y99">
        <v>11</v>
      </c>
      <c r="Z99">
        <v>17</v>
      </c>
      <c r="AA99">
        <v>3</v>
      </c>
      <c r="AB99">
        <v>-8</v>
      </c>
      <c r="AC99">
        <v>12</v>
      </c>
      <c r="AD99">
        <v>24</v>
      </c>
      <c r="AE99">
        <v>5</v>
      </c>
      <c r="AF99">
        <v>-8</v>
      </c>
      <c r="AG99">
        <v>5</v>
      </c>
    </row>
    <row r="100" spans="1:33" ht="16" x14ac:dyDescent="0.2">
      <c r="A100" t="s">
        <v>737</v>
      </c>
      <c r="B100">
        <v>2105</v>
      </c>
      <c r="C100">
        <v>527</v>
      </c>
      <c r="D100">
        <v>306</v>
      </c>
      <c r="E100">
        <v>347</v>
      </c>
      <c r="F100">
        <v>598</v>
      </c>
      <c r="G100">
        <v>438</v>
      </c>
      <c r="H100">
        <v>1969</v>
      </c>
      <c r="I100">
        <v>2761</v>
      </c>
      <c r="J100">
        <v>3019</v>
      </c>
      <c r="K100">
        <v>3201</v>
      </c>
      <c r="L100">
        <v>4208</v>
      </c>
      <c r="M100">
        <v>3843</v>
      </c>
      <c r="N100">
        <v>5520</v>
      </c>
      <c r="O100">
        <v>5341</v>
      </c>
      <c r="P100">
        <v>5467</v>
      </c>
      <c r="Q100">
        <v>7076</v>
      </c>
      <c r="R100">
        <v>6838</v>
      </c>
      <c r="S100">
        <v>9423</v>
      </c>
      <c r="T100">
        <v>10807</v>
      </c>
      <c r="U100">
        <v>11741</v>
      </c>
      <c r="V100">
        <v>10460</v>
      </c>
      <c r="W100">
        <v>13857</v>
      </c>
      <c r="X100">
        <v>22012</v>
      </c>
      <c r="Y100">
        <v>27555</v>
      </c>
      <c r="Z100">
        <v>28607</v>
      </c>
      <c r="AA100">
        <v>41650</v>
      </c>
      <c r="AB100">
        <v>50447</v>
      </c>
      <c r="AC100">
        <v>51126</v>
      </c>
      <c r="AD100">
        <v>56035</v>
      </c>
      <c r="AE100">
        <v>59071</v>
      </c>
      <c r="AF100">
        <v>54165</v>
      </c>
      <c r="AG100">
        <v>58026</v>
      </c>
    </row>
    <row r="101" spans="1:33" ht="16" x14ac:dyDescent="0.2">
      <c r="A101" t="s">
        <v>736</v>
      </c>
      <c r="B101">
        <v>1162</v>
      </c>
      <c r="C101">
        <v>1126</v>
      </c>
      <c r="D101">
        <v>1028</v>
      </c>
      <c r="E101">
        <v>985</v>
      </c>
      <c r="F101">
        <v>867</v>
      </c>
      <c r="G101">
        <v>225</v>
      </c>
      <c r="H101">
        <v>308</v>
      </c>
      <c r="I101">
        <v>63</v>
      </c>
      <c r="J101">
        <v>438</v>
      </c>
      <c r="K101">
        <v>306</v>
      </c>
      <c r="L101">
        <v>756</v>
      </c>
      <c r="M101">
        <v>33</v>
      </c>
      <c r="N101">
        <v>364</v>
      </c>
      <c r="O101">
        <v>65</v>
      </c>
      <c r="P101">
        <v>-1</v>
      </c>
      <c r="Q101">
        <v>156</v>
      </c>
      <c r="R101">
        <v>-252</v>
      </c>
      <c r="S101" t="s">
        <v>586</v>
      </c>
      <c r="T101" t="s">
        <v>586</v>
      </c>
      <c r="U101" t="s">
        <v>586</v>
      </c>
      <c r="V101" t="s">
        <v>586</v>
      </c>
      <c r="W101" t="s">
        <v>586</v>
      </c>
      <c r="X101" t="s">
        <v>586</v>
      </c>
      <c r="Y101" t="s">
        <v>586</v>
      </c>
      <c r="Z101" t="s">
        <v>586</v>
      </c>
      <c r="AA101" t="s">
        <v>586</v>
      </c>
      <c r="AB101" t="s">
        <v>586</v>
      </c>
      <c r="AC101" t="s">
        <v>586</v>
      </c>
      <c r="AD101" t="s">
        <v>586</v>
      </c>
      <c r="AE101" t="s">
        <v>586</v>
      </c>
      <c r="AF101" t="s">
        <v>586</v>
      </c>
      <c r="AG101" t="s">
        <v>586</v>
      </c>
    </row>
    <row r="102" spans="1:33" ht="16" x14ac:dyDescent="0.2">
      <c r="A102" t="s">
        <v>735</v>
      </c>
      <c r="B102">
        <v>5</v>
      </c>
      <c r="C102">
        <v>13</v>
      </c>
      <c r="D102">
        <v>16</v>
      </c>
      <c r="E102">
        <v>36</v>
      </c>
      <c r="F102">
        <v>10</v>
      </c>
      <c r="G102">
        <v>42</v>
      </c>
      <c r="H102">
        <v>81</v>
      </c>
      <c r="I102">
        <v>123</v>
      </c>
      <c r="J102">
        <v>163</v>
      </c>
      <c r="K102">
        <v>239</v>
      </c>
      <c r="L102">
        <v>299</v>
      </c>
      <c r="M102">
        <v>303</v>
      </c>
      <c r="N102">
        <v>358</v>
      </c>
      <c r="O102">
        <v>464</v>
      </c>
      <c r="P102">
        <v>605</v>
      </c>
      <c r="Q102">
        <v>626</v>
      </c>
      <c r="R102">
        <v>1070</v>
      </c>
      <c r="S102">
        <v>1258</v>
      </c>
      <c r="T102">
        <v>1584</v>
      </c>
      <c r="U102">
        <v>1105</v>
      </c>
      <c r="V102">
        <v>606</v>
      </c>
      <c r="W102">
        <v>320</v>
      </c>
      <c r="X102">
        <v>695</v>
      </c>
      <c r="Y102">
        <v>655</v>
      </c>
      <c r="Z102">
        <v>506</v>
      </c>
      <c r="AA102">
        <v>1415</v>
      </c>
      <c r="AB102">
        <v>1535</v>
      </c>
      <c r="AC102">
        <v>399</v>
      </c>
      <c r="AD102">
        <v>1595</v>
      </c>
      <c r="AE102">
        <v>1952</v>
      </c>
      <c r="AF102">
        <v>1753</v>
      </c>
      <c r="AG102">
        <v>1422</v>
      </c>
    </row>
    <row r="103" spans="1:33" ht="16" x14ac:dyDescent="0.2">
      <c r="A103" t="s">
        <v>734</v>
      </c>
      <c r="B103">
        <v>1395</v>
      </c>
      <c r="C103">
        <v>1342</v>
      </c>
      <c r="D103">
        <v>1507</v>
      </c>
      <c r="E103">
        <v>1311</v>
      </c>
      <c r="F103">
        <v>1579</v>
      </c>
      <c r="G103">
        <v>1702</v>
      </c>
      <c r="H103">
        <v>2214</v>
      </c>
      <c r="I103">
        <v>2652</v>
      </c>
      <c r="J103">
        <v>2067</v>
      </c>
      <c r="K103">
        <v>2016</v>
      </c>
      <c r="L103">
        <v>2090</v>
      </c>
      <c r="M103">
        <v>3040</v>
      </c>
      <c r="N103">
        <v>3272</v>
      </c>
      <c r="O103">
        <v>3023</v>
      </c>
      <c r="P103">
        <v>3362</v>
      </c>
      <c r="Q103">
        <v>3965</v>
      </c>
      <c r="R103">
        <v>3658</v>
      </c>
      <c r="S103">
        <v>4655</v>
      </c>
      <c r="T103">
        <v>6446</v>
      </c>
      <c r="U103">
        <v>5250</v>
      </c>
      <c r="V103">
        <v>4569</v>
      </c>
      <c r="W103">
        <v>7089</v>
      </c>
      <c r="X103">
        <v>10086</v>
      </c>
      <c r="Y103">
        <v>11547</v>
      </c>
      <c r="Z103">
        <v>15586</v>
      </c>
      <c r="AA103">
        <v>23176</v>
      </c>
      <c r="AB103">
        <v>25033</v>
      </c>
      <c r="AC103">
        <v>29425</v>
      </c>
      <c r="AD103">
        <v>28649</v>
      </c>
      <c r="AE103">
        <v>31952</v>
      </c>
      <c r="AF103">
        <v>29854</v>
      </c>
      <c r="AG103">
        <v>33854</v>
      </c>
    </row>
    <row r="104" spans="1:33" ht="16" x14ac:dyDescent="0.2">
      <c r="A104" t="s">
        <v>733</v>
      </c>
      <c r="B104">
        <v>15</v>
      </c>
      <c r="C104">
        <v>30</v>
      </c>
      <c r="D104">
        <v>29</v>
      </c>
      <c r="E104">
        <v>25</v>
      </c>
      <c r="F104">
        <v>12</v>
      </c>
      <c r="G104">
        <v>25</v>
      </c>
      <c r="H104">
        <v>23</v>
      </c>
      <c r="I104">
        <v>147</v>
      </c>
      <c r="J104">
        <v>162</v>
      </c>
      <c r="K104">
        <v>171</v>
      </c>
      <c r="L104">
        <v>216</v>
      </c>
      <c r="M104">
        <v>235</v>
      </c>
      <c r="N104">
        <v>71</v>
      </c>
      <c r="O104">
        <v>116</v>
      </c>
      <c r="P104">
        <v>117</v>
      </c>
      <c r="Q104">
        <v>169</v>
      </c>
      <c r="R104">
        <v>167</v>
      </c>
      <c r="S104">
        <v>274</v>
      </c>
      <c r="T104">
        <v>356</v>
      </c>
      <c r="U104">
        <v>202</v>
      </c>
      <c r="V104">
        <v>87</v>
      </c>
      <c r="W104">
        <v>-28</v>
      </c>
      <c r="X104">
        <v>145</v>
      </c>
      <c r="Y104">
        <v>70</v>
      </c>
      <c r="Z104">
        <v>129</v>
      </c>
      <c r="AA104">
        <v>117</v>
      </c>
      <c r="AB104">
        <v>27</v>
      </c>
      <c r="AC104">
        <v>125</v>
      </c>
      <c r="AD104">
        <v>207</v>
      </c>
      <c r="AE104">
        <v>238</v>
      </c>
      <c r="AF104">
        <v>258</v>
      </c>
      <c r="AG104">
        <v>229</v>
      </c>
    </row>
    <row r="105" spans="1:33" ht="16" x14ac:dyDescent="0.2">
      <c r="A105" t="s">
        <v>732</v>
      </c>
      <c r="B105">
        <v>31</v>
      </c>
      <c r="C105">
        <v>5</v>
      </c>
      <c r="D105">
        <v>11</v>
      </c>
      <c r="E105">
        <v>9</v>
      </c>
      <c r="F105">
        <v>31</v>
      </c>
      <c r="G105">
        <v>70</v>
      </c>
      <c r="H105">
        <v>129</v>
      </c>
      <c r="I105">
        <v>254</v>
      </c>
      <c r="J105">
        <v>170</v>
      </c>
      <c r="K105">
        <v>132</v>
      </c>
      <c r="L105">
        <v>125</v>
      </c>
      <c r="M105">
        <v>22</v>
      </c>
      <c r="N105">
        <v>92</v>
      </c>
      <c r="O105">
        <v>77</v>
      </c>
      <c r="P105">
        <v>177</v>
      </c>
      <c r="Q105">
        <v>121</v>
      </c>
      <c r="R105">
        <v>42</v>
      </c>
      <c r="S105" t="s">
        <v>586</v>
      </c>
      <c r="T105" t="s">
        <v>586</v>
      </c>
      <c r="U105" t="s">
        <v>586</v>
      </c>
      <c r="V105" t="s">
        <v>586</v>
      </c>
      <c r="W105" t="s">
        <v>586</v>
      </c>
      <c r="X105" t="s">
        <v>586</v>
      </c>
      <c r="Y105" t="s">
        <v>586</v>
      </c>
      <c r="Z105" t="s">
        <v>586</v>
      </c>
      <c r="AA105" t="s">
        <v>586</v>
      </c>
      <c r="AB105" t="s">
        <v>586</v>
      </c>
      <c r="AC105" t="s">
        <v>586</v>
      </c>
      <c r="AD105" t="s">
        <v>586</v>
      </c>
      <c r="AE105" t="s">
        <v>586</v>
      </c>
      <c r="AF105" t="s">
        <v>586</v>
      </c>
      <c r="AG105" t="s">
        <v>586</v>
      </c>
    </row>
    <row r="106" spans="1:33" ht="16" x14ac:dyDescent="0.2">
      <c r="A106" t="s">
        <v>731</v>
      </c>
      <c r="B106">
        <v>-1800</v>
      </c>
      <c r="C106">
        <v>-3189</v>
      </c>
      <c r="D106">
        <v>-3306</v>
      </c>
      <c r="E106">
        <v>-3134</v>
      </c>
      <c r="F106">
        <v>-2708</v>
      </c>
      <c r="G106">
        <v>-2176</v>
      </c>
      <c r="H106">
        <v>-1908</v>
      </c>
      <c r="I106">
        <v>-1309</v>
      </c>
      <c r="J106">
        <v>-932</v>
      </c>
      <c r="K106">
        <v>-888</v>
      </c>
      <c r="L106">
        <v>-417</v>
      </c>
      <c r="M106">
        <v>-387</v>
      </c>
      <c r="N106">
        <v>461</v>
      </c>
      <c r="O106">
        <v>295</v>
      </c>
      <c r="P106">
        <v>286</v>
      </c>
      <c r="Q106">
        <v>201</v>
      </c>
      <c r="R106">
        <v>78</v>
      </c>
      <c r="S106" t="s">
        <v>586</v>
      </c>
      <c r="T106" t="s">
        <v>586</v>
      </c>
      <c r="U106" t="s">
        <v>586</v>
      </c>
      <c r="V106" t="s">
        <v>586</v>
      </c>
      <c r="W106" t="s">
        <v>586</v>
      </c>
      <c r="X106" t="s">
        <v>586</v>
      </c>
      <c r="Y106" t="s">
        <v>586</v>
      </c>
      <c r="Z106" t="s">
        <v>586</v>
      </c>
      <c r="AA106" t="s">
        <v>586</v>
      </c>
      <c r="AB106" t="s">
        <v>586</v>
      </c>
      <c r="AC106" t="s">
        <v>586</v>
      </c>
      <c r="AD106" t="s">
        <v>586</v>
      </c>
      <c r="AE106" t="s">
        <v>586</v>
      </c>
      <c r="AF106" t="s">
        <v>586</v>
      </c>
      <c r="AG106" t="s">
        <v>586</v>
      </c>
    </row>
    <row r="107" spans="1:33" ht="16" x14ac:dyDescent="0.2">
      <c r="A107" t="s">
        <v>730</v>
      </c>
      <c r="B107">
        <v>83</v>
      </c>
      <c r="C107">
        <v>72</v>
      </c>
      <c r="D107">
        <v>62</v>
      </c>
      <c r="E107">
        <v>212</v>
      </c>
      <c r="F107">
        <v>78</v>
      </c>
      <c r="G107">
        <v>49</v>
      </c>
      <c r="H107">
        <v>57</v>
      </c>
      <c r="I107">
        <v>75</v>
      </c>
      <c r="J107">
        <v>105</v>
      </c>
      <c r="K107">
        <v>130</v>
      </c>
      <c r="L107">
        <v>161</v>
      </c>
      <c r="M107">
        <v>66</v>
      </c>
      <c r="N107">
        <v>44</v>
      </c>
      <c r="O107">
        <v>139</v>
      </c>
      <c r="P107">
        <v>181</v>
      </c>
      <c r="Q107">
        <v>127</v>
      </c>
      <c r="R107">
        <v>56</v>
      </c>
      <c r="S107" t="s">
        <v>586</v>
      </c>
      <c r="T107" t="s">
        <v>586</v>
      </c>
      <c r="U107" t="s">
        <v>586</v>
      </c>
      <c r="V107" t="s">
        <v>586</v>
      </c>
      <c r="W107" t="s">
        <v>586</v>
      </c>
      <c r="X107" t="s">
        <v>586</v>
      </c>
      <c r="Y107" t="s">
        <v>586</v>
      </c>
      <c r="Z107" t="s">
        <v>586</v>
      </c>
      <c r="AA107" t="s">
        <v>586</v>
      </c>
      <c r="AB107" t="s">
        <v>586</v>
      </c>
      <c r="AC107" t="s">
        <v>586</v>
      </c>
      <c r="AD107" t="s">
        <v>586</v>
      </c>
      <c r="AE107" t="s">
        <v>586</v>
      </c>
      <c r="AF107" t="s">
        <v>586</v>
      </c>
      <c r="AG107" t="s">
        <v>586</v>
      </c>
    </row>
    <row r="108" spans="1:33" ht="16" x14ac:dyDescent="0.2">
      <c r="A108" t="s">
        <v>729</v>
      </c>
      <c r="B108">
        <v>1214</v>
      </c>
      <c r="C108">
        <v>1107</v>
      </c>
      <c r="D108">
        <v>949</v>
      </c>
      <c r="E108">
        <v>890</v>
      </c>
      <c r="F108">
        <v>714</v>
      </c>
      <c r="G108">
        <v>479</v>
      </c>
      <c r="H108">
        <v>1045</v>
      </c>
      <c r="I108">
        <v>701</v>
      </c>
      <c r="J108">
        <v>789</v>
      </c>
      <c r="K108">
        <v>1073</v>
      </c>
      <c r="L108">
        <v>946</v>
      </c>
      <c r="M108">
        <v>499</v>
      </c>
      <c r="N108">
        <v>797</v>
      </c>
      <c r="O108">
        <v>1034</v>
      </c>
      <c r="P108">
        <v>683</v>
      </c>
      <c r="Q108">
        <v>1650</v>
      </c>
      <c r="R108">
        <v>1909</v>
      </c>
      <c r="S108">
        <v>2466</v>
      </c>
      <c r="T108">
        <v>1606</v>
      </c>
      <c r="U108">
        <v>3719</v>
      </c>
      <c r="V108">
        <v>4161</v>
      </c>
      <c r="W108">
        <v>5388</v>
      </c>
      <c r="X108">
        <v>7322</v>
      </c>
      <c r="Y108">
        <v>9239</v>
      </c>
      <c r="Z108">
        <v>5112</v>
      </c>
      <c r="AA108">
        <v>10431</v>
      </c>
      <c r="AB108">
        <v>13289</v>
      </c>
      <c r="AC108">
        <v>16380</v>
      </c>
      <c r="AD108">
        <v>19967</v>
      </c>
      <c r="AE108">
        <v>19863</v>
      </c>
      <c r="AF108">
        <v>19112</v>
      </c>
      <c r="AG108">
        <v>18833</v>
      </c>
    </row>
    <row r="109" spans="1:33" ht="16" x14ac:dyDescent="0.2">
      <c r="A109" t="s">
        <v>212</v>
      </c>
      <c r="B109" t="s">
        <v>619</v>
      </c>
      <c r="C109">
        <v>21</v>
      </c>
      <c r="D109">
        <v>9</v>
      </c>
      <c r="E109">
        <v>12</v>
      </c>
      <c r="F109">
        <v>15</v>
      </c>
      <c r="G109">
        <v>22</v>
      </c>
      <c r="H109">
        <v>20</v>
      </c>
      <c r="I109">
        <v>55</v>
      </c>
      <c r="J109">
        <v>56</v>
      </c>
      <c r="K109">
        <v>20</v>
      </c>
      <c r="L109">
        <v>32</v>
      </c>
      <c r="M109">
        <v>32</v>
      </c>
      <c r="N109">
        <v>61</v>
      </c>
      <c r="O109">
        <v>129</v>
      </c>
      <c r="P109">
        <v>59</v>
      </c>
      <c r="Q109">
        <v>62</v>
      </c>
      <c r="R109">
        <v>110</v>
      </c>
      <c r="S109">
        <v>770</v>
      </c>
      <c r="T109">
        <v>815</v>
      </c>
      <c r="U109">
        <v>1464</v>
      </c>
      <c r="V109">
        <v>1036</v>
      </c>
      <c r="W109">
        <v>1087</v>
      </c>
      <c r="X109">
        <v>3764</v>
      </c>
      <c r="Y109">
        <v>6043</v>
      </c>
      <c r="Z109">
        <v>7274</v>
      </c>
      <c r="AA109">
        <v>6512</v>
      </c>
      <c r="AB109">
        <v>10563</v>
      </c>
      <c r="AC109">
        <v>4798</v>
      </c>
      <c r="AD109">
        <v>5616</v>
      </c>
      <c r="AE109">
        <v>5066</v>
      </c>
      <c r="AF109">
        <v>3188</v>
      </c>
      <c r="AG109">
        <v>3688</v>
      </c>
    </row>
    <row r="110" spans="1:33" ht="16" x14ac:dyDescent="0.2">
      <c r="A110" t="s">
        <v>728</v>
      </c>
      <c r="B110" t="s">
        <v>586</v>
      </c>
      <c r="C110" t="s">
        <v>586</v>
      </c>
      <c r="D110" t="s">
        <v>586</v>
      </c>
      <c r="E110" t="s">
        <v>586</v>
      </c>
      <c r="F110" t="s">
        <v>586</v>
      </c>
      <c r="G110" t="s">
        <v>586</v>
      </c>
      <c r="H110" t="s">
        <v>586</v>
      </c>
      <c r="I110" t="s">
        <v>586</v>
      </c>
      <c r="J110" t="s">
        <v>586</v>
      </c>
      <c r="K110" t="s">
        <v>586</v>
      </c>
      <c r="L110" t="s">
        <v>586</v>
      </c>
      <c r="M110" t="s">
        <v>586</v>
      </c>
      <c r="N110" t="s">
        <v>586</v>
      </c>
      <c r="O110" t="s">
        <v>586</v>
      </c>
      <c r="P110" t="s">
        <v>586</v>
      </c>
      <c r="Q110" t="s">
        <v>586</v>
      </c>
      <c r="R110" t="s">
        <v>586</v>
      </c>
      <c r="S110">
        <v>-2</v>
      </c>
      <c r="T110">
        <v>-2</v>
      </c>
      <c r="U110">
        <v>-2</v>
      </c>
      <c r="V110">
        <v>-2</v>
      </c>
      <c r="W110">
        <v>-2</v>
      </c>
      <c r="X110" t="s">
        <v>619</v>
      </c>
      <c r="Y110" t="s">
        <v>619</v>
      </c>
      <c r="Z110" t="s">
        <v>619</v>
      </c>
      <c r="AA110" t="s">
        <v>619</v>
      </c>
      <c r="AB110" t="s">
        <v>619</v>
      </c>
      <c r="AC110" t="s">
        <v>619</v>
      </c>
      <c r="AD110" t="s">
        <v>619</v>
      </c>
      <c r="AE110">
        <v>2</v>
      </c>
      <c r="AF110" t="s">
        <v>604</v>
      </c>
      <c r="AG110">
        <v>-20</v>
      </c>
    </row>
    <row r="111" spans="1:33" ht="16" x14ac:dyDescent="0.2">
      <c r="A111" t="s">
        <v>727</v>
      </c>
      <c r="B111">
        <v>1</v>
      </c>
      <c r="C111">
        <v>1</v>
      </c>
      <c r="D111">
        <v>1</v>
      </c>
      <c r="E111">
        <v>1</v>
      </c>
      <c r="F111">
        <v>1</v>
      </c>
      <c r="G111">
        <v>1</v>
      </c>
      <c r="H111" t="s">
        <v>619</v>
      </c>
      <c r="I111" t="s">
        <v>619</v>
      </c>
      <c r="J111">
        <v>1</v>
      </c>
      <c r="K111">
        <v>1</v>
      </c>
      <c r="L111">
        <v>1</v>
      </c>
      <c r="M111">
        <v>1</v>
      </c>
      <c r="N111" t="s">
        <v>619</v>
      </c>
      <c r="O111" t="s">
        <v>619</v>
      </c>
      <c r="P111" t="s">
        <v>619</v>
      </c>
      <c r="Q111" t="s">
        <v>619</v>
      </c>
      <c r="R111" t="s">
        <v>619</v>
      </c>
      <c r="S111">
        <v>7</v>
      </c>
      <c r="T111">
        <v>12</v>
      </c>
      <c r="U111">
        <v>26</v>
      </c>
      <c r="V111">
        <v>8</v>
      </c>
      <c r="W111" t="s">
        <v>619</v>
      </c>
      <c r="X111" t="s">
        <v>604</v>
      </c>
      <c r="Y111">
        <v>5</v>
      </c>
      <c r="Z111">
        <v>6</v>
      </c>
      <c r="AA111">
        <v>5</v>
      </c>
      <c r="AB111">
        <v>5</v>
      </c>
      <c r="AC111" t="s">
        <v>619</v>
      </c>
      <c r="AD111" t="s">
        <v>619</v>
      </c>
      <c r="AE111" t="s">
        <v>619</v>
      </c>
      <c r="AF111" t="s">
        <v>619</v>
      </c>
      <c r="AG111" t="s">
        <v>619</v>
      </c>
    </row>
    <row r="112" spans="1:33" ht="16" x14ac:dyDescent="0.2">
      <c r="A112" t="s">
        <v>726</v>
      </c>
      <c r="B112" t="s">
        <v>830</v>
      </c>
      <c r="C112" t="s">
        <v>830</v>
      </c>
      <c r="D112" t="s">
        <v>830</v>
      </c>
      <c r="E112" t="s">
        <v>830</v>
      </c>
      <c r="F112" t="s">
        <v>830</v>
      </c>
      <c r="G112">
        <v>1</v>
      </c>
      <c r="H112">
        <v>1</v>
      </c>
      <c r="I112" t="s">
        <v>604</v>
      </c>
      <c r="J112" t="s">
        <v>604</v>
      </c>
      <c r="K112" t="s">
        <v>604</v>
      </c>
      <c r="L112" t="s">
        <v>604</v>
      </c>
      <c r="M112">
        <v>9</v>
      </c>
      <c r="N112" t="s">
        <v>604</v>
      </c>
      <c r="O112" t="s">
        <v>604</v>
      </c>
      <c r="P112">
        <v>49</v>
      </c>
      <c r="Q112">
        <v>35</v>
      </c>
      <c r="R112" t="s">
        <v>604</v>
      </c>
      <c r="S112">
        <v>48</v>
      </c>
      <c r="T112">
        <v>21</v>
      </c>
      <c r="U112">
        <v>-38</v>
      </c>
      <c r="V112">
        <v>-94</v>
      </c>
      <c r="W112" t="s">
        <v>604</v>
      </c>
      <c r="X112">
        <v>-21</v>
      </c>
      <c r="Y112">
        <v>36</v>
      </c>
      <c r="Z112">
        <v>38</v>
      </c>
      <c r="AA112">
        <v>101</v>
      </c>
      <c r="AB112">
        <v>-29</v>
      </c>
      <c r="AC112">
        <v>12</v>
      </c>
      <c r="AD112" t="s">
        <v>604</v>
      </c>
      <c r="AE112">
        <v>15</v>
      </c>
      <c r="AF112">
        <v>40</v>
      </c>
      <c r="AG112">
        <v>-7</v>
      </c>
    </row>
    <row r="113" spans="1:33" ht="16" x14ac:dyDescent="0.2">
      <c r="A113" t="s">
        <v>725</v>
      </c>
      <c r="B113" t="s">
        <v>586</v>
      </c>
      <c r="C113" t="s">
        <v>586</v>
      </c>
      <c r="D113" t="s">
        <v>586</v>
      </c>
      <c r="E113" t="s">
        <v>586</v>
      </c>
      <c r="F113" t="s">
        <v>586</v>
      </c>
      <c r="G113" t="s">
        <v>586</v>
      </c>
      <c r="H113" t="s">
        <v>586</v>
      </c>
      <c r="I113" t="s">
        <v>586</v>
      </c>
      <c r="J113" t="s">
        <v>586</v>
      </c>
      <c r="K113" t="s">
        <v>586</v>
      </c>
      <c r="L113" t="s">
        <v>586</v>
      </c>
      <c r="M113" t="s">
        <v>586</v>
      </c>
      <c r="N113" t="s">
        <v>586</v>
      </c>
      <c r="O113" t="s">
        <v>586</v>
      </c>
      <c r="P113" t="s">
        <v>586</v>
      </c>
      <c r="Q113" t="s">
        <v>586</v>
      </c>
      <c r="R113" t="s">
        <v>586</v>
      </c>
      <c r="S113">
        <v>302</v>
      </c>
      <c r="T113">
        <v>142</v>
      </c>
      <c r="U113">
        <v>708</v>
      </c>
      <c r="V113">
        <v>532</v>
      </c>
      <c r="W113">
        <v>1146</v>
      </c>
      <c r="X113">
        <v>1386</v>
      </c>
      <c r="Y113">
        <v>1622</v>
      </c>
      <c r="Z113">
        <v>2278</v>
      </c>
      <c r="AA113">
        <v>2247</v>
      </c>
      <c r="AB113">
        <v>2463</v>
      </c>
      <c r="AC113">
        <v>1693</v>
      </c>
      <c r="AD113">
        <v>2144</v>
      </c>
      <c r="AE113">
        <v>1774</v>
      </c>
      <c r="AF113">
        <v>1825</v>
      </c>
      <c r="AG113">
        <v>2343</v>
      </c>
    </row>
    <row r="114" spans="1:33" ht="16" x14ac:dyDescent="0.2">
      <c r="A114" t="s">
        <v>724</v>
      </c>
      <c r="B114" t="s">
        <v>604</v>
      </c>
      <c r="C114" t="s">
        <v>604</v>
      </c>
      <c r="D114" t="s">
        <v>604</v>
      </c>
      <c r="E114" t="s">
        <v>604</v>
      </c>
      <c r="F114" t="s">
        <v>604</v>
      </c>
      <c r="G114" t="s">
        <v>604</v>
      </c>
      <c r="H114" t="s">
        <v>604</v>
      </c>
      <c r="I114" t="s">
        <v>604</v>
      </c>
      <c r="J114" t="s">
        <v>604</v>
      </c>
      <c r="K114" t="s">
        <v>604</v>
      </c>
      <c r="L114" t="s">
        <v>604</v>
      </c>
      <c r="M114">
        <v>-3</v>
      </c>
      <c r="N114" t="s">
        <v>604</v>
      </c>
      <c r="O114" t="s">
        <v>604</v>
      </c>
      <c r="P114">
        <v>-9</v>
      </c>
      <c r="Q114">
        <v>-7</v>
      </c>
      <c r="R114">
        <v>-6</v>
      </c>
      <c r="S114">
        <v>-7</v>
      </c>
      <c r="T114">
        <v>-10</v>
      </c>
      <c r="U114">
        <v>-1</v>
      </c>
      <c r="V114" t="s">
        <v>619</v>
      </c>
      <c r="W114" t="s">
        <v>619</v>
      </c>
      <c r="X114" t="s">
        <v>619</v>
      </c>
      <c r="Y114" t="s">
        <v>619</v>
      </c>
      <c r="Z114">
        <v>-1</v>
      </c>
      <c r="AA114">
        <v>-1</v>
      </c>
      <c r="AB114">
        <v>-1</v>
      </c>
      <c r="AC114" t="s">
        <v>619</v>
      </c>
      <c r="AD114" t="s">
        <v>619</v>
      </c>
      <c r="AE114" t="s">
        <v>619</v>
      </c>
      <c r="AF114" t="s">
        <v>619</v>
      </c>
      <c r="AG114" t="s">
        <v>619</v>
      </c>
    </row>
    <row r="115" spans="1:33" ht="16" x14ac:dyDescent="0.2">
      <c r="A115" t="s">
        <v>723</v>
      </c>
      <c r="B115" t="s">
        <v>586</v>
      </c>
      <c r="C115" t="s">
        <v>586</v>
      </c>
      <c r="D115" t="s">
        <v>586</v>
      </c>
      <c r="E115" t="s">
        <v>586</v>
      </c>
      <c r="F115" t="s">
        <v>586</v>
      </c>
      <c r="G115" t="s">
        <v>586</v>
      </c>
      <c r="H115" t="s">
        <v>586</v>
      </c>
      <c r="I115" t="s">
        <v>586</v>
      </c>
      <c r="J115" t="s">
        <v>586</v>
      </c>
      <c r="K115" t="s">
        <v>586</v>
      </c>
      <c r="L115" t="s">
        <v>586</v>
      </c>
      <c r="M115" t="s">
        <v>586</v>
      </c>
      <c r="N115" t="s">
        <v>586</v>
      </c>
      <c r="O115" t="s">
        <v>586</v>
      </c>
      <c r="P115" t="s">
        <v>586</v>
      </c>
      <c r="Q115" t="s">
        <v>586</v>
      </c>
      <c r="R115" t="s">
        <v>586</v>
      </c>
      <c r="S115" t="s">
        <v>586</v>
      </c>
      <c r="T115" t="s">
        <v>586</v>
      </c>
      <c r="U115" t="s">
        <v>586</v>
      </c>
      <c r="V115" t="s">
        <v>586</v>
      </c>
      <c r="W115" t="s">
        <v>586</v>
      </c>
      <c r="X115" t="s">
        <v>586</v>
      </c>
      <c r="Y115" t="s">
        <v>586</v>
      </c>
      <c r="Z115" t="s">
        <v>586</v>
      </c>
      <c r="AA115" t="s">
        <v>586</v>
      </c>
      <c r="AB115" t="s">
        <v>586</v>
      </c>
      <c r="AC115" t="s">
        <v>716</v>
      </c>
      <c r="AD115" t="s">
        <v>716</v>
      </c>
      <c r="AE115">
        <v>2012</v>
      </c>
      <c r="AF115">
        <v>67</v>
      </c>
      <c r="AG115">
        <v>242</v>
      </c>
    </row>
    <row r="116" spans="1:33" ht="16" x14ac:dyDescent="0.2">
      <c r="A116" t="s">
        <v>722</v>
      </c>
      <c r="B116">
        <v>0</v>
      </c>
      <c r="C116">
        <v>0</v>
      </c>
      <c r="D116" t="s">
        <v>619</v>
      </c>
      <c r="E116" t="s">
        <v>619</v>
      </c>
      <c r="F116" t="s">
        <v>619</v>
      </c>
      <c r="G116" t="s">
        <v>619</v>
      </c>
      <c r="H116" t="s">
        <v>619</v>
      </c>
      <c r="I116" t="s">
        <v>619</v>
      </c>
      <c r="J116" t="s">
        <v>619</v>
      </c>
      <c r="K116" t="s">
        <v>619</v>
      </c>
      <c r="L116" t="s">
        <v>619</v>
      </c>
      <c r="M116" t="s">
        <v>619</v>
      </c>
      <c r="N116">
        <v>1</v>
      </c>
      <c r="O116">
        <v>2</v>
      </c>
      <c r="P116">
        <v>2</v>
      </c>
      <c r="Q116">
        <v>3</v>
      </c>
      <c r="R116">
        <v>5</v>
      </c>
      <c r="S116">
        <v>5</v>
      </c>
      <c r="T116">
        <v>4</v>
      </c>
      <c r="U116">
        <v>3</v>
      </c>
      <c r="V116">
        <v>3</v>
      </c>
      <c r="W116">
        <v>4</v>
      </c>
      <c r="X116" t="s">
        <v>604</v>
      </c>
      <c r="Y116">
        <v>4</v>
      </c>
      <c r="Z116">
        <v>6</v>
      </c>
      <c r="AA116">
        <v>7</v>
      </c>
      <c r="AB116">
        <v>6</v>
      </c>
      <c r="AC116" t="s">
        <v>619</v>
      </c>
      <c r="AD116" t="s">
        <v>619</v>
      </c>
      <c r="AE116" t="s">
        <v>619</v>
      </c>
      <c r="AF116" t="s">
        <v>619</v>
      </c>
      <c r="AG116" t="s">
        <v>619</v>
      </c>
    </row>
    <row r="117" spans="1:33" ht="16" x14ac:dyDescent="0.2">
      <c r="A117" t="s">
        <v>721</v>
      </c>
      <c r="B117">
        <v>-2</v>
      </c>
      <c r="C117" t="s">
        <v>619</v>
      </c>
      <c r="D117" t="s">
        <v>619</v>
      </c>
      <c r="E117">
        <v>1</v>
      </c>
      <c r="F117">
        <v>4</v>
      </c>
      <c r="G117">
        <v>5</v>
      </c>
      <c r="H117">
        <v>5</v>
      </c>
      <c r="I117">
        <v>8</v>
      </c>
      <c r="J117">
        <v>12</v>
      </c>
      <c r="K117">
        <v>13</v>
      </c>
      <c r="L117">
        <v>13</v>
      </c>
      <c r="M117">
        <v>13</v>
      </c>
      <c r="N117">
        <v>19</v>
      </c>
      <c r="O117">
        <v>25</v>
      </c>
      <c r="P117">
        <v>11</v>
      </c>
      <c r="Q117">
        <v>25</v>
      </c>
      <c r="R117" t="s">
        <v>604</v>
      </c>
      <c r="S117">
        <v>8</v>
      </c>
      <c r="T117">
        <v>5</v>
      </c>
      <c r="U117">
        <v>-10</v>
      </c>
      <c r="V117">
        <v>-9</v>
      </c>
      <c r="W117">
        <v>-9</v>
      </c>
      <c r="X117" t="s">
        <v>604</v>
      </c>
      <c r="Y117" t="s">
        <v>619</v>
      </c>
      <c r="Z117">
        <v>15</v>
      </c>
      <c r="AA117">
        <v>46</v>
      </c>
      <c r="AB117">
        <v>38</v>
      </c>
      <c r="AC117" t="s">
        <v>604</v>
      </c>
      <c r="AD117">
        <v>-183</v>
      </c>
      <c r="AE117">
        <v>54</v>
      </c>
      <c r="AF117">
        <v>11</v>
      </c>
      <c r="AG117">
        <v>6</v>
      </c>
    </row>
    <row r="118" spans="1:33" ht="16" x14ac:dyDescent="0.2">
      <c r="A118" t="s">
        <v>720</v>
      </c>
      <c r="B118">
        <v>0</v>
      </c>
      <c r="C118">
        <v>0</v>
      </c>
      <c r="D118">
        <v>0</v>
      </c>
      <c r="E118">
        <v>0</v>
      </c>
      <c r="F118">
        <v>0</v>
      </c>
      <c r="G118">
        <v>0</v>
      </c>
      <c r="H118">
        <v>0</v>
      </c>
      <c r="I118" t="s">
        <v>619</v>
      </c>
      <c r="J118" t="s">
        <v>619</v>
      </c>
      <c r="K118" t="s">
        <v>619</v>
      </c>
      <c r="L118" t="s">
        <v>619</v>
      </c>
      <c r="M118">
        <v>1</v>
      </c>
      <c r="N118" t="s">
        <v>619</v>
      </c>
      <c r="O118" t="s">
        <v>619</v>
      </c>
      <c r="P118" t="s">
        <v>619</v>
      </c>
      <c r="Q118" t="s">
        <v>619</v>
      </c>
      <c r="R118" t="s">
        <v>619</v>
      </c>
      <c r="S118">
        <v>1</v>
      </c>
      <c r="T118">
        <v>1</v>
      </c>
      <c r="U118">
        <v>1</v>
      </c>
      <c r="V118" t="s">
        <v>619</v>
      </c>
      <c r="W118" t="s">
        <v>619</v>
      </c>
      <c r="X118" t="s">
        <v>604</v>
      </c>
      <c r="Y118">
        <v>-3</v>
      </c>
      <c r="Z118">
        <v>-3</v>
      </c>
      <c r="AA118">
        <v>0</v>
      </c>
      <c r="AB118">
        <v>0</v>
      </c>
      <c r="AC118" t="s">
        <v>619</v>
      </c>
      <c r="AD118" t="s">
        <v>619</v>
      </c>
      <c r="AE118" t="s">
        <v>619</v>
      </c>
      <c r="AF118" t="s">
        <v>619</v>
      </c>
      <c r="AG118" t="s">
        <v>619</v>
      </c>
    </row>
    <row r="119" spans="1:33" ht="16" x14ac:dyDescent="0.2">
      <c r="A119" t="s">
        <v>719</v>
      </c>
      <c r="B119">
        <v>6</v>
      </c>
      <c r="C119">
        <v>8</v>
      </c>
      <c r="D119">
        <v>6</v>
      </c>
      <c r="E119">
        <v>8</v>
      </c>
      <c r="F119">
        <v>7</v>
      </c>
      <c r="G119">
        <v>6</v>
      </c>
      <c r="H119">
        <v>6</v>
      </c>
      <c r="I119">
        <v>5</v>
      </c>
      <c r="J119">
        <v>4</v>
      </c>
      <c r="K119">
        <v>1</v>
      </c>
      <c r="L119">
        <v>3</v>
      </c>
      <c r="M119">
        <v>5</v>
      </c>
      <c r="N119">
        <v>-1</v>
      </c>
      <c r="O119">
        <v>6</v>
      </c>
      <c r="P119">
        <v>3</v>
      </c>
      <c r="Q119">
        <v>4</v>
      </c>
      <c r="R119">
        <v>6</v>
      </c>
      <c r="S119">
        <v>6</v>
      </c>
      <c r="T119" t="s">
        <v>619</v>
      </c>
      <c r="U119">
        <v>4</v>
      </c>
      <c r="V119">
        <v>14</v>
      </c>
      <c r="W119">
        <v>15</v>
      </c>
      <c r="X119">
        <v>17</v>
      </c>
      <c r="Y119">
        <v>22</v>
      </c>
      <c r="Z119">
        <v>20</v>
      </c>
      <c r="AA119">
        <v>1</v>
      </c>
      <c r="AB119">
        <v>1</v>
      </c>
      <c r="AC119">
        <v>5</v>
      </c>
      <c r="AD119">
        <v>-4</v>
      </c>
      <c r="AE119">
        <v>-10</v>
      </c>
      <c r="AF119">
        <v>-1</v>
      </c>
      <c r="AG119" t="s">
        <v>619</v>
      </c>
    </row>
    <row r="120" spans="1:33" ht="16" x14ac:dyDescent="0.2">
      <c r="A120" t="s">
        <v>718</v>
      </c>
      <c r="B120" t="s">
        <v>586</v>
      </c>
      <c r="C120" t="s">
        <v>586</v>
      </c>
      <c r="D120" t="s">
        <v>586</v>
      </c>
      <c r="E120" t="s">
        <v>586</v>
      </c>
      <c r="F120" t="s">
        <v>586</v>
      </c>
      <c r="G120" t="s">
        <v>586</v>
      </c>
      <c r="H120" t="s">
        <v>586</v>
      </c>
      <c r="I120" t="s">
        <v>586</v>
      </c>
      <c r="J120" t="s">
        <v>586</v>
      </c>
      <c r="K120" t="s">
        <v>586</v>
      </c>
      <c r="L120" t="s">
        <v>586</v>
      </c>
      <c r="M120" t="s">
        <v>586</v>
      </c>
      <c r="N120" t="s">
        <v>586</v>
      </c>
      <c r="O120" t="s">
        <v>586</v>
      </c>
      <c r="P120" t="s">
        <v>586</v>
      </c>
      <c r="Q120" t="s">
        <v>586</v>
      </c>
      <c r="R120" t="s">
        <v>586</v>
      </c>
      <c r="S120">
        <v>113</v>
      </c>
      <c r="T120">
        <v>68</v>
      </c>
      <c r="U120">
        <v>60</v>
      </c>
      <c r="V120">
        <v>68</v>
      </c>
      <c r="W120">
        <v>59</v>
      </c>
      <c r="X120" t="s">
        <v>604</v>
      </c>
      <c r="Y120">
        <v>88</v>
      </c>
      <c r="Z120">
        <v>91</v>
      </c>
      <c r="AA120">
        <v>35</v>
      </c>
      <c r="AB120">
        <v>-21</v>
      </c>
      <c r="AC120">
        <v>10</v>
      </c>
      <c r="AD120">
        <v>12</v>
      </c>
      <c r="AE120">
        <v>3</v>
      </c>
      <c r="AF120">
        <v>6</v>
      </c>
      <c r="AG120">
        <v>-4</v>
      </c>
    </row>
    <row r="121" spans="1:33" ht="16" x14ac:dyDescent="0.2">
      <c r="A121" t="s">
        <v>717</v>
      </c>
      <c r="B121" t="s">
        <v>586</v>
      </c>
      <c r="C121" t="s">
        <v>586</v>
      </c>
      <c r="D121" t="s">
        <v>586</v>
      </c>
      <c r="E121" t="s">
        <v>586</v>
      </c>
      <c r="F121" t="s">
        <v>586</v>
      </c>
      <c r="G121" t="s">
        <v>586</v>
      </c>
      <c r="H121" t="s">
        <v>586</v>
      </c>
      <c r="I121" t="s">
        <v>586</v>
      </c>
      <c r="J121" t="s">
        <v>586</v>
      </c>
      <c r="K121" t="s">
        <v>586</v>
      </c>
      <c r="L121" t="s">
        <v>586</v>
      </c>
      <c r="M121" t="s">
        <v>586</v>
      </c>
      <c r="N121" t="s">
        <v>586</v>
      </c>
      <c r="O121" t="s">
        <v>586</v>
      </c>
      <c r="P121" t="s">
        <v>586</v>
      </c>
      <c r="Q121" t="s">
        <v>586</v>
      </c>
      <c r="R121" t="s">
        <v>586</v>
      </c>
      <c r="S121">
        <v>94</v>
      </c>
      <c r="T121">
        <v>222</v>
      </c>
      <c r="U121">
        <v>309</v>
      </c>
      <c r="V121">
        <v>168</v>
      </c>
      <c r="W121" t="s">
        <v>604</v>
      </c>
      <c r="X121" t="s">
        <v>604</v>
      </c>
      <c r="Y121" t="s">
        <v>604</v>
      </c>
      <c r="Z121" t="s">
        <v>604</v>
      </c>
      <c r="AA121" t="s">
        <v>604</v>
      </c>
      <c r="AB121" t="s">
        <v>604</v>
      </c>
      <c r="AC121">
        <v>2222</v>
      </c>
      <c r="AD121">
        <v>2670</v>
      </c>
      <c r="AE121" t="s">
        <v>716</v>
      </c>
      <c r="AF121" t="s">
        <v>716</v>
      </c>
      <c r="AG121" t="s">
        <v>716</v>
      </c>
    </row>
    <row r="122" spans="1:33" ht="16" x14ac:dyDescent="0.2">
      <c r="A122" t="s">
        <v>715</v>
      </c>
      <c r="B122" t="s">
        <v>586</v>
      </c>
      <c r="C122" t="s">
        <v>586</v>
      </c>
      <c r="D122" t="s">
        <v>586</v>
      </c>
      <c r="E122" t="s">
        <v>586</v>
      </c>
      <c r="F122" t="s">
        <v>586</v>
      </c>
      <c r="G122" t="s">
        <v>586</v>
      </c>
      <c r="H122" t="s">
        <v>586</v>
      </c>
      <c r="I122" t="s">
        <v>586</v>
      </c>
      <c r="J122" t="s">
        <v>586</v>
      </c>
      <c r="K122" t="s">
        <v>586</v>
      </c>
      <c r="L122" t="s">
        <v>586</v>
      </c>
      <c r="M122" t="s">
        <v>586</v>
      </c>
      <c r="N122" t="s">
        <v>586</v>
      </c>
      <c r="O122" t="s">
        <v>586</v>
      </c>
      <c r="P122" t="s">
        <v>586</v>
      </c>
      <c r="Q122" t="s">
        <v>586</v>
      </c>
      <c r="R122" t="s">
        <v>586</v>
      </c>
      <c r="S122" t="s">
        <v>586</v>
      </c>
      <c r="T122" t="s">
        <v>586</v>
      </c>
      <c r="U122" t="s">
        <v>586</v>
      </c>
      <c r="V122" t="s">
        <v>586</v>
      </c>
      <c r="W122" t="s">
        <v>586</v>
      </c>
      <c r="X122" t="s">
        <v>586</v>
      </c>
      <c r="Y122" t="s">
        <v>586</v>
      </c>
      <c r="Z122" t="s">
        <v>586</v>
      </c>
      <c r="AA122" t="s">
        <v>586</v>
      </c>
      <c r="AB122" t="s">
        <v>586</v>
      </c>
      <c r="AC122" t="s">
        <v>716</v>
      </c>
      <c r="AD122" t="s">
        <v>716</v>
      </c>
      <c r="AE122" t="s">
        <v>604</v>
      </c>
      <c r="AF122">
        <v>15</v>
      </c>
      <c r="AG122">
        <v>7</v>
      </c>
    </row>
    <row r="123" spans="1:33" ht="16" x14ac:dyDescent="0.2">
      <c r="A123" t="s">
        <v>714</v>
      </c>
      <c r="B123" t="s">
        <v>586</v>
      </c>
      <c r="C123" t="s">
        <v>586</v>
      </c>
      <c r="D123" t="s">
        <v>586</v>
      </c>
      <c r="E123" t="s">
        <v>586</v>
      </c>
      <c r="F123" t="s">
        <v>586</v>
      </c>
      <c r="G123" t="s">
        <v>586</v>
      </c>
      <c r="H123" t="s">
        <v>586</v>
      </c>
      <c r="I123" t="s">
        <v>586</v>
      </c>
      <c r="J123" t="s">
        <v>586</v>
      </c>
      <c r="K123" t="s">
        <v>586</v>
      </c>
      <c r="L123" t="s">
        <v>586</v>
      </c>
      <c r="M123" t="s">
        <v>586</v>
      </c>
      <c r="N123" t="s">
        <v>586</v>
      </c>
      <c r="O123" t="s">
        <v>586</v>
      </c>
      <c r="P123" t="s">
        <v>586</v>
      </c>
      <c r="Q123" t="s">
        <v>586</v>
      </c>
      <c r="R123" t="s">
        <v>586</v>
      </c>
      <c r="S123" t="s">
        <v>586</v>
      </c>
      <c r="T123" t="s">
        <v>586</v>
      </c>
      <c r="U123" t="s">
        <v>586</v>
      </c>
      <c r="V123" t="s">
        <v>586</v>
      </c>
      <c r="W123" t="s">
        <v>586</v>
      </c>
      <c r="X123" t="s">
        <v>586</v>
      </c>
      <c r="Y123" t="s">
        <v>586</v>
      </c>
      <c r="Z123" t="s">
        <v>586</v>
      </c>
      <c r="AA123" t="s">
        <v>586</v>
      </c>
      <c r="AB123" t="s">
        <v>586</v>
      </c>
      <c r="AC123" t="s">
        <v>716</v>
      </c>
      <c r="AD123" t="s">
        <v>716</v>
      </c>
      <c r="AE123">
        <v>-44</v>
      </c>
      <c r="AF123">
        <v>-46</v>
      </c>
      <c r="AG123">
        <v>-49</v>
      </c>
    </row>
    <row r="124" spans="1:33" ht="16" x14ac:dyDescent="0.2">
      <c r="A124" t="s">
        <v>713</v>
      </c>
      <c r="B124">
        <v>0</v>
      </c>
      <c r="C124" t="s">
        <v>619</v>
      </c>
      <c r="D124">
        <v>0</v>
      </c>
      <c r="E124">
        <v>0</v>
      </c>
      <c r="F124">
        <v>0</v>
      </c>
      <c r="G124" t="s">
        <v>619</v>
      </c>
      <c r="H124" t="s">
        <v>619</v>
      </c>
      <c r="I124" t="s">
        <v>619</v>
      </c>
      <c r="J124">
        <v>-1</v>
      </c>
      <c r="K124" t="s">
        <v>619</v>
      </c>
      <c r="L124" t="s">
        <v>619</v>
      </c>
      <c r="M124" t="s">
        <v>619</v>
      </c>
      <c r="N124" t="s">
        <v>619</v>
      </c>
      <c r="O124" t="s">
        <v>619</v>
      </c>
      <c r="P124" t="s">
        <v>619</v>
      </c>
      <c r="Q124" t="s">
        <v>619</v>
      </c>
      <c r="R124" t="s">
        <v>619</v>
      </c>
      <c r="S124">
        <v>-1</v>
      </c>
      <c r="T124">
        <v>-1</v>
      </c>
      <c r="U124">
        <v>-1</v>
      </c>
      <c r="V124" t="s">
        <v>619</v>
      </c>
      <c r="W124" t="s">
        <v>619</v>
      </c>
      <c r="X124" t="s">
        <v>619</v>
      </c>
      <c r="Y124">
        <v>14</v>
      </c>
      <c r="Z124">
        <v>35</v>
      </c>
      <c r="AA124" t="s">
        <v>619</v>
      </c>
      <c r="AB124" t="s">
        <v>619</v>
      </c>
      <c r="AC124">
        <v>-1</v>
      </c>
      <c r="AD124">
        <v>-1</v>
      </c>
      <c r="AE124">
        <v>-1</v>
      </c>
      <c r="AF124">
        <v>-1</v>
      </c>
      <c r="AG124">
        <v>-1</v>
      </c>
    </row>
    <row r="125" spans="1:33" ht="16" x14ac:dyDescent="0.2">
      <c r="A125" t="s">
        <v>712</v>
      </c>
      <c r="B125" t="s">
        <v>604</v>
      </c>
      <c r="C125" t="s">
        <v>604</v>
      </c>
      <c r="D125" t="s">
        <v>604</v>
      </c>
      <c r="E125" t="s">
        <v>604</v>
      </c>
      <c r="F125" t="s">
        <v>604</v>
      </c>
      <c r="G125" t="s">
        <v>604</v>
      </c>
      <c r="H125" t="s">
        <v>604</v>
      </c>
      <c r="I125">
        <v>7</v>
      </c>
      <c r="J125">
        <v>8</v>
      </c>
      <c r="K125">
        <v>3</v>
      </c>
      <c r="L125">
        <v>4</v>
      </c>
      <c r="M125">
        <v>6</v>
      </c>
      <c r="N125">
        <v>7</v>
      </c>
      <c r="O125">
        <v>4</v>
      </c>
      <c r="P125">
        <v>1</v>
      </c>
      <c r="Q125">
        <v>2</v>
      </c>
      <c r="R125">
        <v>2</v>
      </c>
      <c r="S125">
        <v>1</v>
      </c>
      <c r="T125">
        <v>2</v>
      </c>
      <c r="U125">
        <v>9</v>
      </c>
      <c r="V125">
        <v>10</v>
      </c>
      <c r="W125">
        <v>5</v>
      </c>
      <c r="X125" t="s">
        <v>604</v>
      </c>
      <c r="Y125">
        <v>28</v>
      </c>
      <c r="Z125">
        <v>41</v>
      </c>
      <c r="AA125">
        <v>47</v>
      </c>
      <c r="AB125">
        <v>44</v>
      </c>
      <c r="AC125" t="s">
        <v>604</v>
      </c>
      <c r="AD125" t="s">
        <v>604</v>
      </c>
      <c r="AE125" t="s">
        <v>604</v>
      </c>
      <c r="AF125" t="s">
        <v>604</v>
      </c>
      <c r="AG125" t="s">
        <v>604</v>
      </c>
    </row>
    <row r="126" spans="1:33" ht="16" x14ac:dyDescent="0.2">
      <c r="A126" t="s">
        <v>711</v>
      </c>
      <c r="B126">
        <v>0</v>
      </c>
      <c r="C126">
        <v>0</v>
      </c>
      <c r="D126" t="s">
        <v>619</v>
      </c>
      <c r="E126" t="s">
        <v>619</v>
      </c>
      <c r="F126" t="s">
        <v>619</v>
      </c>
      <c r="G126" t="s">
        <v>619</v>
      </c>
      <c r="H126" t="s">
        <v>619</v>
      </c>
      <c r="I126" t="s">
        <v>619</v>
      </c>
      <c r="J126" t="s">
        <v>619</v>
      </c>
      <c r="K126" t="s">
        <v>619</v>
      </c>
      <c r="L126">
        <v>1</v>
      </c>
      <c r="M126">
        <v>1</v>
      </c>
      <c r="N126" t="s">
        <v>619</v>
      </c>
      <c r="O126" t="s">
        <v>619</v>
      </c>
      <c r="P126" t="s">
        <v>619</v>
      </c>
      <c r="Q126" t="s">
        <v>619</v>
      </c>
      <c r="R126" t="s">
        <v>619</v>
      </c>
      <c r="S126">
        <v>1</v>
      </c>
      <c r="T126">
        <v>1</v>
      </c>
      <c r="U126">
        <v>1</v>
      </c>
      <c r="V126">
        <v>1</v>
      </c>
      <c r="W126">
        <v>1</v>
      </c>
      <c r="X126">
        <v>-3</v>
      </c>
      <c r="Y126">
        <v>-3</v>
      </c>
      <c r="Z126">
        <v>-3</v>
      </c>
      <c r="AA126">
        <v>0</v>
      </c>
      <c r="AB126">
        <v>0</v>
      </c>
      <c r="AC126" t="s">
        <v>619</v>
      </c>
      <c r="AD126" t="s">
        <v>619</v>
      </c>
      <c r="AE126" t="s">
        <v>619</v>
      </c>
      <c r="AF126" t="s">
        <v>619</v>
      </c>
      <c r="AG126" t="s">
        <v>619</v>
      </c>
    </row>
    <row r="127" spans="1:33" ht="16" x14ac:dyDescent="0.2">
      <c r="A127" t="s">
        <v>710</v>
      </c>
      <c r="B127" t="s">
        <v>586</v>
      </c>
      <c r="C127" t="s">
        <v>586</v>
      </c>
      <c r="D127" t="s">
        <v>586</v>
      </c>
      <c r="E127" t="s">
        <v>586</v>
      </c>
      <c r="F127" t="s">
        <v>586</v>
      </c>
      <c r="G127" t="s">
        <v>586</v>
      </c>
      <c r="H127" t="s">
        <v>586</v>
      </c>
      <c r="I127" t="s">
        <v>586</v>
      </c>
      <c r="J127" t="s">
        <v>586</v>
      </c>
      <c r="K127" t="s">
        <v>586</v>
      </c>
      <c r="L127" t="s">
        <v>586</v>
      </c>
      <c r="M127" t="s">
        <v>586</v>
      </c>
      <c r="N127" t="s">
        <v>586</v>
      </c>
      <c r="O127" t="s">
        <v>586</v>
      </c>
      <c r="P127" t="s">
        <v>586</v>
      </c>
      <c r="Q127" t="s">
        <v>586</v>
      </c>
      <c r="R127" t="s">
        <v>586</v>
      </c>
      <c r="S127">
        <v>194</v>
      </c>
      <c r="T127">
        <v>350</v>
      </c>
      <c r="U127">
        <v>395</v>
      </c>
      <c r="V127">
        <v>337</v>
      </c>
      <c r="W127">
        <v>267</v>
      </c>
      <c r="X127">
        <v>952</v>
      </c>
      <c r="Y127" t="s">
        <v>604</v>
      </c>
      <c r="Z127" t="s">
        <v>604</v>
      </c>
      <c r="AA127" t="s">
        <v>604</v>
      </c>
      <c r="AB127" t="s">
        <v>604</v>
      </c>
      <c r="AC127">
        <v>685</v>
      </c>
      <c r="AD127">
        <v>945</v>
      </c>
      <c r="AE127">
        <v>1179</v>
      </c>
      <c r="AF127">
        <v>768</v>
      </c>
      <c r="AG127">
        <v>780</v>
      </c>
    </row>
    <row r="128" spans="1:33" ht="16" x14ac:dyDescent="0.2">
      <c r="A128" t="s">
        <v>1487</v>
      </c>
      <c r="B128" t="s">
        <v>586</v>
      </c>
      <c r="C128" t="s">
        <v>586</v>
      </c>
      <c r="D128" t="s">
        <v>586</v>
      </c>
      <c r="E128" t="s">
        <v>586</v>
      </c>
      <c r="F128" t="s">
        <v>586</v>
      </c>
      <c r="G128" t="s">
        <v>586</v>
      </c>
      <c r="H128" t="s">
        <v>586</v>
      </c>
      <c r="I128" t="s">
        <v>586</v>
      </c>
      <c r="J128" t="s">
        <v>586</v>
      </c>
      <c r="K128" t="s">
        <v>586</v>
      </c>
      <c r="L128" t="s">
        <v>586</v>
      </c>
      <c r="M128" t="s">
        <v>586</v>
      </c>
      <c r="N128">
        <v>0</v>
      </c>
      <c r="O128">
        <v>0</v>
      </c>
      <c r="P128">
        <v>0</v>
      </c>
      <c r="Q128">
        <v>0</v>
      </c>
      <c r="R128">
        <v>0</v>
      </c>
      <c r="S128" t="s">
        <v>619</v>
      </c>
      <c r="T128" t="s">
        <v>619</v>
      </c>
      <c r="U128" t="s">
        <v>619</v>
      </c>
      <c r="V128" t="s">
        <v>619</v>
      </c>
      <c r="W128" t="s">
        <v>619</v>
      </c>
      <c r="X128" t="s">
        <v>619</v>
      </c>
      <c r="Y128" t="s">
        <v>619</v>
      </c>
      <c r="Z128">
        <v>3</v>
      </c>
      <c r="AA128">
        <v>10</v>
      </c>
      <c r="AB128">
        <v>2</v>
      </c>
      <c r="AC128">
        <v>-8</v>
      </c>
      <c r="AD128">
        <v>17</v>
      </c>
      <c r="AE128">
        <v>-17</v>
      </c>
      <c r="AF128">
        <v>268</v>
      </c>
      <c r="AG128" t="s">
        <v>604</v>
      </c>
    </row>
    <row r="129" spans="1:33" ht="16" x14ac:dyDescent="0.2">
      <c r="A129" t="s">
        <v>708</v>
      </c>
      <c r="B129">
        <v>784</v>
      </c>
      <c r="C129">
        <v>1033</v>
      </c>
      <c r="D129">
        <v>1280</v>
      </c>
      <c r="E129">
        <v>962</v>
      </c>
      <c r="F129">
        <v>537</v>
      </c>
      <c r="G129">
        <v>926</v>
      </c>
      <c r="H129">
        <v>783</v>
      </c>
      <c r="I129">
        <v>775</v>
      </c>
      <c r="J129">
        <v>902</v>
      </c>
      <c r="K129">
        <v>1143</v>
      </c>
      <c r="L129">
        <v>1172</v>
      </c>
      <c r="M129">
        <v>1226</v>
      </c>
      <c r="N129">
        <v>1297</v>
      </c>
      <c r="O129">
        <v>1797</v>
      </c>
      <c r="P129">
        <v>1801</v>
      </c>
      <c r="Q129">
        <v>1948</v>
      </c>
      <c r="R129">
        <v>1399</v>
      </c>
      <c r="S129">
        <v>1803</v>
      </c>
      <c r="T129">
        <v>2010</v>
      </c>
      <c r="U129">
        <v>1554</v>
      </c>
      <c r="V129">
        <v>1895</v>
      </c>
      <c r="W129">
        <v>3156</v>
      </c>
      <c r="X129">
        <v>4256</v>
      </c>
      <c r="Y129">
        <v>5282</v>
      </c>
      <c r="Z129">
        <v>7208</v>
      </c>
      <c r="AA129">
        <v>6726</v>
      </c>
      <c r="AB129">
        <v>8133</v>
      </c>
      <c r="AC129">
        <v>5297</v>
      </c>
      <c r="AD129">
        <v>6903</v>
      </c>
      <c r="AE129">
        <v>8787</v>
      </c>
      <c r="AF129">
        <v>7391</v>
      </c>
      <c r="AG129">
        <v>6804</v>
      </c>
    </row>
    <row r="130" spans="1:33" ht="16" x14ac:dyDescent="0.2">
      <c r="A130" t="s">
        <v>707</v>
      </c>
      <c r="B130">
        <v>650</v>
      </c>
      <c r="C130">
        <v>605</v>
      </c>
      <c r="D130">
        <v>586</v>
      </c>
      <c r="E130">
        <v>490</v>
      </c>
      <c r="F130">
        <v>97</v>
      </c>
      <c r="G130">
        <v>214</v>
      </c>
      <c r="H130">
        <v>207</v>
      </c>
      <c r="I130">
        <v>286</v>
      </c>
      <c r="J130">
        <v>407</v>
      </c>
      <c r="K130">
        <v>324</v>
      </c>
      <c r="L130">
        <v>343</v>
      </c>
      <c r="M130">
        <v>244</v>
      </c>
      <c r="N130">
        <v>246</v>
      </c>
      <c r="O130">
        <v>280</v>
      </c>
      <c r="P130">
        <v>359</v>
      </c>
      <c r="Q130">
        <v>315</v>
      </c>
      <c r="R130">
        <v>176</v>
      </c>
      <c r="S130">
        <v>485</v>
      </c>
      <c r="T130">
        <v>425</v>
      </c>
      <c r="U130">
        <v>421</v>
      </c>
      <c r="V130">
        <v>513</v>
      </c>
      <c r="W130">
        <v>500</v>
      </c>
      <c r="X130">
        <v>648</v>
      </c>
      <c r="Y130">
        <v>952</v>
      </c>
      <c r="Z130">
        <v>1090</v>
      </c>
      <c r="AA130">
        <v>1444</v>
      </c>
      <c r="AB130">
        <v>1759</v>
      </c>
      <c r="AC130">
        <v>1622</v>
      </c>
      <c r="AD130">
        <v>1973</v>
      </c>
      <c r="AE130">
        <v>2509</v>
      </c>
      <c r="AF130">
        <v>2369</v>
      </c>
      <c r="AG130">
        <v>1787</v>
      </c>
    </row>
    <row r="131" spans="1:33" ht="16" x14ac:dyDescent="0.2">
      <c r="A131" t="s">
        <v>706</v>
      </c>
      <c r="B131">
        <v>123</v>
      </c>
      <c r="C131">
        <v>189</v>
      </c>
      <c r="D131">
        <v>337</v>
      </c>
      <c r="E131">
        <v>334</v>
      </c>
      <c r="F131">
        <v>532</v>
      </c>
      <c r="G131">
        <v>218</v>
      </c>
      <c r="H131">
        <v>145</v>
      </c>
      <c r="I131">
        <v>200</v>
      </c>
      <c r="J131">
        <v>197</v>
      </c>
      <c r="K131">
        <v>642</v>
      </c>
      <c r="L131">
        <v>620</v>
      </c>
      <c r="M131">
        <v>571</v>
      </c>
      <c r="N131">
        <v>539</v>
      </c>
      <c r="O131">
        <v>776</v>
      </c>
      <c r="P131">
        <v>774</v>
      </c>
      <c r="Q131">
        <v>779</v>
      </c>
      <c r="R131">
        <v>514</v>
      </c>
      <c r="S131">
        <v>639</v>
      </c>
      <c r="T131">
        <v>723</v>
      </c>
      <c r="U131">
        <v>317</v>
      </c>
      <c r="V131">
        <v>388</v>
      </c>
      <c r="W131">
        <v>528</v>
      </c>
      <c r="X131">
        <v>647</v>
      </c>
      <c r="Y131">
        <v>74</v>
      </c>
      <c r="Z131">
        <v>1596</v>
      </c>
      <c r="AA131">
        <v>1221</v>
      </c>
      <c r="AB131">
        <v>1458</v>
      </c>
      <c r="AC131">
        <v>923</v>
      </c>
      <c r="AD131">
        <v>1365</v>
      </c>
      <c r="AE131">
        <v>1450</v>
      </c>
      <c r="AF131">
        <v>1545</v>
      </c>
      <c r="AG131">
        <v>1372</v>
      </c>
    </row>
    <row r="132" spans="1:33" ht="16" x14ac:dyDescent="0.2">
      <c r="A132" t="s">
        <v>705</v>
      </c>
      <c r="B132">
        <v>246</v>
      </c>
      <c r="C132">
        <v>286</v>
      </c>
      <c r="D132">
        <v>231</v>
      </c>
      <c r="E132">
        <v>149</v>
      </c>
      <c r="F132">
        <v>284</v>
      </c>
      <c r="G132">
        <v>242</v>
      </c>
      <c r="H132">
        <v>169</v>
      </c>
      <c r="I132">
        <v>122</v>
      </c>
      <c r="J132">
        <v>163</v>
      </c>
      <c r="K132">
        <v>158</v>
      </c>
      <c r="L132">
        <v>156</v>
      </c>
      <c r="M132">
        <v>174</v>
      </c>
      <c r="N132">
        <v>167</v>
      </c>
      <c r="O132">
        <v>170</v>
      </c>
      <c r="P132">
        <v>99</v>
      </c>
      <c r="Q132">
        <v>244</v>
      </c>
      <c r="R132">
        <v>334</v>
      </c>
      <c r="S132">
        <v>187</v>
      </c>
      <c r="T132">
        <v>74</v>
      </c>
      <c r="U132">
        <v>23</v>
      </c>
      <c r="V132">
        <v>87</v>
      </c>
      <c r="W132">
        <v>479</v>
      </c>
      <c r="X132">
        <v>661</v>
      </c>
      <c r="Y132">
        <v>708</v>
      </c>
      <c r="Z132">
        <v>767</v>
      </c>
      <c r="AA132">
        <v>953</v>
      </c>
      <c r="AB132">
        <v>461</v>
      </c>
      <c r="AC132">
        <v>350</v>
      </c>
      <c r="AD132">
        <v>781</v>
      </c>
      <c r="AE132">
        <v>672</v>
      </c>
      <c r="AF132">
        <v>664</v>
      </c>
      <c r="AG132">
        <v>532</v>
      </c>
    </row>
    <row r="133" spans="1:33" ht="16" x14ac:dyDescent="0.2">
      <c r="A133" t="s">
        <v>479</v>
      </c>
      <c r="B133">
        <v>-236</v>
      </c>
      <c r="C133">
        <v>-47</v>
      </c>
      <c r="D133">
        <v>127</v>
      </c>
      <c r="E133">
        <v>-11</v>
      </c>
      <c r="F133">
        <v>-377</v>
      </c>
      <c r="G133">
        <v>252</v>
      </c>
      <c r="H133">
        <v>263</v>
      </c>
      <c r="I133">
        <v>166</v>
      </c>
      <c r="J133">
        <v>135</v>
      </c>
      <c r="K133">
        <v>19</v>
      </c>
      <c r="L133">
        <v>53</v>
      </c>
      <c r="M133">
        <v>237</v>
      </c>
      <c r="N133">
        <v>345</v>
      </c>
      <c r="O133">
        <v>571</v>
      </c>
      <c r="P133">
        <v>569</v>
      </c>
      <c r="Q133">
        <v>610</v>
      </c>
      <c r="R133">
        <v>373</v>
      </c>
      <c r="S133">
        <v>492</v>
      </c>
      <c r="T133">
        <v>788</v>
      </c>
      <c r="U133">
        <v>793</v>
      </c>
      <c r="V133">
        <v>907</v>
      </c>
      <c r="W133">
        <v>1649</v>
      </c>
      <c r="X133">
        <v>2300</v>
      </c>
      <c r="Y133">
        <v>3548</v>
      </c>
      <c r="Z133">
        <v>3755</v>
      </c>
      <c r="AA133">
        <v>3108</v>
      </c>
      <c r="AB133">
        <v>4454</v>
      </c>
      <c r="AC133">
        <v>2402</v>
      </c>
      <c r="AD133">
        <v>2784</v>
      </c>
      <c r="AE133">
        <v>4156</v>
      </c>
      <c r="AF133">
        <v>2812</v>
      </c>
      <c r="AG133">
        <v>3112</v>
      </c>
    </row>
    <row r="134" spans="1:33" ht="16" x14ac:dyDescent="0.2">
      <c r="A134" t="s">
        <v>704</v>
      </c>
      <c r="B134">
        <v>-2</v>
      </c>
      <c r="C134">
        <v>4</v>
      </c>
      <c r="D134">
        <v>10</v>
      </c>
      <c r="E134" t="s">
        <v>604</v>
      </c>
      <c r="F134">
        <v>-1</v>
      </c>
      <c r="G134">
        <v>10</v>
      </c>
      <c r="H134">
        <v>1</v>
      </c>
      <c r="I134" t="s">
        <v>619</v>
      </c>
      <c r="J134" t="s">
        <v>619</v>
      </c>
      <c r="K134">
        <v>1</v>
      </c>
      <c r="L134" t="s">
        <v>604</v>
      </c>
      <c r="M134">
        <v>-24</v>
      </c>
      <c r="N134">
        <v>24</v>
      </c>
      <c r="O134">
        <v>77</v>
      </c>
      <c r="P134" t="s">
        <v>604</v>
      </c>
      <c r="Q134">
        <v>35</v>
      </c>
      <c r="R134">
        <v>153</v>
      </c>
      <c r="S134" t="s">
        <v>604</v>
      </c>
      <c r="T134">
        <v>257</v>
      </c>
      <c r="U134">
        <v>103</v>
      </c>
      <c r="V134">
        <v>317</v>
      </c>
      <c r="W134">
        <v>364</v>
      </c>
      <c r="X134">
        <v>443</v>
      </c>
      <c r="Y134">
        <v>1012</v>
      </c>
      <c r="Z134">
        <v>994</v>
      </c>
      <c r="AA134">
        <v>269</v>
      </c>
      <c r="AB134">
        <v>220</v>
      </c>
      <c r="AC134">
        <v>328</v>
      </c>
      <c r="AD134">
        <v>662</v>
      </c>
      <c r="AE134">
        <v>1010</v>
      </c>
      <c r="AF134">
        <v>994</v>
      </c>
      <c r="AG134">
        <v>1125</v>
      </c>
    </row>
    <row r="135" spans="1:33" ht="16" x14ac:dyDescent="0.2">
      <c r="A135" t="s">
        <v>703</v>
      </c>
      <c r="B135">
        <v>-120</v>
      </c>
      <c r="C135">
        <v>26</v>
      </c>
      <c r="D135">
        <v>87</v>
      </c>
      <c r="E135">
        <v>74</v>
      </c>
      <c r="F135">
        <v>38</v>
      </c>
      <c r="G135" t="s">
        <v>604</v>
      </c>
      <c r="H135" t="s">
        <v>604</v>
      </c>
      <c r="I135" t="s">
        <v>604</v>
      </c>
      <c r="J135" t="s">
        <v>604</v>
      </c>
      <c r="K135" t="s">
        <v>604</v>
      </c>
      <c r="L135" t="s">
        <v>604</v>
      </c>
      <c r="M135" t="s">
        <v>604</v>
      </c>
      <c r="N135" t="s">
        <v>604</v>
      </c>
      <c r="O135" t="s">
        <v>604</v>
      </c>
      <c r="P135" t="s">
        <v>604</v>
      </c>
      <c r="Q135">
        <v>183</v>
      </c>
      <c r="R135" t="s">
        <v>604</v>
      </c>
      <c r="S135">
        <v>133</v>
      </c>
      <c r="T135">
        <v>-65</v>
      </c>
      <c r="U135">
        <v>-146</v>
      </c>
      <c r="V135">
        <v>-79</v>
      </c>
      <c r="W135">
        <v>30</v>
      </c>
      <c r="X135">
        <v>-147</v>
      </c>
      <c r="Y135">
        <v>49</v>
      </c>
      <c r="Z135">
        <v>331</v>
      </c>
      <c r="AA135">
        <v>38</v>
      </c>
      <c r="AB135">
        <v>1096</v>
      </c>
      <c r="AC135">
        <v>268</v>
      </c>
      <c r="AD135">
        <v>191</v>
      </c>
      <c r="AE135">
        <v>217</v>
      </c>
      <c r="AF135">
        <v>-244</v>
      </c>
      <c r="AG135">
        <v>-84</v>
      </c>
    </row>
    <row r="136" spans="1:33" ht="16" x14ac:dyDescent="0.2">
      <c r="A136" t="s">
        <v>702</v>
      </c>
      <c r="B136" t="s">
        <v>586</v>
      </c>
      <c r="C136" t="s">
        <v>586</v>
      </c>
      <c r="D136" t="s">
        <v>586</v>
      </c>
      <c r="E136" t="s">
        <v>586</v>
      </c>
      <c r="F136" t="s">
        <v>586</v>
      </c>
      <c r="G136" t="s">
        <v>586</v>
      </c>
      <c r="H136" t="s">
        <v>586</v>
      </c>
      <c r="I136" t="s">
        <v>586</v>
      </c>
      <c r="J136" t="s">
        <v>586</v>
      </c>
      <c r="K136" t="s">
        <v>586</v>
      </c>
      <c r="L136" t="s">
        <v>586</v>
      </c>
      <c r="M136" t="s">
        <v>586</v>
      </c>
      <c r="N136" t="s">
        <v>586</v>
      </c>
      <c r="O136" t="s">
        <v>586</v>
      </c>
      <c r="P136" t="s">
        <v>586</v>
      </c>
      <c r="Q136" t="s">
        <v>586</v>
      </c>
      <c r="R136" t="s">
        <v>586</v>
      </c>
      <c r="S136" t="s">
        <v>586</v>
      </c>
      <c r="T136" t="s">
        <v>586</v>
      </c>
      <c r="U136" t="s">
        <v>586</v>
      </c>
      <c r="V136" t="s">
        <v>586</v>
      </c>
      <c r="W136" t="s">
        <v>586</v>
      </c>
      <c r="X136">
        <v>2</v>
      </c>
      <c r="Y136">
        <v>2</v>
      </c>
      <c r="Z136">
        <v>2</v>
      </c>
      <c r="AA136">
        <v>2</v>
      </c>
      <c r="AB136">
        <v>2</v>
      </c>
      <c r="AC136" t="s">
        <v>619</v>
      </c>
      <c r="AD136" t="s">
        <v>619</v>
      </c>
      <c r="AE136" t="s">
        <v>619</v>
      </c>
      <c r="AF136" t="s">
        <v>619</v>
      </c>
      <c r="AG136" t="s">
        <v>619</v>
      </c>
    </row>
    <row r="137" spans="1:33" ht="16" x14ac:dyDescent="0.2">
      <c r="A137" t="s">
        <v>701</v>
      </c>
      <c r="B137" t="s">
        <v>604</v>
      </c>
      <c r="C137" t="s">
        <v>604</v>
      </c>
      <c r="D137" t="s">
        <v>604</v>
      </c>
      <c r="E137" t="s">
        <v>604</v>
      </c>
      <c r="F137" t="s">
        <v>604</v>
      </c>
      <c r="G137" t="s">
        <v>604</v>
      </c>
      <c r="H137" t="s">
        <v>604</v>
      </c>
      <c r="I137">
        <v>3</v>
      </c>
      <c r="J137">
        <v>10</v>
      </c>
      <c r="K137">
        <v>3</v>
      </c>
      <c r="L137" t="s">
        <v>604</v>
      </c>
      <c r="M137">
        <v>6</v>
      </c>
      <c r="N137">
        <v>-7</v>
      </c>
      <c r="O137">
        <v>2</v>
      </c>
      <c r="P137">
        <v>1</v>
      </c>
      <c r="Q137">
        <v>0</v>
      </c>
      <c r="R137">
        <v>2</v>
      </c>
      <c r="S137">
        <v>4</v>
      </c>
      <c r="T137" t="s">
        <v>604</v>
      </c>
      <c r="U137">
        <v>6</v>
      </c>
      <c r="V137">
        <v>5</v>
      </c>
      <c r="W137">
        <v>2</v>
      </c>
      <c r="X137">
        <v>3</v>
      </c>
      <c r="Y137">
        <v>3</v>
      </c>
      <c r="Z137">
        <v>3</v>
      </c>
      <c r="AA137">
        <v>3</v>
      </c>
      <c r="AB137">
        <v>2</v>
      </c>
      <c r="AC137">
        <v>3</v>
      </c>
      <c r="AD137">
        <v>3</v>
      </c>
      <c r="AE137">
        <v>3</v>
      </c>
      <c r="AF137">
        <v>4</v>
      </c>
      <c r="AG137">
        <v>1</v>
      </c>
    </row>
    <row r="138" spans="1:33" ht="16" x14ac:dyDescent="0.2">
      <c r="A138" t="s">
        <v>700</v>
      </c>
      <c r="B138">
        <v>1</v>
      </c>
      <c r="C138">
        <v>1</v>
      </c>
      <c r="D138">
        <v>1</v>
      </c>
      <c r="E138">
        <v>2</v>
      </c>
      <c r="F138">
        <v>1</v>
      </c>
      <c r="G138">
        <v>2</v>
      </c>
      <c r="H138">
        <v>1</v>
      </c>
      <c r="I138" t="s">
        <v>619</v>
      </c>
      <c r="J138" t="s">
        <v>619</v>
      </c>
      <c r="K138" t="s">
        <v>619</v>
      </c>
      <c r="L138" t="s">
        <v>619</v>
      </c>
      <c r="M138" t="s">
        <v>619</v>
      </c>
      <c r="N138" t="s">
        <v>619</v>
      </c>
      <c r="O138" t="s">
        <v>619</v>
      </c>
      <c r="P138" t="s">
        <v>619</v>
      </c>
      <c r="Q138" t="s">
        <v>619</v>
      </c>
      <c r="R138">
        <v>1</v>
      </c>
      <c r="S138" t="s">
        <v>619</v>
      </c>
      <c r="T138" t="s">
        <v>619</v>
      </c>
      <c r="U138">
        <v>-1</v>
      </c>
      <c r="V138">
        <v>-1</v>
      </c>
      <c r="W138" t="s">
        <v>619</v>
      </c>
      <c r="X138">
        <v>-3</v>
      </c>
      <c r="Y138">
        <v>0</v>
      </c>
      <c r="Z138">
        <v>0</v>
      </c>
      <c r="AA138" t="s">
        <v>586</v>
      </c>
      <c r="AB138" t="s">
        <v>586</v>
      </c>
      <c r="AC138" t="s">
        <v>586</v>
      </c>
      <c r="AD138" t="s">
        <v>586</v>
      </c>
      <c r="AE138" t="s">
        <v>586</v>
      </c>
      <c r="AF138" t="s">
        <v>586</v>
      </c>
      <c r="AG138" t="s">
        <v>586</v>
      </c>
    </row>
    <row r="139" spans="1:33" ht="16" x14ac:dyDescent="0.2">
      <c r="A139" t="s">
        <v>699</v>
      </c>
      <c r="B139">
        <v>0</v>
      </c>
      <c r="C139">
        <v>0</v>
      </c>
      <c r="D139">
        <v>0</v>
      </c>
      <c r="E139">
        <v>0</v>
      </c>
      <c r="F139">
        <v>0</v>
      </c>
      <c r="G139">
        <v>0</v>
      </c>
      <c r="H139">
        <v>0</v>
      </c>
      <c r="I139" t="s">
        <v>586</v>
      </c>
      <c r="J139" t="s">
        <v>586</v>
      </c>
      <c r="K139" t="s">
        <v>586</v>
      </c>
      <c r="L139" t="s">
        <v>586</v>
      </c>
      <c r="M139" t="s">
        <v>586</v>
      </c>
      <c r="N139" t="s">
        <v>586</v>
      </c>
      <c r="O139" t="s">
        <v>586</v>
      </c>
      <c r="P139" t="s">
        <v>586</v>
      </c>
      <c r="Q139" t="s">
        <v>586</v>
      </c>
      <c r="R139" t="s">
        <v>586</v>
      </c>
      <c r="S139" t="s">
        <v>586</v>
      </c>
      <c r="T139" t="s">
        <v>586</v>
      </c>
      <c r="U139" t="s">
        <v>586</v>
      </c>
      <c r="V139" t="s">
        <v>586</v>
      </c>
      <c r="W139" t="s">
        <v>586</v>
      </c>
      <c r="X139" t="s">
        <v>619</v>
      </c>
      <c r="Y139" t="s">
        <v>619</v>
      </c>
      <c r="Z139" t="s">
        <v>619</v>
      </c>
      <c r="AA139" t="s">
        <v>619</v>
      </c>
      <c r="AB139" t="s">
        <v>619</v>
      </c>
      <c r="AC139" t="s">
        <v>619</v>
      </c>
      <c r="AD139" t="s">
        <v>619</v>
      </c>
      <c r="AE139" t="s">
        <v>619</v>
      </c>
      <c r="AF139" t="s">
        <v>619</v>
      </c>
      <c r="AG139" t="s">
        <v>619</v>
      </c>
    </row>
    <row r="140" spans="1:33" ht="16" x14ac:dyDescent="0.2">
      <c r="A140" t="s">
        <v>698</v>
      </c>
      <c r="B140" t="s">
        <v>604</v>
      </c>
      <c r="C140">
        <v>48</v>
      </c>
      <c r="D140">
        <v>21</v>
      </c>
      <c r="E140">
        <v>29</v>
      </c>
      <c r="F140">
        <v>12</v>
      </c>
      <c r="G140" t="s">
        <v>604</v>
      </c>
      <c r="H140" t="s">
        <v>604</v>
      </c>
      <c r="I140" t="s">
        <v>604</v>
      </c>
      <c r="J140" t="s">
        <v>604</v>
      </c>
      <c r="K140">
        <v>34</v>
      </c>
      <c r="L140">
        <v>43</v>
      </c>
      <c r="M140">
        <v>22</v>
      </c>
      <c r="N140">
        <v>-22</v>
      </c>
      <c r="O140">
        <v>25</v>
      </c>
      <c r="P140">
        <v>43</v>
      </c>
      <c r="Q140">
        <v>64</v>
      </c>
      <c r="R140">
        <v>28</v>
      </c>
      <c r="S140">
        <v>26</v>
      </c>
      <c r="T140">
        <v>55</v>
      </c>
      <c r="U140">
        <v>38</v>
      </c>
      <c r="V140">
        <v>16</v>
      </c>
      <c r="W140" t="s">
        <v>604</v>
      </c>
      <c r="X140">
        <v>63</v>
      </c>
      <c r="Y140">
        <v>56</v>
      </c>
      <c r="Z140">
        <v>44</v>
      </c>
      <c r="AA140">
        <v>25</v>
      </c>
      <c r="AB140">
        <v>37</v>
      </c>
      <c r="AC140">
        <v>8</v>
      </c>
      <c r="AD140">
        <v>18</v>
      </c>
      <c r="AE140">
        <v>-3</v>
      </c>
      <c r="AF140" t="s">
        <v>619</v>
      </c>
      <c r="AG140">
        <v>-2</v>
      </c>
    </row>
    <row r="141" spans="1:33" ht="16" x14ac:dyDescent="0.2">
      <c r="A141" t="s">
        <v>697</v>
      </c>
      <c r="B141" t="s">
        <v>619</v>
      </c>
      <c r="C141" t="s">
        <v>619</v>
      </c>
      <c r="D141" t="s">
        <v>619</v>
      </c>
      <c r="E141">
        <v>-1</v>
      </c>
      <c r="F141">
        <v>-3</v>
      </c>
      <c r="G141" t="s">
        <v>619</v>
      </c>
      <c r="H141" t="s">
        <v>619</v>
      </c>
      <c r="I141" t="s">
        <v>586</v>
      </c>
      <c r="J141" t="s">
        <v>586</v>
      </c>
      <c r="K141" t="s">
        <v>586</v>
      </c>
      <c r="L141" t="s">
        <v>586</v>
      </c>
      <c r="M141" t="s">
        <v>586</v>
      </c>
      <c r="N141" t="s">
        <v>586</v>
      </c>
      <c r="O141" t="s">
        <v>586</v>
      </c>
      <c r="P141" t="s">
        <v>586</v>
      </c>
      <c r="Q141" t="s">
        <v>586</v>
      </c>
      <c r="R141" t="s">
        <v>586</v>
      </c>
      <c r="S141" t="s">
        <v>619</v>
      </c>
      <c r="T141" t="s">
        <v>619</v>
      </c>
      <c r="U141" t="s">
        <v>619</v>
      </c>
      <c r="V141" t="s">
        <v>619</v>
      </c>
      <c r="W141" t="s">
        <v>619</v>
      </c>
      <c r="X141" t="s">
        <v>604</v>
      </c>
      <c r="Y141" t="s">
        <v>604</v>
      </c>
      <c r="Z141" t="s">
        <v>604</v>
      </c>
      <c r="AA141" t="s">
        <v>586</v>
      </c>
      <c r="AB141" t="s">
        <v>586</v>
      </c>
      <c r="AC141">
        <v>1</v>
      </c>
      <c r="AD141">
        <v>1</v>
      </c>
      <c r="AE141" t="s">
        <v>604</v>
      </c>
      <c r="AF141" t="s">
        <v>604</v>
      </c>
      <c r="AG141" t="s">
        <v>604</v>
      </c>
    </row>
    <row r="142" spans="1:33" ht="16" x14ac:dyDescent="0.2">
      <c r="A142" t="s">
        <v>696</v>
      </c>
      <c r="B142" t="s">
        <v>619</v>
      </c>
      <c r="C142" t="s">
        <v>619</v>
      </c>
      <c r="D142">
        <v>1</v>
      </c>
      <c r="E142">
        <v>-9</v>
      </c>
      <c r="F142" t="s">
        <v>604</v>
      </c>
      <c r="G142" t="s">
        <v>619</v>
      </c>
      <c r="H142">
        <v>-1</v>
      </c>
      <c r="I142" t="s">
        <v>604</v>
      </c>
      <c r="J142" t="s">
        <v>604</v>
      </c>
      <c r="K142" t="s">
        <v>604</v>
      </c>
      <c r="L142">
        <v>-21</v>
      </c>
      <c r="M142" t="s">
        <v>604</v>
      </c>
      <c r="N142">
        <v>-4</v>
      </c>
      <c r="O142">
        <v>-12</v>
      </c>
      <c r="P142">
        <v>-12</v>
      </c>
      <c r="Q142">
        <v>-11</v>
      </c>
      <c r="R142">
        <v>-9</v>
      </c>
      <c r="S142">
        <v>-12</v>
      </c>
      <c r="T142">
        <v>-16</v>
      </c>
      <c r="U142">
        <v>-11</v>
      </c>
      <c r="V142">
        <v>-29</v>
      </c>
      <c r="W142">
        <v>-15</v>
      </c>
      <c r="X142" t="s">
        <v>619</v>
      </c>
      <c r="Y142" t="s">
        <v>619</v>
      </c>
      <c r="Z142" t="s">
        <v>619</v>
      </c>
      <c r="AA142" t="s">
        <v>604</v>
      </c>
      <c r="AB142" t="s">
        <v>604</v>
      </c>
      <c r="AC142">
        <v>213</v>
      </c>
      <c r="AD142">
        <v>286</v>
      </c>
      <c r="AE142">
        <v>411</v>
      </c>
      <c r="AF142">
        <v>402</v>
      </c>
      <c r="AG142">
        <v>298</v>
      </c>
    </row>
    <row r="143" spans="1:33" ht="16" x14ac:dyDescent="0.2">
      <c r="A143" t="s">
        <v>695</v>
      </c>
      <c r="B143" t="s">
        <v>586</v>
      </c>
      <c r="C143" t="s">
        <v>586</v>
      </c>
      <c r="D143" t="s">
        <v>586</v>
      </c>
      <c r="E143" t="s">
        <v>586</v>
      </c>
      <c r="F143" t="s">
        <v>586</v>
      </c>
      <c r="G143" t="s">
        <v>586</v>
      </c>
      <c r="H143" t="s">
        <v>586</v>
      </c>
      <c r="I143" t="s">
        <v>586</v>
      </c>
      <c r="J143" t="s">
        <v>586</v>
      </c>
      <c r="K143" t="s">
        <v>586</v>
      </c>
      <c r="L143" t="s">
        <v>586</v>
      </c>
      <c r="M143" t="s">
        <v>586</v>
      </c>
      <c r="N143" t="s">
        <v>586</v>
      </c>
      <c r="O143" t="s">
        <v>586</v>
      </c>
      <c r="P143" t="s">
        <v>586</v>
      </c>
      <c r="Q143" t="s">
        <v>586</v>
      </c>
      <c r="R143" t="s">
        <v>586</v>
      </c>
      <c r="S143">
        <v>0</v>
      </c>
      <c r="T143">
        <v>0</v>
      </c>
      <c r="U143">
        <v>0</v>
      </c>
      <c r="V143">
        <v>0</v>
      </c>
      <c r="W143">
        <v>0</v>
      </c>
      <c r="X143" t="s">
        <v>586</v>
      </c>
      <c r="Y143" t="s">
        <v>586</v>
      </c>
      <c r="Z143" t="s">
        <v>586</v>
      </c>
      <c r="AA143" t="s">
        <v>619</v>
      </c>
      <c r="AB143" t="s">
        <v>619</v>
      </c>
      <c r="AC143" t="s">
        <v>619</v>
      </c>
      <c r="AD143" t="s">
        <v>619</v>
      </c>
      <c r="AE143" t="s">
        <v>619</v>
      </c>
      <c r="AF143" t="s">
        <v>619</v>
      </c>
      <c r="AG143" t="s">
        <v>619</v>
      </c>
    </row>
    <row r="144" spans="1:33" ht="16" x14ac:dyDescent="0.2">
      <c r="A144" t="s">
        <v>693</v>
      </c>
      <c r="B144">
        <v>1</v>
      </c>
      <c r="C144">
        <v>-6</v>
      </c>
      <c r="D144">
        <v>5</v>
      </c>
      <c r="E144">
        <v>-4</v>
      </c>
      <c r="F144">
        <v>-3</v>
      </c>
      <c r="G144">
        <v>-2</v>
      </c>
      <c r="H144" t="s">
        <v>604</v>
      </c>
      <c r="I144" t="s">
        <v>604</v>
      </c>
      <c r="J144" t="s">
        <v>604</v>
      </c>
      <c r="K144" t="s">
        <v>604</v>
      </c>
      <c r="L144" t="s">
        <v>604</v>
      </c>
      <c r="M144">
        <v>-14</v>
      </c>
      <c r="N144">
        <v>24</v>
      </c>
      <c r="O144">
        <v>23</v>
      </c>
      <c r="P144">
        <v>12</v>
      </c>
      <c r="Q144">
        <v>3</v>
      </c>
      <c r="R144">
        <v>-24</v>
      </c>
      <c r="S144">
        <v>4</v>
      </c>
      <c r="T144">
        <v>3</v>
      </c>
      <c r="U144" t="s">
        <v>604</v>
      </c>
      <c r="V144">
        <v>-4</v>
      </c>
      <c r="W144">
        <v>26</v>
      </c>
      <c r="X144">
        <v>31</v>
      </c>
      <c r="Y144">
        <v>31</v>
      </c>
      <c r="Z144" t="s">
        <v>619</v>
      </c>
      <c r="AA144">
        <v>-1</v>
      </c>
      <c r="AB144">
        <v>5</v>
      </c>
      <c r="AC144">
        <v>-12</v>
      </c>
      <c r="AD144">
        <v>-50</v>
      </c>
      <c r="AE144">
        <v>-12</v>
      </c>
      <c r="AF144" t="s">
        <v>604</v>
      </c>
      <c r="AG144">
        <v>-117</v>
      </c>
    </row>
    <row r="145" spans="1:33" ht="16" x14ac:dyDescent="0.2">
      <c r="A145" t="s">
        <v>692</v>
      </c>
      <c r="B145" t="s">
        <v>586</v>
      </c>
      <c r="C145" t="s">
        <v>586</v>
      </c>
      <c r="D145" t="s">
        <v>586</v>
      </c>
      <c r="E145" t="s">
        <v>586</v>
      </c>
      <c r="F145" t="s">
        <v>586</v>
      </c>
      <c r="G145" t="s">
        <v>586</v>
      </c>
      <c r="H145" t="s">
        <v>586</v>
      </c>
      <c r="I145" t="s">
        <v>586</v>
      </c>
      <c r="J145" t="s">
        <v>586</v>
      </c>
      <c r="K145" t="s">
        <v>586</v>
      </c>
      <c r="L145" t="s">
        <v>586</v>
      </c>
      <c r="M145" t="s">
        <v>586</v>
      </c>
      <c r="N145">
        <v>-19</v>
      </c>
      <c r="O145">
        <v>-9</v>
      </c>
      <c r="P145">
        <v>9</v>
      </c>
      <c r="Q145">
        <v>13</v>
      </c>
      <c r="R145">
        <v>1</v>
      </c>
      <c r="S145">
        <v>-17</v>
      </c>
      <c r="T145">
        <v>-9</v>
      </c>
      <c r="U145">
        <v>-16</v>
      </c>
      <c r="V145">
        <v>-27</v>
      </c>
      <c r="W145">
        <v>-13</v>
      </c>
      <c r="X145">
        <v>-3</v>
      </c>
      <c r="Y145">
        <v>-3</v>
      </c>
      <c r="Z145">
        <v>-2</v>
      </c>
      <c r="AA145">
        <v>-28</v>
      </c>
      <c r="AB145">
        <v>-8</v>
      </c>
      <c r="AC145">
        <v>-22</v>
      </c>
      <c r="AD145">
        <v>100</v>
      </c>
      <c r="AE145">
        <v>248</v>
      </c>
      <c r="AF145">
        <v>130</v>
      </c>
      <c r="AG145">
        <v>267</v>
      </c>
    </row>
    <row r="146" spans="1:33" ht="16" x14ac:dyDescent="0.2">
      <c r="A146" t="s">
        <v>691</v>
      </c>
      <c r="B146">
        <v>-106</v>
      </c>
      <c r="C146">
        <v>-138</v>
      </c>
      <c r="D146">
        <v>-41</v>
      </c>
      <c r="E146">
        <v>-42</v>
      </c>
      <c r="F146" t="s">
        <v>604</v>
      </c>
      <c r="G146">
        <v>24</v>
      </c>
      <c r="H146">
        <v>40</v>
      </c>
      <c r="I146">
        <v>1</v>
      </c>
      <c r="J146">
        <v>5</v>
      </c>
      <c r="K146">
        <v>-1</v>
      </c>
      <c r="L146" t="s">
        <v>619</v>
      </c>
      <c r="M146">
        <v>3</v>
      </c>
      <c r="N146">
        <v>7</v>
      </c>
      <c r="O146">
        <v>9</v>
      </c>
      <c r="P146">
        <v>14</v>
      </c>
      <c r="Q146">
        <v>6</v>
      </c>
      <c r="R146">
        <v>-9</v>
      </c>
      <c r="S146">
        <v>28</v>
      </c>
      <c r="T146">
        <v>13</v>
      </c>
      <c r="U146">
        <v>5</v>
      </c>
      <c r="V146">
        <v>9</v>
      </c>
      <c r="W146">
        <v>13</v>
      </c>
      <c r="X146">
        <v>25</v>
      </c>
      <c r="Y146">
        <v>27</v>
      </c>
      <c r="Z146">
        <v>23</v>
      </c>
      <c r="AA146">
        <v>30</v>
      </c>
      <c r="AB146">
        <v>-7</v>
      </c>
      <c r="AC146">
        <v>-11</v>
      </c>
      <c r="AD146">
        <v>-14</v>
      </c>
      <c r="AE146">
        <v>-10</v>
      </c>
      <c r="AF146">
        <v>-50</v>
      </c>
      <c r="AG146">
        <v>-113</v>
      </c>
    </row>
    <row r="147" spans="1:33" ht="16" x14ac:dyDescent="0.2">
      <c r="A147" t="s">
        <v>690</v>
      </c>
      <c r="B147">
        <v>1</v>
      </c>
      <c r="C147">
        <v>1</v>
      </c>
      <c r="D147">
        <v>1</v>
      </c>
      <c r="E147">
        <v>1</v>
      </c>
      <c r="F147">
        <v>-2</v>
      </c>
      <c r="G147">
        <v>-2</v>
      </c>
      <c r="H147">
        <v>1</v>
      </c>
      <c r="I147">
        <v>1</v>
      </c>
      <c r="J147">
        <v>2</v>
      </c>
      <c r="K147" t="s">
        <v>619</v>
      </c>
      <c r="L147">
        <v>3</v>
      </c>
      <c r="M147">
        <v>2</v>
      </c>
      <c r="N147">
        <v>1</v>
      </c>
      <c r="O147" t="s">
        <v>619</v>
      </c>
      <c r="P147">
        <v>1</v>
      </c>
      <c r="Q147">
        <v>2</v>
      </c>
      <c r="R147">
        <v>3</v>
      </c>
      <c r="S147">
        <v>1</v>
      </c>
      <c r="T147" t="s">
        <v>619</v>
      </c>
      <c r="U147">
        <v>-1</v>
      </c>
      <c r="V147">
        <v>-1</v>
      </c>
      <c r="W147">
        <v>-1</v>
      </c>
      <c r="X147">
        <v>1</v>
      </c>
      <c r="Y147">
        <v>1</v>
      </c>
      <c r="Z147" t="s">
        <v>619</v>
      </c>
      <c r="AA147" t="s">
        <v>619</v>
      </c>
      <c r="AB147">
        <v>0</v>
      </c>
      <c r="AC147">
        <v>1</v>
      </c>
      <c r="AD147">
        <v>1</v>
      </c>
      <c r="AE147">
        <v>1</v>
      </c>
      <c r="AF147">
        <v>1</v>
      </c>
      <c r="AG147">
        <v>1</v>
      </c>
    </row>
    <row r="148" spans="1:33" ht="16" x14ac:dyDescent="0.2">
      <c r="A148" t="s">
        <v>689</v>
      </c>
      <c r="B148" t="s">
        <v>586</v>
      </c>
      <c r="C148" t="s">
        <v>586</v>
      </c>
      <c r="D148" t="s">
        <v>586</v>
      </c>
      <c r="E148" t="s">
        <v>586</v>
      </c>
      <c r="F148" t="s">
        <v>586</v>
      </c>
      <c r="G148" t="s">
        <v>586</v>
      </c>
      <c r="H148" t="s">
        <v>586</v>
      </c>
      <c r="I148">
        <v>0</v>
      </c>
      <c r="J148">
        <v>0</v>
      </c>
      <c r="K148">
        <v>0</v>
      </c>
      <c r="L148">
        <v>-4</v>
      </c>
      <c r="M148">
        <v>2</v>
      </c>
      <c r="N148">
        <v>4</v>
      </c>
      <c r="O148">
        <v>7</v>
      </c>
      <c r="P148">
        <v>29</v>
      </c>
      <c r="Q148">
        <v>119</v>
      </c>
      <c r="R148">
        <v>-13</v>
      </c>
      <c r="S148">
        <v>148</v>
      </c>
      <c r="T148">
        <v>427</v>
      </c>
      <c r="U148">
        <v>472</v>
      </c>
      <c r="V148">
        <v>597</v>
      </c>
      <c r="W148">
        <v>894</v>
      </c>
      <c r="X148" t="s">
        <v>604</v>
      </c>
      <c r="Y148">
        <v>1686</v>
      </c>
      <c r="Z148">
        <v>1697</v>
      </c>
      <c r="AA148">
        <v>1641</v>
      </c>
      <c r="AB148">
        <v>1771</v>
      </c>
      <c r="AC148">
        <v>745</v>
      </c>
      <c r="AD148">
        <v>823</v>
      </c>
      <c r="AE148" t="s">
        <v>604</v>
      </c>
      <c r="AF148" t="s">
        <v>604</v>
      </c>
      <c r="AG148">
        <v>915</v>
      </c>
    </row>
    <row r="149" spans="1:33" ht="16" x14ac:dyDescent="0.2">
      <c r="A149" t="s">
        <v>688</v>
      </c>
      <c r="B149" t="s">
        <v>586</v>
      </c>
      <c r="C149" t="s">
        <v>586</v>
      </c>
      <c r="D149" t="s">
        <v>586</v>
      </c>
      <c r="E149" t="s">
        <v>586</v>
      </c>
      <c r="F149" t="s">
        <v>586</v>
      </c>
      <c r="G149" t="s">
        <v>586</v>
      </c>
      <c r="H149" t="s">
        <v>586</v>
      </c>
      <c r="I149" t="s">
        <v>586</v>
      </c>
      <c r="J149" t="s">
        <v>586</v>
      </c>
      <c r="K149" t="s">
        <v>586</v>
      </c>
      <c r="L149" t="s">
        <v>586</v>
      </c>
      <c r="M149" t="s">
        <v>586</v>
      </c>
      <c r="N149">
        <v>0</v>
      </c>
      <c r="O149">
        <v>0</v>
      </c>
      <c r="P149">
        <v>0</v>
      </c>
      <c r="Q149" t="s">
        <v>619</v>
      </c>
      <c r="R149" t="s">
        <v>619</v>
      </c>
      <c r="S149">
        <v>-15</v>
      </c>
      <c r="T149">
        <v>-15</v>
      </c>
      <c r="U149">
        <v>-15</v>
      </c>
      <c r="V149">
        <v>-15</v>
      </c>
      <c r="W149">
        <v>-13</v>
      </c>
      <c r="X149">
        <v>-6</v>
      </c>
      <c r="Y149">
        <v>0</v>
      </c>
      <c r="Z149">
        <v>0</v>
      </c>
      <c r="AA149">
        <v>0</v>
      </c>
      <c r="AB149">
        <v>0</v>
      </c>
      <c r="AC149">
        <v>1</v>
      </c>
      <c r="AD149">
        <v>1</v>
      </c>
      <c r="AE149">
        <v>1</v>
      </c>
      <c r="AF149">
        <v>1</v>
      </c>
      <c r="AG149">
        <v>1</v>
      </c>
    </row>
    <row r="150" spans="1:33" ht="16" x14ac:dyDescent="0.2">
      <c r="A150" t="s">
        <v>687</v>
      </c>
      <c r="B150" t="s">
        <v>619</v>
      </c>
      <c r="C150" t="s">
        <v>619</v>
      </c>
      <c r="D150" t="s">
        <v>619</v>
      </c>
      <c r="E150" t="s">
        <v>619</v>
      </c>
      <c r="F150" t="s">
        <v>619</v>
      </c>
      <c r="G150" t="s">
        <v>619</v>
      </c>
      <c r="H150" t="s">
        <v>619</v>
      </c>
      <c r="I150">
        <v>1</v>
      </c>
      <c r="J150">
        <v>1</v>
      </c>
      <c r="K150">
        <v>1</v>
      </c>
      <c r="L150">
        <v>1</v>
      </c>
      <c r="M150">
        <v>1</v>
      </c>
      <c r="N150">
        <v>3</v>
      </c>
      <c r="O150" t="s">
        <v>604</v>
      </c>
      <c r="P150">
        <v>1</v>
      </c>
      <c r="Q150">
        <v>4</v>
      </c>
      <c r="R150">
        <v>5</v>
      </c>
      <c r="S150">
        <v>3</v>
      </c>
      <c r="T150">
        <v>5</v>
      </c>
      <c r="U150">
        <v>5</v>
      </c>
      <c r="V150">
        <v>5</v>
      </c>
      <c r="W150">
        <v>3</v>
      </c>
      <c r="X150">
        <v>2</v>
      </c>
      <c r="Y150">
        <v>2</v>
      </c>
      <c r="Z150">
        <v>2</v>
      </c>
      <c r="AA150">
        <v>0</v>
      </c>
      <c r="AB150">
        <v>0</v>
      </c>
      <c r="AC150">
        <v>1</v>
      </c>
      <c r="AD150">
        <v>4</v>
      </c>
      <c r="AE150">
        <v>4</v>
      </c>
      <c r="AF150">
        <v>4</v>
      </c>
      <c r="AG150">
        <v>-9</v>
      </c>
    </row>
    <row r="151" spans="1:33" ht="16" x14ac:dyDescent="0.2">
      <c r="A151" t="s">
        <v>686</v>
      </c>
      <c r="B151">
        <v>23</v>
      </c>
      <c r="C151">
        <v>7</v>
      </c>
      <c r="D151">
        <v>7</v>
      </c>
      <c r="E151">
        <v>5</v>
      </c>
      <c r="F151">
        <v>-48</v>
      </c>
      <c r="G151">
        <v>6</v>
      </c>
      <c r="H151" t="s">
        <v>619</v>
      </c>
      <c r="I151">
        <v>-40</v>
      </c>
      <c r="J151">
        <v>-47</v>
      </c>
      <c r="K151">
        <v>-4</v>
      </c>
      <c r="L151">
        <v>6</v>
      </c>
      <c r="M151">
        <v>-7</v>
      </c>
      <c r="N151">
        <v>14</v>
      </c>
      <c r="O151">
        <v>12</v>
      </c>
      <c r="P151">
        <v>43</v>
      </c>
      <c r="Q151">
        <v>38</v>
      </c>
      <c r="R151">
        <v>-20</v>
      </c>
      <c r="S151">
        <v>10</v>
      </c>
      <c r="T151">
        <v>62</v>
      </c>
      <c r="U151">
        <v>81</v>
      </c>
      <c r="V151">
        <v>136</v>
      </c>
      <c r="W151">
        <v>140</v>
      </c>
      <c r="X151">
        <v>85</v>
      </c>
      <c r="Y151">
        <v>20</v>
      </c>
      <c r="Z151">
        <v>61</v>
      </c>
      <c r="AA151">
        <v>53</v>
      </c>
      <c r="AB151" t="s">
        <v>604</v>
      </c>
      <c r="AC151">
        <v>96</v>
      </c>
      <c r="AD151">
        <v>380</v>
      </c>
      <c r="AE151">
        <v>47</v>
      </c>
      <c r="AF151">
        <v>61</v>
      </c>
      <c r="AG151">
        <v>14</v>
      </c>
    </row>
    <row r="152" spans="1:33" ht="16" x14ac:dyDescent="0.2">
      <c r="A152" t="s">
        <v>685</v>
      </c>
      <c r="B152">
        <v>0</v>
      </c>
      <c r="C152">
        <v>0</v>
      </c>
      <c r="D152">
        <v>0</v>
      </c>
      <c r="E152">
        <v>0</v>
      </c>
      <c r="F152">
        <v>0</v>
      </c>
      <c r="G152">
        <v>0</v>
      </c>
      <c r="H152">
        <v>0</v>
      </c>
      <c r="I152" t="s">
        <v>586</v>
      </c>
      <c r="J152" t="s">
        <v>586</v>
      </c>
      <c r="K152" t="s">
        <v>586</v>
      </c>
      <c r="L152" t="s">
        <v>586</v>
      </c>
      <c r="M152" t="s">
        <v>586</v>
      </c>
      <c r="N152" t="s">
        <v>586</v>
      </c>
      <c r="O152" t="s">
        <v>586</v>
      </c>
      <c r="P152" t="s">
        <v>586</v>
      </c>
      <c r="Q152" t="s">
        <v>586</v>
      </c>
      <c r="R152" t="s">
        <v>586</v>
      </c>
      <c r="S152" t="s">
        <v>586</v>
      </c>
      <c r="T152" t="s">
        <v>586</v>
      </c>
      <c r="U152" t="s">
        <v>586</v>
      </c>
      <c r="V152" t="s">
        <v>586</v>
      </c>
      <c r="W152" t="s">
        <v>586</v>
      </c>
      <c r="X152" t="s">
        <v>619</v>
      </c>
      <c r="Y152" t="s">
        <v>619</v>
      </c>
      <c r="Z152" t="s">
        <v>619</v>
      </c>
      <c r="AA152" t="s">
        <v>619</v>
      </c>
      <c r="AB152" t="s">
        <v>619</v>
      </c>
      <c r="AC152" t="s">
        <v>586</v>
      </c>
      <c r="AD152" t="s">
        <v>586</v>
      </c>
      <c r="AE152" t="s">
        <v>586</v>
      </c>
      <c r="AF152" t="s">
        <v>586</v>
      </c>
      <c r="AG152" t="s">
        <v>586</v>
      </c>
    </row>
    <row r="153" spans="1:33" ht="16" x14ac:dyDescent="0.2">
      <c r="A153" t="s">
        <v>684</v>
      </c>
      <c r="B153">
        <v>-11</v>
      </c>
      <c r="C153">
        <v>-12</v>
      </c>
      <c r="D153">
        <v>-8</v>
      </c>
      <c r="E153">
        <v>-1</v>
      </c>
      <c r="F153">
        <v>4</v>
      </c>
      <c r="G153" t="s">
        <v>604</v>
      </c>
      <c r="H153" t="s">
        <v>604</v>
      </c>
      <c r="I153">
        <v>25</v>
      </c>
      <c r="J153">
        <v>2</v>
      </c>
      <c r="K153">
        <v>-4</v>
      </c>
      <c r="L153">
        <v>4</v>
      </c>
      <c r="M153">
        <v>4</v>
      </c>
      <c r="N153">
        <v>48</v>
      </c>
      <c r="O153">
        <v>86</v>
      </c>
      <c r="P153">
        <v>26</v>
      </c>
      <c r="Q153">
        <v>36</v>
      </c>
      <c r="R153">
        <v>11</v>
      </c>
      <c r="S153" t="s">
        <v>619</v>
      </c>
      <c r="T153">
        <v>19</v>
      </c>
      <c r="U153">
        <v>31</v>
      </c>
      <c r="V153">
        <v>3</v>
      </c>
      <c r="W153" t="s">
        <v>604</v>
      </c>
      <c r="X153">
        <v>2</v>
      </c>
      <c r="Y153">
        <v>14</v>
      </c>
      <c r="Z153">
        <v>70</v>
      </c>
      <c r="AA153">
        <v>86</v>
      </c>
      <c r="AB153" t="s">
        <v>604</v>
      </c>
      <c r="AC153">
        <v>197</v>
      </c>
      <c r="AD153">
        <v>138</v>
      </c>
      <c r="AE153">
        <v>489</v>
      </c>
      <c r="AF153" t="s">
        <v>604</v>
      </c>
      <c r="AG153">
        <v>589</v>
      </c>
    </row>
    <row r="154" spans="1:33" ht="16" x14ac:dyDescent="0.2">
      <c r="A154" t="s">
        <v>683</v>
      </c>
      <c r="B154" t="s">
        <v>604</v>
      </c>
      <c r="C154" t="s">
        <v>604</v>
      </c>
      <c r="D154" t="s">
        <v>604</v>
      </c>
      <c r="E154" t="s">
        <v>604</v>
      </c>
      <c r="F154" t="s">
        <v>604</v>
      </c>
      <c r="G154" t="s">
        <v>604</v>
      </c>
      <c r="H154" t="s">
        <v>604</v>
      </c>
      <c r="I154" t="s">
        <v>604</v>
      </c>
      <c r="J154" t="s">
        <v>604</v>
      </c>
      <c r="K154" t="s">
        <v>604</v>
      </c>
      <c r="L154" t="s">
        <v>604</v>
      </c>
      <c r="M154" t="s">
        <v>604</v>
      </c>
      <c r="N154" t="s">
        <v>619</v>
      </c>
      <c r="O154">
        <v>15</v>
      </c>
      <c r="P154">
        <v>33</v>
      </c>
      <c r="Q154">
        <v>36</v>
      </c>
      <c r="R154" t="s">
        <v>604</v>
      </c>
      <c r="S154">
        <v>16</v>
      </c>
      <c r="T154" t="s">
        <v>604</v>
      </c>
      <c r="U154" t="s">
        <v>604</v>
      </c>
      <c r="V154">
        <v>32</v>
      </c>
      <c r="W154">
        <v>32</v>
      </c>
      <c r="X154">
        <v>23</v>
      </c>
      <c r="Y154" t="s">
        <v>604</v>
      </c>
      <c r="Z154" t="s">
        <v>604</v>
      </c>
      <c r="AA154" t="s">
        <v>604</v>
      </c>
      <c r="AB154" t="s">
        <v>604</v>
      </c>
      <c r="AC154" t="s">
        <v>604</v>
      </c>
      <c r="AD154" t="s">
        <v>604</v>
      </c>
      <c r="AE154" t="s">
        <v>604</v>
      </c>
      <c r="AF154">
        <v>62</v>
      </c>
      <c r="AG154">
        <v>43</v>
      </c>
    </row>
    <row r="155" spans="1:33" ht="16" x14ac:dyDescent="0.2">
      <c r="A155" t="s">
        <v>682</v>
      </c>
      <c r="B155">
        <v>14</v>
      </c>
      <c r="C155">
        <v>4</v>
      </c>
      <c r="D155">
        <v>3</v>
      </c>
      <c r="E155">
        <v>-2</v>
      </c>
      <c r="F155">
        <v>7</v>
      </c>
      <c r="G155">
        <v>7</v>
      </c>
      <c r="H155">
        <v>13</v>
      </c>
      <c r="I155">
        <v>-4</v>
      </c>
      <c r="J155">
        <v>-6</v>
      </c>
      <c r="K155">
        <v>10</v>
      </c>
      <c r="L155">
        <v>17</v>
      </c>
      <c r="M155">
        <v>14</v>
      </c>
      <c r="N155">
        <v>28</v>
      </c>
      <c r="O155">
        <v>20</v>
      </c>
      <c r="P155">
        <v>18</v>
      </c>
      <c r="Q155">
        <v>56</v>
      </c>
      <c r="R155">
        <v>38</v>
      </c>
      <c r="S155">
        <v>10</v>
      </c>
      <c r="T155">
        <v>-3</v>
      </c>
      <c r="U155">
        <v>13</v>
      </c>
      <c r="V155">
        <v>12</v>
      </c>
      <c r="W155">
        <v>18</v>
      </c>
      <c r="X155">
        <v>-1</v>
      </c>
      <c r="Y155">
        <v>6</v>
      </c>
      <c r="Z155">
        <v>2</v>
      </c>
      <c r="AA155">
        <v>9</v>
      </c>
      <c r="AB155">
        <v>9</v>
      </c>
      <c r="AC155">
        <v>25</v>
      </c>
      <c r="AD155">
        <v>27</v>
      </c>
      <c r="AE155">
        <v>-43</v>
      </c>
      <c r="AF155">
        <v>-102</v>
      </c>
      <c r="AG155">
        <v>-82</v>
      </c>
    </row>
    <row r="156" spans="1:33" ht="16" x14ac:dyDescent="0.2">
      <c r="A156" t="s">
        <v>681</v>
      </c>
      <c r="B156">
        <v>-1</v>
      </c>
      <c r="C156">
        <v>-1</v>
      </c>
      <c r="D156">
        <v>-1</v>
      </c>
      <c r="E156">
        <v>-1</v>
      </c>
      <c r="F156">
        <v>-2</v>
      </c>
      <c r="G156">
        <v>-1</v>
      </c>
      <c r="H156">
        <v>-1</v>
      </c>
      <c r="I156" t="s">
        <v>619</v>
      </c>
      <c r="J156" t="s">
        <v>619</v>
      </c>
      <c r="K156" t="s">
        <v>619</v>
      </c>
      <c r="L156" t="s">
        <v>619</v>
      </c>
      <c r="M156" t="s">
        <v>619</v>
      </c>
      <c r="N156" t="s">
        <v>619</v>
      </c>
      <c r="O156" t="s">
        <v>619</v>
      </c>
      <c r="P156" t="s">
        <v>619</v>
      </c>
      <c r="Q156" t="s">
        <v>619</v>
      </c>
      <c r="R156" t="s">
        <v>619</v>
      </c>
      <c r="S156">
        <v>1</v>
      </c>
      <c r="T156" t="s">
        <v>619</v>
      </c>
      <c r="U156" t="s">
        <v>619</v>
      </c>
      <c r="V156" t="s">
        <v>619</v>
      </c>
      <c r="W156" t="s">
        <v>619</v>
      </c>
      <c r="X156" t="s">
        <v>586</v>
      </c>
      <c r="Y156" t="s">
        <v>586</v>
      </c>
      <c r="Z156" t="s">
        <v>586</v>
      </c>
      <c r="AA156">
        <v>0</v>
      </c>
      <c r="AB156">
        <v>0</v>
      </c>
      <c r="AC156" t="s">
        <v>619</v>
      </c>
      <c r="AD156" t="s">
        <v>619</v>
      </c>
      <c r="AE156" t="s">
        <v>619</v>
      </c>
      <c r="AF156" t="s">
        <v>619</v>
      </c>
      <c r="AG156" t="s">
        <v>619</v>
      </c>
    </row>
    <row r="157" spans="1:33" ht="16" x14ac:dyDescent="0.2">
      <c r="A157" t="s">
        <v>680</v>
      </c>
      <c r="B157">
        <v>-55</v>
      </c>
      <c r="C157">
        <v>-3</v>
      </c>
      <c r="D157">
        <v>-14</v>
      </c>
      <c r="E157">
        <v>-48</v>
      </c>
      <c r="F157">
        <v>18</v>
      </c>
      <c r="G157">
        <v>25</v>
      </c>
      <c r="H157">
        <v>41</v>
      </c>
      <c r="I157">
        <v>38</v>
      </c>
      <c r="J157">
        <v>13</v>
      </c>
      <c r="K157">
        <v>-16</v>
      </c>
      <c r="L157">
        <v>2</v>
      </c>
      <c r="M157">
        <v>6</v>
      </c>
      <c r="N157">
        <v>16</v>
      </c>
      <c r="O157">
        <v>20</v>
      </c>
      <c r="P157">
        <v>16</v>
      </c>
      <c r="Q157">
        <v>1</v>
      </c>
      <c r="R157">
        <v>7</v>
      </c>
      <c r="S157">
        <v>-150</v>
      </c>
      <c r="T157">
        <v>-121</v>
      </c>
      <c r="U157">
        <v>-41</v>
      </c>
      <c r="V157">
        <v>-62</v>
      </c>
      <c r="W157">
        <v>36</v>
      </c>
      <c r="X157">
        <v>174</v>
      </c>
      <c r="Y157">
        <v>166</v>
      </c>
      <c r="Z157">
        <v>122</v>
      </c>
      <c r="AA157">
        <v>93</v>
      </c>
      <c r="AB157">
        <v>91</v>
      </c>
      <c r="AC157" t="s">
        <v>604</v>
      </c>
      <c r="AD157">
        <v>59</v>
      </c>
      <c r="AE157">
        <v>39</v>
      </c>
      <c r="AF157">
        <v>4</v>
      </c>
      <c r="AG157">
        <v>-68</v>
      </c>
    </row>
    <row r="158" spans="1:33" ht="16" x14ac:dyDescent="0.2">
      <c r="A158" t="s">
        <v>679</v>
      </c>
      <c r="B158">
        <v>155</v>
      </c>
      <c r="C158">
        <v>244</v>
      </c>
      <c r="D158">
        <v>108</v>
      </c>
      <c r="E158">
        <v>95</v>
      </c>
      <c r="F158">
        <v>-26</v>
      </c>
      <c r="G158">
        <v>-6</v>
      </c>
      <c r="H158">
        <v>-3</v>
      </c>
      <c r="I158">
        <v>-7</v>
      </c>
      <c r="J158">
        <v>-2</v>
      </c>
      <c r="K158">
        <v>-5</v>
      </c>
      <c r="L158">
        <v>-2</v>
      </c>
      <c r="M158">
        <v>-1</v>
      </c>
      <c r="N158">
        <v>6</v>
      </c>
      <c r="O158">
        <v>9</v>
      </c>
      <c r="P158" t="s">
        <v>604</v>
      </c>
      <c r="Q158" t="s">
        <v>604</v>
      </c>
      <c r="R158" t="s">
        <v>604</v>
      </c>
      <c r="S158" t="s">
        <v>604</v>
      </c>
      <c r="T158">
        <v>3</v>
      </c>
      <c r="U158">
        <v>3</v>
      </c>
      <c r="V158">
        <v>2</v>
      </c>
      <c r="W158">
        <v>4</v>
      </c>
      <c r="X158">
        <v>-12</v>
      </c>
      <c r="Y158" t="s">
        <v>604</v>
      </c>
      <c r="Z158">
        <v>-3</v>
      </c>
      <c r="AA158" t="s">
        <v>604</v>
      </c>
      <c r="AB158">
        <v>150</v>
      </c>
      <c r="AC158">
        <v>-181</v>
      </c>
      <c r="AD158" t="s">
        <v>604</v>
      </c>
      <c r="AE158" t="s">
        <v>604</v>
      </c>
      <c r="AF158">
        <v>318</v>
      </c>
      <c r="AG158">
        <v>33</v>
      </c>
    </row>
    <row r="159" spans="1:33" ht="16" x14ac:dyDescent="0.2">
      <c r="A159" t="s">
        <v>678</v>
      </c>
      <c r="B159">
        <v>-9</v>
      </c>
      <c r="C159" t="s">
        <v>604</v>
      </c>
      <c r="D159" t="s">
        <v>604</v>
      </c>
      <c r="E159" t="s">
        <v>604</v>
      </c>
      <c r="F159" t="s">
        <v>604</v>
      </c>
      <c r="G159">
        <v>-9</v>
      </c>
      <c r="H159">
        <v>-4</v>
      </c>
      <c r="I159">
        <v>-4</v>
      </c>
      <c r="J159">
        <v>-4</v>
      </c>
      <c r="K159" t="s">
        <v>604</v>
      </c>
      <c r="L159" t="s">
        <v>604</v>
      </c>
      <c r="M159">
        <v>-5</v>
      </c>
      <c r="N159" t="s">
        <v>586</v>
      </c>
      <c r="O159" t="s">
        <v>586</v>
      </c>
      <c r="P159" t="s">
        <v>586</v>
      </c>
      <c r="Q159" t="s">
        <v>586</v>
      </c>
      <c r="R159" t="s">
        <v>586</v>
      </c>
      <c r="S159" t="s">
        <v>619</v>
      </c>
      <c r="T159" t="s">
        <v>619</v>
      </c>
      <c r="U159" t="s">
        <v>619</v>
      </c>
      <c r="V159" t="s">
        <v>619</v>
      </c>
      <c r="W159" t="s">
        <v>619</v>
      </c>
      <c r="X159">
        <v>-11</v>
      </c>
      <c r="Y159">
        <v>-11</v>
      </c>
      <c r="Z159">
        <v>-11</v>
      </c>
      <c r="AA159">
        <v>-12</v>
      </c>
      <c r="AB159">
        <v>-9</v>
      </c>
      <c r="AC159">
        <v>3</v>
      </c>
      <c r="AD159">
        <v>3</v>
      </c>
      <c r="AE159">
        <v>3</v>
      </c>
      <c r="AF159">
        <v>3</v>
      </c>
      <c r="AG159">
        <v>3</v>
      </c>
    </row>
    <row r="160" spans="1:33" ht="16" x14ac:dyDescent="0.2">
      <c r="A160" t="s">
        <v>677</v>
      </c>
      <c r="B160">
        <v>1</v>
      </c>
      <c r="C160" t="s">
        <v>619</v>
      </c>
      <c r="D160">
        <v>2</v>
      </c>
      <c r="E160">
        <v>2</v>
      </c>
      <c r="F160">
        <v>2</v>
      </c>
      <c r="G160">
        <v>1</v>
      </c>
      <c r="H160">
        <v>1</v>
      </c>
      <c r="I160" t="s">
        <v>619</v>
      </c>
      <c r="J160" t="s">
        <v>619</v>
      </c>
      <c r="K160" t="s">
        <v>619</v>
      </c>
      <c r="L160" t="s">
        <v>619</v>
      </c>
      <c r="M160">
        <v>-2</v>
      </c>
      <c r="N160">
        <v>1</v>
      </c>
      <c r="O160">
        <v>2</v>
      </c>
      <c r="P160">
        <v>1</v>
      </c>
      <c r="Q160">
        <v>2</v>
      </c>
      <c r="R160">
        <v>-1</v>
      </c>
      <c r="S160">
        <v>-3</v>
      </c>
      <c r="T160">
        <v>-4</v>
      </c>
      <c r="U160">
        <v>-4</v>
      </c>
      <c r="V160">
        <v>-4</v>
      </c>
      <c r="W160">
        <v>1</v>
      </c>
      <c r="X160" t="s">
        <v>619</v>
      </c>
      <c r="Y160" t="s">
        <v>619</v>
      </c>
      <c r="Z160" t="s">
        <v>619</v>
      </c>
      <c r="AA160" t="s">
        <v>619</v>
      </c>
      <c r="AB160" t="s">
        <v>619</v>
      </c>
      <c r="AC160" t="s">
        <v>619</v>
      </c>
      <c r="AD160" t="s">
        <v>619</v>
      </c>
      <c r="AE160" t="s">
        <v>619</v>
      </c>
      <c r="AF160" t="s">
        <v>619</v>
      </c>
      <c r="AG160" t="s">
        <v>619</v>
      </c>
    </row>
    <row r="161" spans="1:33" ht="16" x14ac:dyDescent="0.2">
      <c r="A161" t="s">
        <v>676</v>
      </c>
      <c r="B161">
        <v>-9</v>
      </c>
      <c r="C161">
        <v>-1</v>
      </c>
      <c r="D161">
        <v>2</v>
      </c>
      <c r="E161">
        <v>1</v>
      </c>
      <c r="F161">
        <v>1</v>
      </c>
      <c r="G161" t="s">
        <v>619</v>
      </c>
      <c r="H161" t="s">
        <v>619</v>
      </c>
      <c r="I161">
        <v>1</v>
      </c>
      <c r="J161">
        <v>2</v>
      </c>
      <c r="K161">
        <v>1</v>
      </c>
      <c r="L161" t="s">
        <v>619</v>
      </c>
      <c r="M161">
        <v>1</v>
      </c>
      <c r="N161">
        <v>2</v>
      </c>
      <c r="O161" t="s">
        <v>619</v>
      </c>
      <c r="P161">
        <v>16</v>
      </c>
      <c r="Q161">
        <v>23</v>
      </c>
      <c r="R161" t="s">
        <v>619</v>
      </c>
      <c r="S161">
        <v>1</v>
      </c>
      <c r="T161">
        <v>1</v>
      </c>
      <c r="U161" t="s">
        <v>619</v>
      </c>
      <c r="V161">
        <v>-5</v>
      </c>
      <c r="W161">
        <v>-5</v>
      </c>
      <c r="X161" t="s">
        <v>619</v>
      </c>
      <c r="Y161">
        <v>0</v>
      </c>
      <c r="Z161">
        <v>0</v>
      </c>
      <c r="AA161" t="s">
        <v>586</v>
      </c>
      <c r="AB161" t="s">
        <v>586</v>
      </c>
      <c r="AC161">
        <v>0</v>
      </c>
      <c r="AD161">
        <v>0</v>
      </c>
      <c r="AE161">
        <v>0</v>
      </c>
      <c r="AF161">
        <v>0</v>
      </c>
      <c r="AG161">
        <v>0</v>
      </c>
    </row>
    <row r="162" spans="1:33" ht="16" x14ac:dyDescent="0.2">
      <c r="A162" t="s">
        <v>675</v>
      </c>
      <c r="B162" t="s">
        <v>619</v>
      </c>
      <c r="C162">
        <v>1</v>
      </c>
      <c r="D162" t="s">
        <v>619</v>
      </c>
      <c r="E162" t="s">
        <v>619</v>
      </c>
      <c r="F162" t="s">
        <v>619</v>
      </c>
      <c r="G162" t="s">
        <v>619</v>
      </c>
      <c r="H162" t="s">
        <v>619</v>
      </c>
      <c r="I162">
        <v>-5</v>
      </c>
      <c r="J162">
        <v>-5</v>
      </c>
      <c r="K162">
        <v>-5</v>
      </c>
      <c r="L162">
        <v>-5</v>
      </c>
      <c r="M162">
        <v>-5</v>
      </c>
      <c r="N162" t="s">
        <v>586</v>
      </c>
      <c r="O162" t="s">
        <v>586</v>
      </c>
      <c r="P162" t="s">
        <v>586</v>
      </c>
      <c r="Q162" t="s">
        <v>586</v>
      </c>
      <c r="R162" t="s">
        <v>586</v>
      </c>
      <c r="S162" t="s">
        <v>619</v>
      </c>
      <c r="T162" t="s">
        <v>619</v>
      </c>
      <c r="U162" t="s">
        <v>619</v>
      </c>
      <c r="V162" t="s">
        <v>619</v>
      </c>
      <c r="W162" t="s">
        <v>619</v>
      </c>
      <c r="X162" t="s">
        <v>619</v>
      </c>
      <c r="Y162" t="s">
        <v>619</v>
      </c>
      <c r="Z162" t="s">
        <v>619</v>
      </c>
      <c r="AA162" t="s">
        <v>619</v>
      </c>
      <c r="AB162" t="s">
        <v>619</v>
      </c>
      <c r="AC162" t="s">
        <v>586</v>
      </c>
      <c r="AD162" t="s">
        <v>586</v>
      </c>
      <c r="AE162" t="s">
        <v>586</v>
      </c>
      <c r="AF162" t="s">
        <v>586</v>
      </c>
      <c r="AG162" t="s">
        <v>586</v>
      </c>
    </row>
    <row r="163" spans="1:33" ht="16" x14ac:dyDescent="0.2">
      <c r="A163" t="s">
        <v>674</v>
      </c>
      <c r="B163" t="s">
        <v>619</v>
      </c>
      <c r="C163" t="s">
        <v>619</v>
      </c>
      <c r="D163" t="s">
        <v>619</v>
      </c>
      <c r="E163" t="s">
        <v>619</v>
      </c>
      <c r="F163">
        <v>1</v>
      </c>
      <c r="G163">
        <v>2</v>
      </c>
      <c r="H163" t="s">
        <v>619</v>
      </c>
      <c r="I163" t="s">
        <v>619</v>
      </c>
      <c r="J163" t="s">
        <v>619</v>
      </c>
      <c r="K163" t="s">
        <v>619</v>
      </c>
      <c r="L163" t="s">
        <v>619</v>
      </c>
      <c r="M163" t="s">
        <v>619</v>
      </c>
      <c r="N163">
        <v>1</v>
      </c>
      <c r="O163">
        <v>2</v>
      </c>
      <c r="P163">
        <v>4</v>
      </c>
      <c r="Q163">
        <v>2</v>
      </c>
      <c r="R163">
        <v>33</v>
      </c>
      <c r="S163">
        <v>-6</v>
      </c>
      <c r="T163">
        <v>-16</v>
      </c>
      <c r="U163">
        <v>60</v>
      </c>
      <c r="V163">
        <v>-142</v>
      </c>
      <c r="W163">
        <v>-55</v>
      </c>
      <c r="X163">
        <v>19</v>
      </c>
      <c r="Y163">
        <v>108</v>
      </c>
      <c r="Z163">
        <v>81</v>
      </c>
      <c r="AA163">
        <v>285</v>
      </c>
      <c r="AB163">
        <v>-151</v>
      </c>
      <c r="AC163">
        <v>448</v>
      </c>
      <c r="AD163">
        <v>237</v>
      </c>
      <c r="AE163">
        <v>228</v>
      </c>
      <c r="AF163">
        <v>-29</v>
      </c>
      <c r="AG163">
        <v>180</v>
      </c>
    </row>
    <row r="164" spans="1:33" ht="16" x14ac:dyDescent="0.2">
      <c r="A164" t="s">
        <v>673</v>
      </c>
      <c r="B164">
        <v>-15</v>
      </c>
      <c r="C164">
        <v>-21</v>
      </c>
      <c r="D164">
        <v>-11</v>
      </c>
      <c r="E164">
        <v>-41</v>
      </c>
      <c r="F164">
        <v>-1</v>
      </c>
      <c r="G164">
        <v>-1</v>
      </c>
      <c r="H164">
        <v>1</v>
      </c>
      <c r="I164">
        <v>15</v>
      </c>
      <c r="J164">
        <v>16</v>
      </c>
      <c r="K164">
        <v>14</v>
      </c>
      <c r="L164">
        <v>15</v>
      </c>
      <c r="M164">
        <v>15</v>
      </c>
      <c r="N164">
        <v>13</v>
      </c>
      <c r="O164">
        <v>18</v>
      </c>
      <c r="P164">
        <v>11</v>
      </c>
      <c r="Q164">
        <v>-1</v>
      </c>
      <c r="R164">
        <v>9</v>
      </c>
      <c r="S164">
        <v>59</v>
      </c>
      <c r="T164">
        <v>53</v>
      </c>
      <c r="U164">
        <v>61</v>
      </c>
      <c r="V164">
        <v>56</v>
      </c>
      <c r="W164">
        <v>20</v>
      </c>
      <c r="X164">
        <v>-4</v>
      </c>
      <c r="Y164">
        <v>-4</v>
      </c>
      <c r="Z164">
        <v>-23</v>
      </c>
      <c r="AA164">
        <v>107</v>
      </c>
      <c r="AB164">
        <v>30</v>
      </c>
      <c r="AC164">
        <v>48</v>
      </c>
      <c r="AD164">
        <v>31</v>
      </c>
      <c r="AE164">
        <v>40</v>
      </c>
      <c r="AF164">
        <v>92</v>
      </c>
      <c r="AG164">
        <v>67</v>
      </c>
    </row>
    <row r="165" spans="1:33" ht="16" x14ac:dyDescent="0.2">
      <c r="A165" t="s">
        <v>672</v>
      </c>
      <c r="B165" t="s">
        <v>619</v>
      </c>
      <c r="C165" t="s">
        <v>619</v>
      </c>
      <c r="D165">
        <v>-6</v>
      </c>
      <c r="E165">
        <v>-2</v>
      </c>
      <c r="F165">
        <v>-8</v>
      </c>
      <c r="G165">
        <v>0</v>
      </c>
      <c r="H165">
        <v>0</v>
      </c>
      <c r="I165" t="s">
        <v>586</v>
      </c>
      <c r="J165" t="s">
        <v>586</v>
      </c>
      <c r="K165" t="s">
        <v>586</v>
      </c>
      <c r="L165" t="s">
        <v>586</v>
      </c>
      <c r="M165" t="s">
        <v>586</v>
      </c>
      <c r="N165">
        <v>1</v>
      </c>
      <c r="O165">
        <v>1</v>
      </c>
      <c r="P165">
        <v>1</v>
      </c>
      <c r="Q165">
        <v>1</v>
      </c>
      <c r="R165">
        <v>1</v>
      </c>
      <c r="S165">
        <v>1</v>
      </c>
      <c r="T165">
        <v>1</v>
      </c>
      <c r="U165">
        <v>4</v>
      </c>
      <c r="V165">
        <v>1</v>
      </c>
      <c r="W165">
        <v>2</v>
      </c>
      <c r="X165" t="s">
        <v>619</v>
      </c>
      <c r="Y165" t="s">
        <v>619</v>
      </c>
      <c r="Z165">
        <v>-3</v>
      </c>
      <c r="AA165">
        <v>-3</v>
      </c>
      <c r="AB165">
        <v>-3</v>
      </c>
      <c r="AC165" t="s">
        <v>619</v>
      </c>
      <c r="AD165" t="s">
        <v>619</v>
      </c>
      <c r="AE165" t="s">
        <v>619</v>
      </c>
      <c r="AF165">
        <v>8</v>
      </c>
      <c r="AG165">
        <v>2</v>
      </c>
    </row>
    <row r="166" spans="1:33" ht="16" x14ac:dyDescent="0.2">
      <c r="A166" t="s">
        <v>671</v>
      </c>
      <c r="B166">
        <v>-9</v>
      </c>
      <c r="C166">
        <v>-8</v>
      </c>
      <c r="D166">
        <v>-8</v>
      </c>
      <c r="E166" t="s">
        <v>619</v>
      </c>
      <c r="F166">
        <v>-1</v>
      </c>
      <c r="G166">
        <v>-5</v>
      </c>
      <c r="H166">
        <v>-1</v>
      </c>
      <c r="I166">
        <v>0</v>
      </c>
      <c r="J166">
        <v>0</v>
      </c>
      <c r="K166">
        <v>0</v>
      </c>
      <c r="L166">
        <v>0</v>
      </c>
      <c r="M166">
        <v>0</v>
      </c>
      <c r="N166" t="s">
        <v>619</v>
      </c>
      <c r="O166">
        <v>1</v>
      </c>
      <c r="P166">
        <v>1</v>
      </c>
      <c r="Q166">
        <v>1</v>
      </c>
      <c r="R166">
        <v>1</v>
      </c>
      <c r="S166" t="s">
        <v>619</v>
      </c>
      <c r="T166" t="s">
        <v>619</v>
      </c>
      <c r="U166" t="s">
        <v>619</v>
      </c>
      <c r="V166" t="s">
        <v>619</v>
      </c>
      <c r="W166" t="s">
        <v>619</v>
      </c>
      <c r="X166" t="s">
        <v>619</v>
      </c>
      <c r="Y166" t="s">
        <v>619</v>
      </c>
      <c r="Z166" t="s">
        <v>619</v>
      </c>
      <c r="AA166" t="s">
        <v>619</v>
      </c>
      <c r="AB166" t="s">
        <v>619</v>
      </c>
      <c r="AC166">
        <v>2</v>
      </c>
      <c r="AD166">
        <v>2</v>
      </c>
      <c r="AE166">
        <v>2</v>
      </c>
      <c r="AF166">
        <v>2</v>
      </c>
      <c r="AG166">
        <v>2</v>
      </c>
    </row>
    <row r="167" spans="1:33" ht="16" x14ac:dyDescent="0.2">
      <c r="A167" t="s">
        <v>670</v>
      </c>
      <c r="B167">
        <v>-2</v>
      </c>
      <c r="C167">
        <v>-3</v>
      </c>
      <c r="D167">
        <v>1</v>
      </c>
      <c r="E167" t="s">
        <v>619</v>
      </c>
      <c r="F167">
        <v>-2</v>
      </c>
      <c r="G167">
        <v>1</v>
      </c>
      <c r="H167" t="s">
        <v>619</v>
      </c>
      <c r="I167">
        <v>1</v>
      </c>
      <c r="J167" t="s">
        <v>619</v>
      </c>
      <c r="K167" t="s">
        <v>619</v>
      </c>
      <c r="L167" t="s">
        <v>619</v>
      </c>
      <c r="M167">
        <v>1</v>
      </c>
      <c r="N167">
        <v>-2</v>
      </c>
      <c r="O167">
        <v>-5</v>
      </c>
      <c r="P167">
        <v>-4</v>
      </c>
      <c r="Q167">
        <v>-3</v>
      </c>
      <c r="R167">
        <v>-4</v>
      </c>
      <c r="S167">
        <v>-2</v>
      </c>
      <c r="T167">
        <v>-1</v>
      </c>
      <c r="U167">
        <v>-1</v>
      </c>
      <c r="V167">
        <v>-1</v>
      </c>
      <c r="W167">
        <v>-1</v>
      </c>
      <c r="X167" t="s">
        <v>619</v>
      </c>
      <c r="Y167" t="s">
        <v>619</v>
      </c>
      <c r="Z167" t="s">
        <v>619</v>
      </c>
      <c r="AA167" t="s">
        <v>619</v>
      </c>
      <c r="AB167" t="s">
        <v>619</v>
      </c>
      <c r="AC167" t="s">
        <v>586</v>
      </c>
      <c r="AD167" t="s">
        <v>586</v>
      </c>
      <c r="AE167" t="s">
        <v>586</v>
      </c>
      <c r="AF167" t="s">
        <v>586</v>
      </c>
      <c r="AG167" t="s">
        <v>586</v>
      </c>
    </row>
    <row r="168" spans="1:33" ht="16" x14ac:dyDescent="0.2">
      <c r="A168" t="s">
        <v>669</v>
      </c>
      <c r="B168" t="s">
        <v>619</v>
      </c>
      <c r="C168" t="s">
        <v>619</v>
      </c>
      <c r="D168">
        <v>1</v>
      </c>
      <c r="E168">
        <v>1</v>
      </c>
      <c r="F168" t="s">
        <v>619</v>
      </c>
      <c r="G168" t="s">
        <v>619</v>
      </c>
      <c r="H168" t="s">
        <v>619</v>
      </c>
      <c r="I168" t="s">
        <v>619</v>
      </c>
      <c r="J168" t="s">
        <v>619</v>
      </c>
      <c r="K168" t="s">
        <v>619</v>
      </c>
      <c r="L168" t="s">
        <v>619</v>
      </c>
      <c r="M168" t="s">
        <v>619</v>
      </c>
      <c r="N168" t="s">
        <v>586</v>
      </c>
      <c r="O168" t="s">
        <v>586</v>
      </c>
      <c r="P168" t="s">
        <v>586</v>
      </c>
      <c r="Q168" t="s">
        <v>586</v>
      </c>
      <c r="R168" t="s">
        <v>586</v>
      </c>
      <c r="S168" t="s">
        <v>586</v>
      </c>
      <c r="T168" t="s">
        <v>586</v>
      </c>
      <c r="U168" t="s">
        <v>586</v>
      </c>
      <c r="V168" t="s">
        <v>586</v>
      </c>
      <c r="W168" t="s">
        <v>586</v>
      </c>
      <c r="X168">
        <v>1</v>
      </c>
      <c r="Y168">
        <v>1</v>
      </c>
      <c r="Z168">
        <v>1</v>
      </c>
      <c r="AA168">
        <v>1</v>
      </c>
      <c r="AB168">
        <v>1</v>
      </c>
      <c r="AC168" t="s">
        <v>586</v>
      </c>
      <c r="AD168" t="s">
        <v>586</v>
      </c>
      <c r="AE168" t="s">
        <v>586</v>
      </c>
      <c r="AF168" t="s">
        <v>586</v>
      </c>
      <c r="AG168" t="s">
        <v>586</v>
      </c>
    </row>
    <row r="169" spans="1:33" ht="16" x14ac:dyDescent="0.2">
      <c r="A169" t="s">
        <v>668</v>
      </c>
      <c r="B169" t="s">
        <v>586</v>
      </c>
      <c r="C169" t="s">
        <v>586</v>
      </c>
      <c r="D169" t="s">
        <v>586</v>
      </c>
      <c r="E169" t="s">
        <v>586</v>
      </c>
      <c r="F169" t="s">
        <v>586</v>
      </c>
      <c r="G169" t="s">
        <v>586</v>
      </c>
      <c r="H169" t="s">
        <v>586</v>
      </c>
      <c r="I169" t="s">
        <v>586</v>
      </c>
      <c r="J169" t="s">
        <v>586</v>
      </c>
      <c r="K169" t="s">
        <v>586</v>
      </c>
      <c r="L169" t="s">
        <v>586</v>
      </c>
      <c r="M169" t="s">
        <v>586</v>
      </c>
      <c r="N169" t="s">
        <v>586</v>
      </c>
      <c r="O169" t="s">
        <v>586</v>
      </c>
      <c r="P169" t="s">
        <v>586</v>
      </c>
      <c r="Q169" t="s">
        <v>586</v>
      </c>
      <c r="R169" t="s">
        <v>586</v>
      </c>
      <c r="S169" t="s">
        <v>586</v>
      </c>
      <c r="T169" t="s">
        <v>586</v>
      </c>
      <c r="U169" t="s">
        <v>586</v>
      </c>
      <c r="V169" t="s">
        <v>586</v>
      </c>
      <c r="W169" t="s">
        <v>586</v>
      </c>
      <c r="X169" t="s">
        <v>619</v>
      </c>
      <c r="Y169" t="s">
        <v>619</v>
      </c>
      <c r="Z169" t="s">
        <v>619</v>
      </c>
      <c r="AA169">
        <v>1</v>
      </c>
      <c r="AB169" t="s">
        <v>619</v>
      </c>
      <c r="AC169">
        <v>1</v>
      </c>
      <c r="AD169" t="s">
        <v>619</v>
      </c>
      <c r="AE169">
        <v>-5</v>
      </c>
      <c r="AF169">
        <v>-4</v>
      </c>
      <c r="AG169">
        <v>18</v>
      </c>
    </row>
    <row r="170" spans="1:33" ht="16" x14ac:dyDescent="0.2">
      <c r="A170" t="s">
        <v>667</v>
      </c>
      <c r="B170">
        <v>2</v>
      </c>
      <c r="C170">
        <v>3</v>
      </c>
      <c r="D170">
        <v>4</v>
      </c>
      <c r="E170">
        <v>1</v>
      </c>
      <c r="F170">
        <v>1</v>
      </c>
      <c r="G170">
        <v>1</v>
      </c>
      <c r="H170" t="s">
        <v>619</v>
      </c>
      <c r="I170">
        <v>2</v>
      </c>
      <c r="J170">
        <v>1</v>
      </c>
      <c r="K170" t="s">
        <v>619</v>
      </c>
      <c r="L170">
        <v>-2</v>
      </c>
      <c r="M170">
        <v>3</v>
      </c>
      <c r="N170">
        <v>8</v>
      </c>
      <c r="O170">
        <v>8</v>
      </c>
      <c r="P170">
        <v>11</v>
      </c>
      <c r="Q170">
        <v>11</v>
      </c>
      <c r="R170">
        <v>10</v>
      </c>
      <c r="S170">
        <v>12</v>
      </c>
      <c r="T170">
        <v>6</v>
      </c>
      <c r="U170">
        <v>6</v>
      </c>
      <c r="V170">
        <v>1</v>
      </c>
      <c r="W170">
        <v>-5</v>
      </c>
      <c r="X170">
        <v>-6</v>
      </c>
      <c r="Y170">
        <v>-9</v>
      </c>
      <c r="Z170">
        <v>5</v>
      </c>
      <c r="AA170">
        <v>-3</v>
      </c>
      <c r="AB170">
        <v>-6</v>
      </c>
      <c r="AC170">
        <v>-14</v>
      </c>
      <c r="AD170">
        <v>-54</v>
      </c>
      <c r="AE170">
        <v>-9</v>
      </c>
      <c r="AF170">
        <v>-9</v>
      </c>
      <c r="AG170">
        <v>-10</v>
      </c>
    </row>
    <row r="171" spans="1:33" ht="16" x14ac:dyDescent="0.2">
      <c r="A171" t="s">
        <v>666</v>
      </c>
      <c r="B171" t="s">
        <v>586</v>
      </c>
      <c r="C171" t="s">
        <v>586</v>
      </c>
      <c r="D171" t="s">
        <v>586</v>
      </c>
      <c r="E171" t="s">
        <v>586</v>
      </c>
      <c r="F171" t="s">
        <v>586</v>
      </c>
      <c r="G171" t="s">
        <v>586</v>
      </c>
      <c r="H171" t="s">
        <v>586</v>
      </c>
      <c r="I171" t="s">
        <v>586</v>
      </c>
      <c r="J171" t="s">
        <v>586</v>
      </c>
      <c r="K171" t="s">
        <v>586</v>
      </c>
      <c r="L171" t="s">
        <v>586</v>
      </c>
      <c r="M171" t="s">
        <v>586</v>
      </c>
      <c r="N171" t="s">
        <v>586</v>
      </c>
      <c r="O171" t="s">
        <v>586</v>
      </c>
      <c r="P171" t="s">
        <v>586</v>
      </c>
      <c r="Q171" t="s">
        <v>586</v>
      </c>
      <c r="R171" t="s">
        <v>586</v>
      </c>
      <c r="S171" t="s">
        <v>619</v>
      </c>
      <c r="T171" t="s">
        <v>619</v>
      </c>
      <c r="U171" t="s">
        <v>619</v>
      </c>
      <c r="V171">
        <v>21</v>
      </c>
      <c r="W171">
        <v>27</v>
      </c>
      <c r="X171" t="s">
        <v>619</v>
      </c>
      <c r="Y171">
        <v>14</v>
      </c>
      <c r="Z171">
        <v>0</v>
      </c>
      <c r="AA171">
        <v>0</v>
      </c>
      <c r="AB171">
        <v>5</v>
      </c>
      <c r="AC171">
        <v>0</v>
      </c>
      <c r="AD171">
        <v>0</v>
      </c>
      <c r="AE171">
        <v>0</v>
      </c>
      <c r="AF171">
        <v>0</v>
      </c>
      <c r="AG171">
        <v>0</v>
      </c>
    </row>
    <row r="172" spans="1:33" ht="16" x14ac:dyDescent="0.2">
      <c r="A172" t="s">
        <v>665</v>
      </c>
      <c r="B172">
        <v>-50</v>
      </c>
      <c r="C172" t="s">
        <v>604</v>
      </c>
      <c r="D172">
        <v>8</v>
      </c>
      <c r="E172">
        <v>8</v>
      </c>
      <c r="F172" t="s">
        <v>604</v>
      </c>
      <c r="G172" t="s">
        <v>604</v>
      </c>
      <c r="H172">
        <v>8</v>
      </c>
      <c r="I172" t="s">
        <v>604</v>
      </c>
      <c r="J172" t="s">
        <v>604</v>
      </c>
      <c r="K172" t="s">
        <v>604</v>
      </c>
      <c r="L172" t="s">
        <v>604</v>
      </c>
      <c r="M172">
        <v>4</v>
      </c>
      <c r="N172" t="s">
        <v>619</v>
      </c>
      <c r="O172">
        <v>-5</v>
      </c>
      <c r="P172">
        <v>-5</v>
      </c>
      <c r="Q172">
        <v>-4</v>
      </c>
      <c r="R172" t="s">
        <v>619</v>
      </c>
      <c r="S172" t="s">
        <v>619</v>
      </c>
      <c r="T172">
        <v>2</v>
      </c>
      <c r="U172">
        <v>2</v>
      </c>
      <c r="V172">
        <v>2</v>
      </c>
      <c r="W172">
        <v>4</v>
      </c>
      <c r="X172">
        <v>3</v>
      </c>
      <c r="Y172">
        <v>2</v>
      </c>
      <c r="Z172" t="s">
        <v>619</v>
      </c>
      <c r="AA172" t="s">
        <v>619</v>
      </c>
      <c r="AB172" t="s">
        <v>619</v>
      </c>
      <c r="AC172">
        <v>-2</v>
      </c>
      <c r="AD172">
        <v>-3</v>
      </c>
      <c r="AE172">
        <v>-10</v>
      </c>
      <c r="AF172" t="s">
        <v>604</v>
      </c>
      <c r="AG172" t="s">
        <v>604</v>
      </c>
    </row>
    <row r="173" spans="1:33" ht="16" x14ac:dyDescent="0.2">
      <c r="A173" t="s">
        <v>664</v>
      </c>
      <c r="B173" t="s">
        <v>604</v>
      </c>
      <c r="C173">
        <v>-3</v>
      </c>
      <c r="D173">
        <v>-14</v>
      </c>
      <c r="E173" t="s">
        <v>604</v>
      </c>
      <c r="F173">
        <v>-4</v>
      </c>
      <c r="G173">
        <v>-2</v>
      </c>
      <c r="H173">
        <v>-1</v>
      </c>
      <c r="I173" t="s">
        <v>604</v>
      </c>
      <c r="J173" t="s">
        <v>604</v>
      </c>
      <c r="K173" t="s">
        <v>604</v>
      </c>
      <c r="L173" t="s">
        <v>604</v>
      </c>
      <c r="M173" t="s">
        <v>604</v>
      </c>
      <c r="N173" t="s">
        <v>619</v>
      </c>
      <c r="O173" t="s">
        <v>619</v>
      </c>
      <c r="P173" t="s">
        <v>619</v>
      </c>
      <c r="Q173" t="s">
        <v>619</v>
      </c>
      <c r="R173" t="s">
        <v>619</v>
      </c>
      <c r="S173">
        <v>3</v>
      </c>
      <c r="T173">
        <v>3</v>
      </c>
      <c r="U173">
        <v>3</v>
      </c>
      <c r="V173">
        <v>3</v>
      </c>
      <c r="W173">
        <v>3</v>
      </c>
      <c r="X173">
        <v>0</v>
      </c>
      <c r="Y173">
        <v>0</v>
      </c>
      <c r="Z173">
        <v>0</v>
      </c>
      <c r="AA173">
        <v>0</v>
      </c>
      <c r="AB173">
        <v>0</v>
      </c>
      <c r="AC173" t="s">
        <v>619</v>
      </c>
      <c r="AD173" t="s">
        <v>619</v>
      </c>
      <c r="AE173" t="s">
        <v>619</v>
      </c>
      <c r="AF173" t="s">
        <v>619</v>
      </c>
      <c r="AG173" t="s">
        <v>619</v>
      </c>
    </row>
    <row r="174" spans="1:33" ht="16" x14ac:dyDescent="0.2">
      <c r="A174" t="s">
        <v>663</v>
      </c>
      <c r="B174">
        <v>-182</v>
      </c>
      <c r="C174">
        <v>-118</v>
      </c>
      <c r="D174">
        <v>27</v>
      </c>
      <c r="E174">
        <v>-29</v>
      </c>
      <c r="F174" t="s">
        <v>604</v>
      </c>
      <c r="G174">
        <v>-26</v>
      </c>
      <c r="H174" t="s">
        <v>604</v>
      </c>
      <c r="I174">
        <v>-19</v>
      </c>
      <c r="J174">
        <v>-12</v>
      </c>
      <c r="K174">
        <v>-7</v>
      </c>
      <c r="L174">
        <v>-12</v>
      </c>
      <c r="M174">
        <v>-13</v>
      </c>
      <c r="N174">
        <v>-1</v>
      </c>
      <c r="O174">
        <v>-1</v>
      </c>
      <c r="P174" t="s">
        <v>619</v>
      </c>
      <c r="Q174">
        <v>2</v>
      </c>
      <c r="R174">
        <v>-1</v>
      </c>
      <c r="S174">
        <v>6</v>
      </c>
      <c r="T174">
        <v>6</v>
      </c>
      <c r="U174">
        <v>6</v>
      </c>
      <c r="V174">
        <v>5</v>
      </c>
      <c r="W174">
        <v>5</v>
      </c>
      <c r="X174" t="s">
        <v>586</v>
      </c>
      <c r="Y174" t="s">
        <v>586</v>
      </c>
      <c r="Z174" t="s">
        <v>586</v>
      </c>
      <c r="AA174" t="s">
        <v>586</v>
      </c>
      <c r="AB174" t="s">
        <v>586</v>
      </c>
      <c r="AC174" t="s">
        <v>619</v>
      </c>
      <c r="AD174" t="s">
        <v>619</v>
      </c>
      <c r="AE174" t="s">
        <v>619</v>
      </c>
      <c r="AF174" t="s">
        <v>619</v>
      </c>
      <c r="AG174" t="s">
        <v>619</v>
      </c>
    </row>
    <row r="175" spans="1:33" ht="16" x14ac:dyDescent="0.2">
      <c r="A175" t="s">
        <v>662</v>
      </c>
      <c r="B175" t="s">
        <v>619</v>
      </c>
      <c r="C175" t="s">
        <v>619</v>
      </c>
      <c r="D175" t="s">
        <v>619</v>
      </c>
      <c r="E175" t="s">
        <v>619</v>
      </c>
      <c r="F175" t="s">
        <v>619</v>
      </c>
      <c r="G175" t="s">
        <v>604</v>
      </c>
      <c r="H175" t="s">
        <v>604</v>
      </c>
      <c r="I175" t="s">
        <v>619</v>
      </c>
      <c r="J175" t="s">
        <v>619</v>
      </c>
      <c r="K175">
        <v>1</v>
      </c>
      <c r="L175" t="s">
        <v>619</v>
      </c>
      <c r="M175">
        <v>79</v>
      </c>
      <c r="N175" t="s">
        <v>604</v>
      </c>
      <c r="O175">
        <v>46</v>
      </c>
      <c r="P175">
        <v>1</v>
      </c>
      <c r="Q175">
        <v>1</v>
      </c>
      <c r="R175">
        <v>1</v>
      </c>
      <c r="S175">
        <v>5</v>
      </c>
      <c r="T175">
        <v>5</v>
      </c>
      <c r="U175">
        <v>5</v>
      </c>
      <c r="V175">
        <v>5</v>
      </c>
      <c r="W175">
        <v>5</v>
      </c>
      <c r="X175" t="s">
        <v>619</v>
      </c>
      <c r="Y175" t="s">
        <v>619</v>
      </c>
      <c r="Z175" t="s">
        <v>619</v>
      </c>
      <c r="AA175" t="s">
        <v>619</v>
      </c>
      <c r="AB175" t="s">
        <v>619</v>
      </c>
      <c r="AC175">
        <v>1</v>
      </c>
      <c r="AD175">
        <v>1</v>
      </c>
      <c r="AE175">
        <v>1</v>
      </c>
      <c r="AF175">
        <v>1</v>
      </c>
      <c r="AG175">
        <v>1</v>
      </c>
    </row>
    <row r="176" spans="1:33" ht="16" x14ac:dyDescent="0.2">
      <c r="A176" t="s">
        <v>661</v>
      </c>
      <c r="B176">
        <v>-7</v>
      </c>
      <c r="C176">
        <v>-11</v>
      </c>
      <c r="D176">
        <v>-16</v>
      </c>
      <c r="E176">
        <v>-25</v>
      </c>
      <c r="F176">
        <v>-5</v>
      </c>
      <c r="G176">
        <v>-4</v>
      </c>
      <c r="H176">
        <v>-2</v>
      </c>
      <c r="I176" t="s">
        <v>619</v>
      </c>
      <c r="J176">
        <v>2</v>
      </c>
      <c r="K176">
        <v>1</v>
      </c>
      <c r="L176">
        <v>2</v>
      </c>
      <c r="M176">
        <v>3</v>
      </c>
      <c r="N176">
        <v>1</v>
      </c>
      <c r="O176">
        <v>-6</v>
      </c>
      <c r="P176">
        <v>-22</v>
      </c>
      <c r="Q176">
        <v>-6</v>
      </c>
      <c r="R176">
        <v>-6</v>
      </c>
      <c r="S176">
        <v>2</v>
      </c>
      <c r="T176">
        <v>4</v>
      </c>
      <c r="U176" t="s">
        <v>619</v>
      </c>
      <c r="V176" t="s">
        <v>619</v>
      </c>
      <c r="W176">
        <v>-2</v>
      </c>
      <c r="X176">
        <v>-3</v>
      </c>
      <c r="Y176" t="s">
        <v>619</v>
      </c>
      <c r="Z176">
        <v>6</v>
      </c>
      <c r="AA176">
        <v>9</v>
      </c>
      <c r="AB176">
        <v>3</v>
      </c>
      <c r="AC176">
        <v>-8</v>
      </c>
      <c r="AD176">
        <v>-7</v>
      </c>
      <c r="AE176">
        <v>-9</v>
      </c>
      <c r="AF176">
        <v>-9</v>
      </c>
      <c r="AG176">
        <v>-27</v>
      </c>
    </row>
    <row r="177" spans="1:33" ht="16" x14ac:dyDescent="0.2">
      <c r="A177" t="s">
        <v>660</v>
      </c>
      <c r="B177">
        <v>1</v>
      </c>
      <c r="C177">
        <v>3</v>
      </c>
      <c r="D177">
        <v>1</v>
      </c>
      <c r="E177">
        <v>3</v>
      </c>
      <c r="F177">
        <v>3</v>
      </c>
      <c r="G177">
        <v>3</v>
      </c>
      <c r="H177">
        <v>1</v>
      </c>
      <c r="I177">
        <v>1</v>
      </c>
      <c r="J177">
        <v>1</v>
      </c>
      <c r="K177">
        <v>1</v>
      </c>
      <c r="L177" t="s">
        <v>619</v>
      </c>
      <c r="M177" t="s">
        <v>619</v>
      </c>
      <c r="N177">
        <v>1</v>
      </c>
      <c r="O177" t="s">
        <v>619</v>
      </c>
      <c r="P177">
        <v>1</v>
      </c>
      <c r="Q177">
        <v>1</v>
      </c>
      <c r="R177">
        <v>1</v>
      </c>
      <c r="S177">
        <v>1</v>
      </c>
      <c r="T177">
        <v>1</v>
      </c>
      <c r="U177">
        <v>1</v>
      </c>
      <c r="V177" t="s">
        <v>619</v>
      </c>
      <c r="W177" t="s">
        <v>619</v>
      </c>
      <c r="X177" t="s">
        <v>619</v>
      </c>
      <c r="Y177">
        <v>1</v>
      </c>
      <c r="Z177" t="s">
        <v>619</v>
      </c>
      <c r="AA177" t="s">
        <v>619</v>
      </c>
      <c r="AB177" t="s">
        <v>619</v>
      </c>
      <c r="AC177">
        <v>0</v>
      </c>
      <c r="AD177">
        <v>0</v>
      </c>
      <c r="AE177">
        <v>0</v>
      </c>
      <c r="AF177">
        <v>0</v>
      </c>
      <c r="AG177">
        <v>0</v>
      </c>
    </row>
    <row r="178" spans="1:33" ht="16" x14ac:dyDescent="0.2">
      <c r="A178" t="s">
        <v>659</v>
      </c>
      <c r="B178">
        <v>-43</v>
      </c>
      <c r="C178">
        <v>-89</v>
      </c>
      <c r="D178">
        <v>-57</v>
      </c>
      <c r="E178" t="s">
        <v>604</v>
      </c>
      <c r="F178">
        <v>-60</v>
      </c>
      <c r="G178" t="s">
        <v>604</v>
      </c>
      <c r="H178">
        <v>-6</v>
      </c>
      <c r="I178" t="s">
        <v>619</v>
      </c>
      <c r="J178">
        <v>2</v>
      </c>
      <c r="K178">
        <v>-20</v>
      </c>
      <c r="L178">
        <v>-30</v>
      </c>
      <c r="M178">
        <v>5</v>
      </c>
      <c r="N178">
        <v>1</v>
      </c>
      <c r="O178">
        <v>-6</v>
      </c>
      <c r="P178">
        <v>20</v>
      </c>
      <c r="Q178">
        <v>23</v>
      </c>
      <c r="R178">
        <v>20</v>
      </c>
      <c r="S178">
        <v>31</v>
      </c>
      <c r="T178">
        <v>27</v>
      </c>
      <c r="U178">
        <v>22</v>
      </c>
      <c r="V178">
        <v>14</v>
      </c>
      <c r="W178">
        <v>29</v>
      </c>
      <c r="X178">
        <v>25</v>
      </c>
      <c r="Y178">
        <v>-2</v>
      </c>
      <c r="Z178">
        <v>11</v>
      </c>
      <c r="AA178">
        <v>26</v>
      </c>
      <c r="AB178">
        <v>53</v>
      </c>
      <c r="AC178">
        <v>31</v>
      </c>
      <c r="AD178">
        <v>65</v>
      </c>
      <c r="AE178">
        <v>27</v>
      </c>
      <c r="AF178">
        <v>22</v>
      </c>
      <c r="AG178">
        <v>51</v>
      </c>
    </row>
    <row r="179" spans="1:33" ht="16" x14ac:dyDescent="0.2">
      <c r="A179" t="s">
        <v>658</v>
      </c>
      <c r="B179">
        <v>1</v>
      </c>
      <c r="C179">
        <v>5</v>
      </c>
      <c r="D179">
        <v>4</v>
      </c>
      <c r="E179">
        <v>4</v>
      </c>
      <c r="F179">
        <v>3</v>
      </c>
      <c r="G179">
        <v>1</v>
      </c>
      <c r="H179" t="s">
        <v>619</v>
      </c>
      <c r="I179">
        <v>1</v>
      </c>
      <c r="J179">
        <v>1</v>
      </c>
      <c r="K179">
        <v>1</v>
      </c>
      <c r="L179">
        <v>1</v>
      </c>
      <c r="M179">
        <v>1</v>
      </c>
      <c r="N179">
        <v>3</v>
      </c>
      <c r="O179">
        <v>2</v>
      </c>
      <c r="P179">
        <v>1</v>
      </c>
      <c r="Q179">
        <v>3</v>
      </c>
      <c r="R179">
        <v>5</v>
      </c>
      <c r="S179">
        <v>4</v>
      </c>
      <c r="T179" t="s">
        <v>619</v>
      </c>
      <c r="U179" t="s">
        <v>619</v>
      </c>
      <c r="V179" t="s">
        <v>619</v>
      </c>
      <c r="W179" t="s">
        <v>619</v>
      </c>
      <c r="X179" t="s">
        <v>619</v>
      </c>
      <c r="Y179">
        <v>1</v>
      </c>
      <c r="Z179">
        <v>1</v>
      </c>
      <c r="AA179">
        <v>6</v>
      </c>
      <c r="AB179">
        <v>4</v>
      </c>
      <c r="AC179">
        <v>2</v>
      </c>
      <c r="AD179">
        <v>6</v>
      </c>
      <c r="AE179">
        <v>1</v>
      </c>
      <c r="AF179">
        <v>7</v>
      </c>
      <c r="AG179">
        <v>10</v>
      </c>
    </row>
    <row r="180" spans="1:33" ht="16" x14ac:dyDescent="0.2">
      <c r="A180" t="s">
        <v>657</v>
      </c>
      <c r="B180" t="s">
        <v>586</v>
      </c>
      <c r="C180" t="s">
        <v>586</v>
      </c>
      <c r="D180" t="s">
        <v>586</v>
      </c>
      <c r="E180" t="s">
        <v>586</v>
      </c>
      <c r="F180" t="s">
        <v>586</v>
      </c>
      <c r="G180" t="s">
        <v>586</v>
      </c>
      <c r="H180" t="s">
        <v>586</v>
      </c>
      <c r="I180" t="s">
        <v>586</v>
      </c>
      <c r="J180" t="s">
        <v>586</v>
      </c>
      <c r="K180" t="s">
        <v>586</v>
      </c>
      <c r="L180" t="s">
        <v>586</v>
      </c>
      <c r="M180" t="s">
        <v>586</v>
      </c>
      <c r="N180" t="s">
        <v>586</v>
      </c>
      <c r="O180" t="s">
        <v>586</v>
      </c>
      <c r="P180" t="s">
        <v>586</v>
      </c>
      <c r="Q180" t="s">
        <v>586</v>
      </c>
      <c r="R180" t="s">
        <v>586</v>
      </c>
      <c r="S180" t="s">
        <v>586</v>
      </c>
      <c r="T180" t="s">
        <v>586</v>
      </c>
      <c r="U180" t="s">
        <v>586</v>
      </c>
      <c r="V180" t="s">
        <v>586</v>
      </c>
      <c r="W180" t="s">
        <v>586</v>
      </c>
      <c r="X180" t="s">
        <v>586</v>
      </c>
      <c r="Y180" t="s">
        <v>586</v>
      </c>
      <c r="Z180" t="s">
        <v>586</v>
      </c>
      <c r="AA180" t="s">
        <v>586</v>
      </c>
      <c r="AB180" t="s">
        <v>586</v>
      </c>
      <c r="AC180">
        <v>1</v>
      </c>
      <c r="AD180">
        <v>1</v>
      </c>
      <c r="AE180">
        <v>1</v>
      </c>
      <c r="AF180">
        <v>1</v>
      </c>
      <c r="AG180">
        <v>1</v>
      </c>
    </row>
    <row r="181" spans="1:33" ht="16" x14ac:dyDescent="0.2">
      <c r="A181" t="s">
        <v>656</v>
      </c>
      <c r="B181">
        <v>12</v>
      </c>
      <c r="C181">
        <v>21</v>
      </c>
      <c r="D181">
        <v>19</v>
      </c>
      <c r="E181">
        <v>30</v>
      </c>
      <c r="F181">
        <v>-22</v>
      </c>
      <c r="G181">
        <v>7</v>
      </c>
      <c r="H181">
        <v>11</v>
      </c>
      <c r="I181">
        <v>14</v>
      </c>
      <c r="J181">
        <v>22</v>
      </c>
      <c r="K181">
        <v>15</v>
      </c>
      <c r="L181">
        <v>11</v>
      </c>
      <c r="M181">
        <v>13</v>
      </c>
      <c r="N181" t="s">
        <v>586</v>
      </c>
      <c r="O181" t="s">
        <v>586</v>
      </c>
      <c r="P181" t="s">
        <v>586</v>
      </c>
      <c r="Q181" t="s">
        <v>586</v>
      </c>
      <c r="R181" t="s">
        <v>586</v>
      </c>
      <c r="S181" t="s">
        <v>586</v>
      </c>
      <c r="T181" t="s">
        <v>586</v>
      </c>
      <c r="U181" t="s">
        <v>586</v>
      </c>
      <c r="V181" t="s">
        <v>586</v>
      </c>
      <c r="W181" t="s">
        <v>586</v>
      </c>
      <c r="X181" t="s">
        <v>586</v>
      </c>
      <c r="Y181" t="s">
        <v>586</v>
      </c>
      <c r="Z181" t="s">
        <v>586</v>
      </c>
      <c r="AA181" t="s">
        <v>586</v>
      </c>
      <c r="AB181" t="s">
        <v>586</v>
      </c>
      <c r="AC181" t="s">
        <v>586</v>
      </c>
      <c r="AD181" t="s">
        <v>586</v>
      </c>
      <c r="AE181" t="s">
        <v>586</v>
      </c>
      <c r="AF181" t="s">
        <v>586</v>
      </c>
      <c r="AG181" t="s">
        <v>586</v>
      </c>
    </row>
    <row r="182" spans="1:33" ht="16" x14ac:dyDescent="0.2">
      <c r="A182" t="s">
        <v>655</v>
      </c>
      <c r="B182">
        <v>10</v>
      </c>
      <c r="C182">
        <v>9</v>
      </c>
      <c r="D182">
        <v>6</v>
      </c>
      <c r="E182">
        <v>9</v>
      </c>
      <c r="F182">
        <v>5</v>
      </c>
      <c r="G182">
        <v>5</v>
      </c>
      <c r="H182">
        <v>7</v>
      </c>
      <c r="I182" t="s">
        <v>619</v>
      </c>
      <c r="J182" t="s">
        <v>619</v>
      </c>
      <c r="K182">
        <v>-2</v>
      </c>
      <c r="L182">
        <v>9</v>
      </c>
      <c r="M182">
        <v>12</v>
      </c>
      <c r="N182">
        <v>5</v>
      </c>
      <c r="O182">
        <v>7</v>
      </c>
      <c r="P182">
        <v>5</v>
      </c>
      <c r="Q182">
        <v>4</v>
      </c>
      <c r="R182">
        <v>3</v>
      </c>
      <c r="S182">
        <v>2</v>
      </c>
      <c r="T182">
        <v>3</v>
      </c>
      <c r="U182">
        <v>3</v>
      </c>
      <c r="V182">
        <v>3</v>
      </c>
      <c r="W182">
        <v>1</v>
      </c>
      <c r="X182" t="s">
        <v>619</v>
      </c>
      <c r="Y182">
        <v>5</v>
      </c>
      <c r="Z182">
        <v>-2</v>
      </c>
      <c r="AA182">
        <v>5</v>
      </c>
      <c r="AB182">
        <v>-1</v>
      </c>
      <c r="AC182">
        <v>7</v>
      </c>
      <c r="AD182">
        <v>13</v>
      </c>
      <c r="AE182">
        <v>1</v>
      </c>
      <c r="AF182">
        <v>2</v>
      </c>
      <c r="AG182">
        <v>-3</v>
      </c>
    </row>
    <row r="183" spans="1:33" ht="16" x14ac:dyDescent="0.2">
      <c r="A183" t="s">
        <v>654</v>
      </c>
      <c r="B183">
        <v>13</v>
      </c>
      <c r="C183">
        <v>16</v>
      </c>
      <c r="D183">
        <v>11</v>
      </c>
      <c r="E183">
        <v>11</v>
      </c>
      <c r="F183">
        <v>10</v>
      </c>
      <c r="G183">
        <v>10</v>
      </c>
      <c r="H183">
        <v>10</v>
      </c>
      <c r="I183">
        <v>13</v>
      </c>
      <c r="J183">
        <v>15</v>
      </c>
      <c r="K183">
        <v>11</v>
      </c>
      <c r="L183">
        <v>20</v>
      </c>
      <c r="M183">
        <v>21</v>
      </c>
      <c r="N183">
        <v>24</v>
      </c>
      <c r="O183">
        <v>29</v>
      </c>
      <c r="P183">
        <v>36</v>
      </c>
      <c r="Q183" t="s">
        <v>604</v>
      </c>
      <c r="R183">
        <v>27</v>
      </c>
      <c r="S183">
        <v>20</v>
      </c>
      <c r="T183">
        <v>28</v>
      </c>
      <c r="U183">
        <v>29</v>
      </c>
      <c r="V183">
        <v>32</v>
      </c>
      <c r="W183">
        <v>39</v>
      </c>
      <c r="X183">
        <v>-1</v>
      </c>
      <c r="Y183">
        <v>6</v>
      </c>
      <c r="Z183">
        <v>7</v>
      </c>
      <c r="AA183">
        <v>10</v>
      </c>
      <c r="AB183">
        <v>7</v>
      </c>
      <c r="AC183">
        <v>-10</v>
      </c>
      <c r="AD183">
        <v>9</v>
      </c>
      <c r="AE183">
        <v>36</v>
      </c>
      <c r="AF183">
        <v>9</v>
      </c>
      <c r="AG183">
        <v>-2</v>
      </c>
    </row>
    <row r="184" spans="1:33" ht="16" x14ac:dyDescent="0.2">
      <c r="A184" t="s">
        <v>653</v>
      </c>
      <c r="B184">
        <v>1266</v>
      </c>
      <c r="C184">
        <v>1002</v>
      </c>
      <c r="D184">
        <v>860</v>
      </c>
      <c r="E184">
        <v>406</v>
      </c>
      <c r="F184">
        <v>154</v>
      </c>
      <c r="G184">
        <v>556</v>
      </c>
      <c r="H184">
        <v>825</v>
      </c>
      <c r="I184">
        <v>646</v>
      </c>
      <c r="J184">
        <v>1071</v>
      </c>
      <c r="K184">
        <v>978</v>
      </c>
      <c r="L184">
        <v>1028</v>
      </c>
      <c r="M184">
        <v>875</v>
      </c>
      <c r="N184">
        <v>1021</v>
      </c>
      <c r="O184">
        <v>1373</v>
      </c>
      <c r="P184">
        <v>1412</v>
      </c>
      <c r="Q184">
        <v>1340</v>
      </c>
      <c r="R184">
        <v>1021</v>
      </c>
      <c r="S184">
        <v>1334</v>
      </c>
      <c r="T184">
        <v>2272</v>
      </c>
      <c r="U184">
        <v>1545</v>
      </c>
      <c r="V184">
        <v>1891</v>
      </c>
      <c r="W184">
        <v>2640</v>
      </c>
      <c r="X184">
        <v>4253</v>
      </c>
      <c r="Y184">
        <v>5110</v>
      </c>
      <c r="Z184">
        <v>6043</v>
      </c>
      <c r="AA184">
        <v>7692</v>
      </c>
      <c r="AB184">
        <v>8817</v>
      </c>
      <c r="AC184">
        <v>4932</v>
      </c>
      <c r="AD184">
        <v>8959</v>
      </c>
      <c r="AE184">
        <v>15439</v>
      </c>
      <c r="AF184">
        <v>15320</v>
      </c>
      <c r="AG184">
        <v>16092</v>
      </c>
    </row>
    <row r="185" spans="1:33" ht="16" x14ac:dyDescent="0.2">
      <c r="A185" t="s">
        <v>652</v>
      </c>
      <c r="B185">
        <v>105</v>
      </c>
      <c r="C185">
        <v>104</v>
      </c>
      <c r="D185">
        <v>133</v>
      </c>
      <c r="E185">
        <v>71</v>
      </c>
      <c r="F185">
        <v>106</v>
      </c>
      <c r="G185">
        <v>84</v>
      </c>
      <c r="H185">
        <v>97</v>
      </c>
      <c r="I185">
        <v>106</v>
      </c>
      <c r="J185">
        <v>132</v>
      </c>
      <c r="K185">
        <v>115</v>
      </c>
      <c r="L185">
        <v>221</v>
      </c>
      <c r="M185">
        <v>259</v>
      </c>
      <c r="N185">
        <v>227</v>
      </c>
      <c r="O185">
        <v>246</v>
      </c>
      <c r="P185">
        <v>209</v>
      </c>
      <c r="Q185">
        <v>200</v>
      </c>
      <c r="R185">
        <v>247</v>
      </c>
      <c r="S185">
        <v>352</v>
      </c>
      <c r="T185">
        <v>472</v>
      </c>
      <c r="U185">
        <v>126</v>
      </c>
      <c r="V185">
        <v>312</v>
      </c>
      <c r="W185">
        <v>484</v>
      </c>
      <c r="X185">
        <v>546</v>
      </c>
      <c r="Y185">
        <v>581</v>
      </c>
      <c r="Z185">
        <v>850</v>
      </c>
      <c r="AA185">
        <v>645</v>
      </c>
      <c r="AB185">
        <v>260</v>
      </c>
      <c r="AC185">
        <v>81</v>
      </c>
      <c r="AD185">
        <v>689</v>
      </c>
      <c r="AE185">
        <v>575</v>
      </c>
      <c r="AF185">
        <v>638</v>
      </c>
      <c r="AG185">
        <v>552</v>
      </c>
    </row>
    <row r="186" spans="1:33" ht="16" x14ac:dyDescent="0.2">
      <c r="A186" t="s">
        <v>651</v>
      </c>
      <c r="B186">
        <v>804</v>
      </c>
      <c r="C186">
        <v>641</v>
      </c>
      <c r="D186">
        <v>523</v>
      </c>
      <c r="E186">
        <v>277</v>
      </c>
      <c r="F186">
        <v>324</v>
      </c>
      <c r="G186">
        <v>378</v>
      </c>
      <c r="H186">
        <v>479</v>
      </c>
      <c r="I186">
        <v>370</v>
      </c>
      <c r="J186">
        <v>454</v>
      </c>
      <c r="K186">
        <v>472</v>
      </c>
      <c r="L186">
        <v>256</v>
      </c>
      <c r="M186">
        <v>249</v>
      </c>
      <c r="N186">
        <v>314</v>
      </c>
      <c r="O186">
        <v>619</v>
      </c>
      <c r="P186">
        <v>383</v>
      </c>
      <c r="Q186">
        <v>327</v>
      </c>
      <c r="R186">
        <v>351</v>
      </c>
      <c r="S186">
        <v>332</v>
      </c>
      <c r="T186">
        <v>292</v>
      </c>
      <c r="U186">
        <v>194</v>
      </c>
      <c r="V186">
        <v>195</v>
      </c>
      <c r="W186">
        <v>599</v>
      </c>
      <c r="X186">
        <v>1476</v>
      </c>
      <c r="Y186">
        <v>1593</v>
      </c>
      <c r="Z186">
        <v>1644</v>
      </c>
      <c r="AA186">
        <v>2377</v>
      </c>
      <c r="AB186">
        <v>2248</v>
      </c>
      <c r="AC186">
        <v>1337</v>
      </c>
      <c r="AD186">
        <v>1363</v>
      </c>
      <c r="AE186">
        <v>1786</v>
      </c>
      <c r="AF186">
        <v>1676</v>
      </c>
      <c r="AG186">
        <v>1667</v>
      </c>
    </row>
    <row r="187" spans="1:33" ht="16" x14ac:dyDescent="0.2">
      <c r="A187" t="s">
        <v>650</v>
      </c>
      <c r="B187">
        <v>221</v>
      </c>
      <c r="C187">
        <v>192</v>
      </c>
      <c r="D187">
        <v>182</v>
      </c>
      <c r="E187">
        <v>137</v>
      </c>
      <c r="F187">
        <v>74</v>
      </c>
      <c r="G187">
        <v>160</v>
      </c>
      <c r="H187">
        <v>103</v>
      </c>
      <c r="I187">
        <v>93</v>
      </c>
      <c r="J187">
        <v>133</v>
      </c>
      <c r="K187">
        <v>140</v>
      </c>
      <c r="L187">
        <v>259</v>
      </c>
      <c r="M187">
        <v>124</v>
      </c>
      <c r="N187">
        <v>175</v>
      </c>
      <c r="O187">
        <v>181</v>
      </c>
      <c r="P187">
        <v>190</v>
      </c>
      <c r="Q187">
        <v>194</v>
      </c>
      <c r="R187">
        <v>94</v>
      </c>
      <c r="S187">
        <v>74</v>
      </c>
      <c r="T187">
        <v>276</v>
      </c>
      <c r="U187">
        <v>180</v>
      </c>
      <c r="V187">
        <v>202</v>
      </c>
      <c r="W187">
        <v>241</v>
      </c>
      <c r="X187">
        <v>341</v>
      </c>
      <c r="Y187">
        <v>400</v>
      </c>
      <c r="Z187">
        <v>399</v>
      </c>
      <c r="AA187">
        <v>415</v>
      </c>
      <c r="AB187">
        <v>415</v>
      </c>
      <c r="AC187">
        <v>589</v>
      </c>
      <c r="AD187">
        <v>748</v>
      </c>
      <c r="AE187">
        <v>1108</v>
      </c>
      <c r="AF187">
        <v>1478</v>
      </c>
      <c r="AG187">
        <v>1741</v>
      </c>
    </row>
    <row r="188" spans="1:33" ht="16" x14ac:dyDescent="0.2">
      <c r="A188" t="s">
        <v>479</v>
      </c>
      <c r="B188">
        <v>135</v>
      </c>
      <c r="C188">
        <v>65</v>
      </c>
      <c r="D188">
        <v>23</v>
      </c>
      <c r="E188">
        <v>-78</v>
      </c>
      <c r="F188">
        <v>-351</v>
      </c>
      <c r="G188">
        <v>-65</v>
      </c>
      <c r="H188">
        <v>146</v>
      </c>
      <c r="I188">
        <v>77</v>
      </c>
      <c r="J188">
        <v>352</v>
      </c>
      <c r="K188">
        <v>251</v>
      </c>
      <c r="L188">
        <v>291</v>
      </c>
      <c r="M188">
        <v>244</v>
      </c>
      <c r="N188">
        <v>306</v>
      </c>
      <c r="O188">
        <v>327</v>
      </c>
      <c r="P188">
        <v>630</v>
      </c>
      <c r="Q188">
        <v>619</v>
      </c>
      <c r="R188">
        <v>329</v>
      </c>
      <c r="S188">
        <v>576</v>
      </c>
      <c r="T188">
        <v>1232</v>
      </c>
      <c r="U188">
        <v>1046</v>
      </c>
      <c r="V188">
        <v>1181</v>
      </c>
      <c r="W188">
        <v>1315</v>
      </c>
      <c r="X188">
        <v>1890</v>
      </c>
      <c r="Y188">
        <v>2535</v>
      </c>
      <c r="Z188">
        <v>3150</v>
      </c>
      <c r="AA188">
        <v>4254</v>
      </c>
      <c r="AB188">
        <v>5894</v>
      </c>
      <c r="AC188">
        <v>2925</v>
      </c>
      <c r="AD188">
        <v>6158</v>
      </c>
      <c r="AE188">
        <v>11970</v>
      </c>
      <c r="AF188">
        <v>11529</v>
      </c>
      <c r="AG188">
        <v>12131</v>
      </c>
    </row>
    <row r="189" spans="1:33" ht="16" x14ac:dyDescent="0.2">
      <c r="A189" t="s">
        <v>649</v>
      </c>
      <c r="B189">
        <v>148</v>
      </c>
      <c r="C189">
        <v>114</v>
      </c>
      <c r="D189">
        <v>88</v>
      </c>
      <c r="E189">
        <v>-54</v>
      </c>
      <c r="F189">
        <v>-148</v>
      </c>
      <c r="G189">
        <v>-102</v>
      </c>
      <c r="H189">
        <v>-14</v>
      </c>
      <c r="I189">
        <v>-18</v>
      </c>
      <c r="J189">
        <v>-27</v>
      </c>
      <c r="K189">
        <v>17</v>
      </c>
      <c r="L189">
        <v>55</v>
      </c>
      <c r="M189">
        <v>53</v>
      </c>
      <c r="N189">
        <v>81</v>
      </c>
      <c r="O189">
        <v>-47</v>
      </c>
      <c r="P189">
        <v>62</v>
      </c>
      <c r="Q189">
        <v>12</v>
      </c>
      <c r="R189">
        <v>9</v>
      </c>
      <c r="S189">
        <v>-9</v>
      </c>
      <c r="T189">
        <v>43</v>
      </c>
      <c r="U189">
        <v>56</v>
      </c>
      <c r="V189">
        <v>136</v>
      </c>
      <c r="W189">
        <v>72</v>
      </c>
      <c r="X189">
        <v>76</v>
      </c>
      <c r="Y189">
        <v>62</v>
      </c>
      <c r="Z189">
        <v>-5</v>
      </c>
      <c r="AA189">
        <v>78</v>
      </c>
      <c r="AB189">
        <v>96</v>
      </c>
      <c r="AC189" t="s">
        <v>604</v>
      </c>
      <c r="AD189">
        <v>67</v>
      </c>
      <c r="AE189">
        <v>2</v>
      </c>
      <c r="AF189">
        <v>-170</v>
      </c>
      <c r="AG189">
        <v>12</v>
      </c>
    </row>
    <row r="190" spans="1:33" ht="16" x14ac:dyDescent="0.2">
      <c r="A190" t="s">
        <v>648</v>
      </c>
      <c r="B190">
        <v>-6</v>
      </c>
      <c r="C190">
        <v>-10</v>
      </c>
      <c r="D190">
        <v>-23</v>
      </c>
      <c r="E190">
        <v>34</v>
      </c>
      <c r="F190">
        <v>-2</v>
      </c>
      <c r="G190">
        <v>-1</v>
      </c>
      <c r="H190" t="s">
        <v>619</v>
      </c>
      <c r="I190" t="s">
        <v>619</v>
      </c>
      <c r="J190">
        <v>1</v>
      </c>
      <c r="K190">
        <v>1</v>
      </c>
      <c r="L190">
        <v>1</v>
      </c>
      <c r="M190">
        <v>1</v>
      </c>
      <c r="N190">
        <v>0</v>
      </c>
      <c r="O190">
        <v>0</v>
      </c>
      <c r="P190" t="s">
        <v>619</v>
      </c>
      <c r="Q190">
        <v>0</v>
      </c>
      <c r="R190">
        <v>0</v>
      </c>
      <c r="S190" t="s">
        <v>619</v>
      </c>
      <c r="T190" t="s">
        <v>619</v>
      </c>
      <c r="U190">
        <v>1</v>
      </c>
      <c r="V190">
        <v>1</v>
      </c>
      <c r="W190">
        <v>1</v>
      </c>
      <c r="X190">
        <v>5</v>
      </c>
      <c r="Y190">
        <v>8</v>
      </c>
      <c r="Z190">
        <v>3</v>
      </c>
      <c r="AA190">
        <v>-3</v>
      </c>
      <c r="AB190">
        <v>-1</v>
      </c>
      <c r="AC190" t="s">
        <v>619</v>
      </c>
      <c r="AD190" t="s">
        <v>619</v>
      </c>
      <c r="AE190" t="s">
        <v>619</v>
      </c>
      <c r="AF190" t="s">
        <v>619</v>
      </c>
      <c r="AG190" t="s">
        <v>619</v>
      </c>
    </row>
    <row r="191" spans="1:33" ht="16" x14ac:dyDescent="0.2">
      <c r="A191" t="s">
        <v>647</v>
      </c>
      <c r="B191" t="s">
        <v>619</v>
      </c>
      <c r="C191">
        <v>-1</v>
      </c>
      <c r="D191" t="s">
        <v>619</v>
      </c>
      <c r="E191" t="s">
        <v>619</v>
      </c>
      <c r="F191" t="s">
        <v>619</v>
      </c>
      <c r="G191" t="s">
        <v>619</v>
      </c>
      <c r="H191" t="s">
        <v>619</v>
      </c>
      <c r="I191" t="s">
        <v>586</v>
      </c>
      <c r="J191" t="s">
        <v>586</v>
      </c>
      <c r="K191" t="s">
        <v>586</v>
      </c>
      <c r="L191" t="s">
        <v>586</v>
      </c>
      <c r="M191" t="s">
        <v>586</v>
      </c>
      <c r="N191" t="s">
        <v>586</v>
      </c>
      <c r="O191" t="s">
        <v>586</v>
      </c>
      <c r="P191" t="s">
        <v>586</v>
      </c>
      <c r="Q191" t="s">
        <v>586</v>
      </c>
      <c r="R191" t="s">
        <v>586</v>
      </c>
      <c r="S191">
        <v>0</v>
      </c>
      <c r="T191">
        <v>0</v>
      </c>
      <c r="U191">
        <v>0</v>
      </c>
      <c r="V191">
        <v>0</v>
      </c>
      <c r="W191">
        <v>44</v>
      </c>
      <c r="X191" t="s">
        <v>604</v>
      </c>
      <c r="Y191">
        <v>-9</v>
      </c>
      <c r="Z191" t="s">
        <v>604</v>
      </c>
      <c r="AA191">
        <v>-4</v>
      </c>
      <c r="AB191">
        <v>-15</v>
      </c>
      <c r="AC191">
        <v>-42</v>
      </c>
      <c r="AD191">
        <v>-167</v>
      </c>
      <c r="AE191" t="s">
        <v>604</v>
      </c>
      <c r="AF191">
        <v>24</v>
      </c>
      <c r="AG191">
        <v>-61</v>
      </c>
    </row>
    <row r="192" spans="1:33" ht="16" x14ac:dyDescent="0.2">
      <c r="A192" t="s">
        <v>646</v>
      </c>
      <c r="B192" t="s">
        <v>604</v>
      </c>
      <c r="C192">
        <v>0</v>
      </c>
      <c r="D192">
        <v>0</v>
      </c>
      <c r="E192">
        <v>0</v>
      </c>
      <c r="F192">
        <v>0</v>
      </c>
      <c r="G192">
        <v>0</v>
      </c>
      <c r="H192">
        <v>0</v>
      </c>
      <c r="I192" t="s">
        <v>586</v>
      </c>
      <c r="J192" t="s">
        <v>586</v>
      </c>
      <c r="K192" t="s">
        <v>586</v>
      </c>
      <c r="L192" t="s">
        <v>586</v>
      </c>
      <c r="M192" t="s">
        <v>586</v>
      </c>
      <c r="N192" t="s">
        <v>586</v>
      </c>
      <c r="O192" t="s">
        <v>586</v>
      </c>
      <c r="P192" t="s">
        <v>586</v>
      </c>
      <c r="Q192" t="s">
        <v>586</v>
      </c>
      <c r="R192" t="s">
        <v>586</v>
      </c>
      <c r="S192" t="s">
        <v>586</v>
      </c>
      <c r="T192" t="s">
        <v>586</v>
      </c>
      <c r="U192" t="s">
        <v>586</v>
      </c>
      <c r="V192" t="s">
        <v>586</v>
      </c>
      <c r="W192" t="s">
        <v>586</v>
      </c>
      <c r="X192" t="s">
        <v>586</v>
      </c>
      <c r="Y192" t="s">
        <v>586</v>
      </c>
      <c r="Z192" t="s">
        <v>586</v>
      </c>
      <c r="AA192" t="s">
        <v>586</v>
      </c>
      <c r="AB192" t="s">
        <v>586</v>
      </c>
      <c r="AC192" t="s">
        <v>586</v>
      </c>
      <c r="AD192" t="s">
        <v>586</v>
      </c>
      <c r="AE192" t="s">
        <v>586</v>
      </c>
      <c r="AF192" t="s">
        <v>586</v>
      </c>
      <c r="AG192" t="s">
        <v>586</v>
      </c>
    </row>
    <row r="193" spans="1:33" ht="16" x14ac:dyDescent="0.2">
      <c r="A193" t="s">
        <v>645</v>
      </c>
      <c r="B193">
        <v>3</v>
      </c>
      <c r="C193">
        <v>2</v>
      </c>
      <c r="D193">
        <v>-3</v>
      </c>
      <c r="E193">
        <v>-1</v>
      </c>
      <c r="F193">
        <v>2</v>
      </c>
      <c r="G193">
        <v>1</v>
      </c>
      <c r="H193">
        <v>1</v>
      </c>
      <c r="I193">
        <v>5</v>
      </c>
      <c r="J193">
        <v>2</v>
      </c>
      <c r="K193">
        <v>2</v>
      </c>
      <c r="L193">
        <v>1</v>
      </c>
      <c r="M193">
        <v>3</v>
      </c>
      <c r="N193">
        <v>2</v>
      </c>
      <c r="O193">
        <v>2</v>
      </c>
      <c r="P193" t="s">
        <v>604</v>
      </c>
      <c r="Q193">
        <v>5</v>
      </c>
      <c r="R193" t="s">
        <v>604</v>
      </c>
      <c r="S193" t="s">
        <v>604</v>
      </c>
      <c r="T193" t="s">
        <v>604</v>
      </c>
      <c r="U193">
        <v>3</v>
      </c>
      <c r="V193">
        <v>5</v>
      </c>
      <c r="W193" t="s">
        <v>604</v>
      </c>
      <c r="X193">
        <v>7</v>
      </c>
      <c r="Y193">
        <v>8</v>
      </c>
      <c r="Z193">
        <v>8</v>
      </c>
      <c r="AA193">
        <v>14</v>
      </c>
      <c r="AB193">
        <v>37</v>
      </c>
      <c r="AC193">
        <v>17</v>
      </c>
      <c r="AD193">
        <v>20</v>
      </c>
      <c r="AE193">
        <v>24</v>
      </c>
      <c r="AF193">
        <v>31</v>
      </c>
      <c r="AG193">
        <v>34</v>
      </c>
    </row>
    <row r="194" spans="1:33" ht="16" x14ac:dyDescent="0.2">
      <c r="A194" t="s">
        <v>644</v>
      </c>
      <c r="B194">
        <v>13</v>
      </c>
      <c r="C194">
        <v>10</v>
      </c>
      <c r="D194">
        <v>14</v>
      </c>
      <c r="E194">
        <v>6</v>
      </c>
      <c r="F194">
        <v>19</v>
      </c>
      <c r="G194">
        <v>11</v>
      </c>
      <c r="H194">
        <v>4</v>
      </c>
      <c r="I194" t="s">
        <v>604</v>
      </c>
      <c r="J194" t="s">
        <v>604</v>
      </c>
      <c r="K194" t="s">
        <v>604</v>
      </c>
      <c r="L194" t="s">
        <v>604</v>
      </c>
      <c r="M194">
        <v>40</v>
      </c>
      <c r="N194">
        <v>30</v>
      </c>
      <c r="O194">
        <v>39</v>
      </c>
      <c r="P194">
        <v>43</v>
      </c>
      <c r="Q194" t="s">
        <v>604</v>
      </c>
      <c r="R194" t="s">
        <v>604</v>
      </c>
      <c r="S194" t="s">
        <v>604</v>
      </c>
      <c r="T194">
        <v>196</v>
      </c>
      <c r="U194">
        <v>159</v>
      </c>
      <c r="V194">
        <v>81</v>
      </c>
      <c r="W194">
        <v>164</v>
      </c>
      <c r="X194" t="s">
        <v>604</v>
      </c>
      <c r="Y194" t="s">
        <v>604</v>
      </c>
      <c r="Z194" t="s">
        <v>604</v>
      </c>
      <c r="AA194" t="s">
        <v>604</v>
      </c>
      <c r="AB194" t="s">
        <v>604</v>
      </c>
      <c r="AC194">
        <v>25</v>
      </c>
      <c r="AD194">
        <v>20</v>
      </c>
      <c r="AE194">
        <v>21</v>
      </c>
      <c r="AF194">
        <v>20</v>
      </c>
      <c r="AG194">
        <v>67</v>
      </c>
    </row>
    <row r="195" spans="1:33" ht="16" x14ac:dyDescent="0.2">
      <c r="A195" t="s">
        <v>643</v>
      </c>
      <c r="B195">
        <v>-10</v>
      </c>
      <c r="C195">
        <v>-6</v>
      </c>
      <c r="D195">
        <v>2</v>
      </c>
      <c r="E195">
        <v>-1</v>
      </c>
      <c r="F195">
        <v>5</v>
      </c>
      <c r="G195">
        <v>5</v>
      </c>
      <c r="H195" t="s">
        <v>619</v>
      </c>
      <c r="I195">
        <v>-5</v>
      </c>
      <c r="J195" t="s">
        <v>619</v>
      </c>
      <c r="K195" t="s">
        <v>619</v>
      </c>
      <c r="L195">
        <v>1</v>
      </c>
      <c r="M195">
        <v>4</v>
      </c>
      <c r="N195" t="s">
        <v>604</v>
      </c>
      <c r="O195">
        <v>8</v>
      </c>
      <c r="P195">
        <v>11</v>
      </c>
      <c r="Q195">
        <v>15</v>
      </c>
      <c r="R195">
        <v>20</v>
      </c>
      <c r="S195">
        <v>21</v>
      </c>
      <c r="T195">
        <v>39</v>
      </c>
      <c r="U195" t="s">
        <v>604</v>
      </c>
      <c r="V195">
        <v>2</v>
      </c>
      <c r="W195">
        <v>22</v>
      </c>
      <c r="X195">
        <v>40</v>
      </c>
      <c r="Y195">
        <v>-1</v>
      </c>
      <c r="Z195">
        <v>32</v>
      </c>
      <c r="AA195">
        <v>24</v>
      </c>
      <c r="AB195">
        <v>30</v>
      </c>
      <c r="AC195">
        <v>48</v>
      </c>
      <c r="AD195">
        <v>37</v>
      </c>
      <c r="AE195">
        <v>27</v>
      </c>
      <c r="AF195">
        <v>28</v>
      </c>
      <c r="AG195">
        <v>26</v>
      </c>
    </row>
    <row r="196" spans="1:33" ht="16" x14ac:dyDescent="0.2">
      <c r="A196" t="s">
        <v>642</v>
      </c>
      <c r="B196">
        <v>-31</v>
      </c>
      <c r="C196">
        <v>-30</v>
      </c>
      <c r="D196">
        <v>-54</v>
      </c>
      <c r="E196">
        <v>-47</v>
      </c>
      <c r="F196">
        <v>-33</v>
      </c>
      <c r="G196">
        <v>-3</v>
      </c>
      <c r="H196">
        <v>11</v>
      </c>
      <c r="I196">
        <v>12</v>
      </c>
      <c r="J196" t="s">
        <v>604</v>
      </c>
      <c r="K196" t="s">
        <v>604</v>
      </c>
      <c r="L196" t="s">
        <v>604</v>
      </c>
      <c r="M196">
        <v>24</v>
      </c>
      <c r="N196">
        <v>12</v>
      </c>
      <c r="O196">
        <v>23</v>
      </c>
      <c r="P196">
        <v>44</v>
      </c>
      <c r="Q196">
        <v>30</v>
      </c>
      <c r="R196">
        <v>-5</v>
      </c>
      <c r="S196">
        <v>23</v>
      </c>
      <c r="T196" t="s">
        <v>604</v>
      </c>
      <c r="U196" t="s">
        <v>604</v>
      </c>
      <c r="V196" t="s">
        <v>604</v>
      </c>
      <c r="W196">
        <v>92</v>
      </c>
      <c r="X196" t="s">
        <v>604</v>
      </c>
      <c r="Y196" t="s">
        <v>604</v>
      </c>
      <c r="Z196" t="s">
        <v>604</v>
      </c>
      <c r="AA196" t="s">
        <v>604</v>
      </c>
      <c r="AB196" t="s">
        <v>604</v>
      </c>
      <c r="AC196" t="s">
        <v>604</v>
      </c>
      <c r="AD196" t="s">
        <v>604</v>
      </c>
      <c r="AE196" t="s">
        <v>604</v>
      </c>
      <c r="AF196" t="s">
        <v>604</v>
      </c>
      <c r="AG196" t="s">
        <v>604</v>
      </c>
    </row>
    <row r="197" spans="1:33" ht="16" x14ac:dyDescent="0.2">
      <c r="A197" t="s">
        <v>641</v>
      </c>
      <c r="B197">
        <v>5</v>
      </c>
      <c r="C197">
        <v>5</v>
      </c>
      <c r="D197">
        <v>4</v>
      </c>
      <c r="E197">
        <v>3</v>
      </c>
      <c r="F197">
        <v>2</v>
      </c>
      <c r="G197" t="s">
        <v>619</v>
      </c>
      <c r="H197">
        <v>1</v>
      </c>
      <c r="I197">
        <v>-3</v>
      </c>
      <c r="J197">
        <v>-2</v>
      </c>
      <c r="K197">
        <v>11</v>
      </c>
      <c r="L197">
        <v>-3</v>
      </c>
      <c r="M197">
        <v>-6</v>
      </c>
      <c r="N197">
        <v>-10</v>
      </c>
      <c r="O197">
        <v>62</v>
      </c>
      <c r="P197">
        <v>153</v>
      </c>
      <c r="Q197">
        <v>192</v>
      </c>
      <c r="R197">
        <v>124</v>
      </c>
      <c r="S197">
        <v>224</v>
      </c>
      <c r="T197">
        <v>483</v>
      </c>
      <c r="U197">
        <v>438</v>
      </c>
      <c r="V197">
        <v>477</v>
      </c>
      <c r="W197">
        <v>522</v>
      </c>
      <c r="X197">
        <v>796</v>
      </c>
      <c r="Y197">
        <v>1330</v>
      </c>
      <c r="Z197">
        <v>2113</v>
      </c>
      <c r="AA197">
        <v>3030</v>
      </c>
      <c r="AB197" t="s">
        <v>604</v>
      </c>
      <c r="AC197">
        <v>2609</v>
      </c>
      <c r="AD197" t="s">
        <v>604</v>
      </c>
      <c r="AE197">
        <v>10305</v>
      </c>
      <c r="AF197">
        <v>10405</v>
      </c>
      <c r="AG197">
        <v>11147</v>
      </c>
    </row>
    <row r="198" spans="1:33" ht="16" x14ac:dyDescent="0.2">
      <c r="A198" t="s">
        <v>640</v>
      </c>
      <c r="B198" t="s">
        <v>604</v>
      </c>
      <c r="C198">
        <v>-16</v>
      </c>
      <c r="D198">
        <v>-5</v>
      </c>
      <c r="E198" t="s">
        <v>604</v>
      </c>
      <c r="F198" t="s">
        <v>604</v>
      </c>
      <c r="G198" t="s">
        <v>604</v>
      </c>
      <c r="H198" t="s">
        <v>604</v>
      </c>
      <c r="I198">
        <v>34</v>
      </c>
      <c r="J198">
        <v>50</v>
      </c>
      <c r="K198">
        <v>90</v>
      </c>
      <c r="L198">
        <v>53</v>
      </c>
      <c r="M198">
        <v>64</v>
      </c>
      <c r="N198" t="s">
        <v>604</v>
      </c>
      <c r="O198">
        <v>54</v>
      </c>
      <c r="P198" t="s">
        <v>604</v>
      </c>
      <c r="Q198" t="s">
        <v>604</v>
      </c>
      <c r="R198" t="s">
        <v>604</v>
      </c>
      <c r="S198" t="s">
        <v>619</v>
      </c>
      <c r="T198" t="s">
        <v>619</v>
      </c>
      <c r="U198" t="s">
        <v>619</v>
      </c>
      <c r="V198" t="s">
        <v>604</v>
      </c>
      <c r="W198" t="s">
        <v>604</v>
      </c>
      <c r="X198" t="s">
        <v>604</v>
      </c>
      <c r="Y198" t="s">
        <v>604</v>
      </c>
      <c r="Z198">
        <v>-9</v>
      </c>
      <c r="AA198">
        <v>1</v>
      </c>
      <c r="AB198" t="s">
        <v>619</v>
      </c>
      <c r="AC198">
        <v>1</v>
      </c>
      <c r="AD198">
        <v>1</v>
      </c>
      <c r="AE198">
        <v>1</v>
      </c>
      <c r="AF198" t="s">
        <v>619</v>
      </c>
      <c r="AG198" t="s">
        <v>619</v>
      </c>
    </row>
    <row r="199" spans="1:33" ht="16" x14ac:dyDescent="0.2">
      <c r="A199" t="s">
        <v>639</v>
      </c>
      <c r="B199">
        <v>0</v>
      </c>
      <c r="C199">
        <v>-1</v>
      </c>
      <c r="D199" t="s">
        <v>619</v>
      </c>
      <c r="E199" t="s">
        <v>619</v>
      </c>
      <c r="F199" t="s">
        <v>619</v>
      </c>
      <c r="G199" t="s">
        <v>619</v>
      </c>
      <c r="H199" t="s">
        <v>619</v>
      </c>
      <c r="I199">
        <v>-9</v>
      </c>
      <c r="J199" t="s">
        <v>163</v>
      </c>
      <c r="K199" t="s">
        <v>163</v>
      </c>
      <c r="L199" t="s">
        <v>163</v>
      </c>
      <c r="M199" t="s">
        <v>163</v>
      </c>
      <c r="N199" t="s">
        <v>586</v>
      </c>
      <c r="O199" t="s">
        <v>586</v>
      </c>
      <c r="P199" t="s">
        <v>586</v>
      </c>
      <c r="Q199" t="s">
        <v>586</v>
      </c>
      <c r="R199" t="s">
        <v>586</v>
      </c>
      <c r="S199" t="s">
        <v>586</v>
      </c>
      <c r="T199" t="s">
        <v>586</v>
      </c>
      <c r="U199" t="s">
        <v>586</v>
      </c>
      <c r="V199" t="s">
        <v>586</v>
      </c>
      <c r="W199" t="s">
        <v>586</v>
      </c>
      <c r="X199" t="s">
        <v>586</v>
      </c>
      <c r="Y199" t="s">
        <v>586</v>
      </c>
      <c r="Z199" t="s">
        <v>586</v>
      </c>
      <c r="AA199" t="s">
        <v>586</v>
      </c>
      <c r="AB199" t="s">
        <v>586</v>
      </c>
      <c r="AC199" t="s">
        <v>586</v>
      </c>
      <c r="AD199" t="s">
        <v>586</v>
      </c>
      <c r="AE199" t="s">
        <v>586</v>
      </c>
      <c r="AF199" t="s">
        <v>586</v>
      </c>
      <c r="AG199" t="s">
        <v>586</v>
      </c>
    </row>
    <row r="200" spans="1:33" ht="16" x14ac:dyDescent="0.2">
      <c r="A200" t="s">
        <v>638</v>
      </c>
      <c r="B200">
        <v>-1</v>
      </c>
      <c r="C200">
        <v>-2</v>
      </c>
      <c r="D200">
        <v>-1</v>
      </c>
      <c r="E200" t="s">
        <v>604</v>
      </c>
      <c r="F200" t="s">
        <v>604</v>
      </c>
      <c r="G200" t="s">
        <v>604</v>
      </c>
      <c r="H200" t="s">
        <v>604</v>
      </c>
      <c r="I200" t="s">
        <v>586</v>
      </c>
      <c r="J200" t="s">
        <v>586</v>
      </c>
      <c r="K200" t="s">
        <v>586</v>
      </c>
      <c r="L200" t="s">
        <v>586</v>
      </c>
      <c r="M200" t="s">
        <v>586</v>
      </c>
      <c r="N200" t="s">
        <v>586</v>
      </c>
      <c r="O200" t="s">
        <v>586</v>
      </c>
      <c r="P200" t="s">
        <v>586</v>
      </c>
      <c r="Q200" t="s">
        <v>586</v>
      </c>
      <c r="R200" t="s">
        <v>586</v>
      </c>
      <c r="S200" t="s">
        <v>586</v>
      </c>
      <c r="T200" t="s">
        <v>586</v>
      </c>
      <c r="U200" t="s">
        <v>586</v>
      </c>
      <c r="V200" t="s">
        <v>586</v>
      </c>
      <c r="W200" t="s">
        <v>586</v>
      </c>
      <c r="X200" t="s">
        <v>586</v>
      </c>
      <c r="Y200" t="s">
        <v>586</v>
      </c>
      <c r="Z200" t="s">
        <v>586</v>
      </c>
      <c r="AA200" t="s">
        <v>586</v>
      </c>
      <c r="AB200" t="s">
        <v>586</v>
      </c>
      <c r="AC200" t="s">
        <v>586</v>
      </c>
      <c r="AD200" t="s">
        <v>586</v>
      </c>
      <c r="AE200" t="s">
        <v>586</v>
      </c>
      <c r="AF200" t="s">
        <v>586</v>
      </c>
      <c r="AG200" t="s">
        <v>586</v>
      </c>
    </row>
    <row r="201" spans="1:33" ht="16" x14ac:dyDescent="0.2">
      <c r="A201" t="s">
        <v>637</v>
      </c>
      <c r="B201" t="s">
        <v>586</v>
      </c>
      <c r="C201" t="s">
        <v>586</v>
      </c>
      <c r="D201" t="s">
        <v>586</v>
      </c>
      <c r="E201" t="s">
        <v>586</v>
      </c>
      <c r="F201" t="s">
        <v>586</v>
      </c>
      <c r="G201" t="s">
        <v>586</v>
      </c>
      <c r="H201" t="s">
        <v>586</v>
      </c>
      <c r="I201">
        <v>32</v>
      </c>
      <c r="J201">
        <v>252</v>
      </c>
      <c r="K201">
        <v>166</v>
      </c>
      <c r="L201">
        <v>68</v>
      </c>
      <c r="M201">
        <v>61</v>
      </c>
      <c r="N201">
        <v>120</v>
      </c>
      <c r="O201">
        <v>186</v>
      </c>
      <c r="P201">
        <v>249</v>
      </c>
      <c r="Q201">
        <v>215</v>
      </c>
      <c r="R201">
        <v>134</v>
      </c>
      <c r="S201">
        <v>241</v>
      </c>
      <c r="T201">
        <v>427</v>
      </c>
      <c r="U201">
        <v>321</v>
      </c>
      <c r="V201">
        <v>349</v>
      </c>
      <c r="W201">
        <v>352</v>
      </c>
      <c r="X201">
        <v>454</v>
      </c>
      <c r="Y201">
        <v>562</v>
      </c>
      <c r="Z201" t="s">
        <v>604</v>
      </c>
      <c r="AA201" t="s">
        <v>604</v>
      </c>
      <c r="AB201" t="s">
        <v>604</v>
      </c>
      <c r="AC201" t="s">
        <v>604</v>
      </c>
      <c r="AD201" t="s">
        <v>604</v>
      </c>
      <c r="AE201" t="s">
        <v>604</v>
      </c>
      <c r="AF201" t="s">
        <v>604</v>
      </c>
      <c r="AG201" t="s">
        <v>604</v>
      </c>
    </row>
    <row r="202" spans="1:33" ht="16" x14ac:dyDescent="0.2">
      <c r="A202" t="s">
        <v>636</v>
      </c>
      <c r="B202">
        <v>4672</v>
      </c>
      <c r="C202">
        <v>5202</v>
      </c>
      <c r="D202">
        <v>6202</v>
      </c>
      <c r="E202">
        <v>5016</v>
      </c>
      <c r="F202">
        <v>5014</v>
      </c>
      <c r="G202">
        <v>7071</v>
      </c>
      <c r="H202">
        <v>8930</v>
      </c>
      <c r="I202">
        <v>8973</v>
      </c>
      <c r="J202">
        <v>9677</v>
      </c>
      <c r="K202">
        <v>9316</v>
      </c>
      <c r="L202">
        <v>11483</v>
      </c>
      <c r="M202">
        <v>12117</v>
      </c>
      <c r="N202">
        <v>13218</v>
      </c>
      <c r="O202">
        <v>18146</v>
      </c>
      <c r="P202">
        <v>18795</v>
      </c>
      <c r="Q202">
        <v>20009</v>
      </c>
      <c r="R202">
        <v>12380</v>
      </c>
      <c r="S202">
        <v>19707</v>
      </c>
      <c r="T202">
        <v>27861</v>
      </c>
      <c r="U202">
        <v>23564</v>
      </c>
      <c r="V202">
        <v>26498</v>
      </c>
      <c r="W202">
        <v>32621</v>
      </c>
      <c r="X202">
        <v>44053</v>
      </c>
      <c r="Y202">
        <v>56688</v>
      </c>
      <c r="Z202">
        <v>60086</v>
      </c>
      <c r="AA202">
        <v>66347</v>
      </c>
      <c r="AB202">
        <v>65517</v>
      </c>
      <c r="AC202">
        <v>58615</v>
      </c>
      <c r="AD202">
        <v>72545</v>
      </c>
      <c r="AE202">
        <v>77158</v>
      </c>
      <c r="AF202">
        <v>75963</v>
      </c>
      <c r="AG202">
        <v>75191</v>
      </c>
    </row>
    <row r="203" spans="1:33" ht="16" x14ac:dyDescent="0.2">
      <c r="A203" t="s">
        <v>635</v>
      </c>
      <c r="B203">
        <v>635</v>
      </c>
      <c r="C203">
        <v>715</v>
      </c>
      <c r="D203">
        <v>1167</v>
      </c>
      <c r="E203">
        <v>856</v>
      </c>
      <c r="F203">
        <v>543</v>
      </c>
      <c r="G203">
        <v>1096</v>
      </c>
      <c r="H203">
        <v>1945</v>
      </c>
      <c r="I203">
        <v>2006</v>
      </c>
      <c r="J203">
        <v>1888</v>
      </c>
      <c r="K203">
        <v>749</v>
      </c>
      <c r="L203">
        <v>2234</v>
      </c>
      <c r="M203">
        <v>2271</v>
      </c>
      <c r="N203">
        <v>2383</v>
      </c>
      <c r="O203">
        <v>2769</v>
      </c>
      <c r="P203">
        <v>2851</v>
      </c>
      <c r="Q203">
        <v>3674</v>
      </c>
      <c r="R203">
        <v>1908</v>
      </c>
      <c r="S203">
        <v>2397</v>
      </c>
      <c r="T203">
        <v>3415</v>
      </c>
      <c r="U203">
        <v>1503</v>
      </c>
      <c r="V203">
        <v>2037</v>
      </c>
      <c r="W203">
        <v>3406</v>
      </c>
      <c r="X203">
        <v>5227</v>
      </c>
      <c r="Y203">
        <v>6269</v>
      </c>
      <c r="Z203">
        <v>6596</v>
      </c>
      <c r="AA203">
        <v>7840</v>
      </c>
      <c r="AB203">
        <v>8588</v>
      </c>
      <c r="AC203">
        <v>5543</v>
      </c>
      <c r="AD203">
        <v>10180</v>
      </c>
      <c r="AE203">
        <v>11411</v>
      </c>
      <c r="AF203">
        <v>14618</v>
      </c>
      <c r="AG203">
        <v>13750</v>
      </c>
    </row>
    <row r="204" spans="1:33" ht="16" x14ac:dyDescent="0.2">
      <c r="A204" t="s">
        <v>634</v>
      </c>
      <c r="B204">
        <v>-3</v>
      </c>
      <c r="C204">
        <v>-46</v>
      </c>
      <c r="D204">
        <v>-91</v>
      </c>
      <c r="E204">
        <v>-87</v>
      </c>
      <c r="F204">
        <v>-61</v>
      </c>
      <c r="G204">
        <v>-72</v>
      </c>
      <c r="H204">
        <v>-36</v>
      </c>
      <c r="I204">
        <v>-56</v>
      </c>
      <c r="J204">
        <v>-20</v>
      </c>
      <c r="K204">
        <v>-12</v>
      </c>
      <c r="L204">
        <v>2</v>
      </c>
      <c r="M204">
        <v>128</v>
      </c>
      <c r="N204">
        <v>68</v>
      </c>
      <c r="O204">
        <v>200</v>
      </c>
      <c r="P204">
        <v>567</v>
      </c>
      <c r="Q204">
        <v>799</v>
      </c>
      <c r="R204">
        <v>332</v>
      </c>
      <c r="S204">
        <v>755</v>
      </c>
      <c r="T204">
        <v>1211</v>
      </c>
      <c r="U204">
        <v>1590</v>
      </c>
      <c r="V204">
        <v>1689</v>
      </c>
      <c r="W204">
        <v>2275</v>
      </c>
      <c r="X204">
        <v>3417</v>
      </c>
      <c r="Y204">
        <v>3768</v>
      </c>
      <c r="Z204">
        <v>5109</v>
      </c>
      <c r="AA204">
        <v>5772</v>
      </c>
      <c r="AB204">
        <v>7513</v>
      </c>
      <c r="AC204">
        <v>6994</v>
      </c>
      <c r="AD204">
        <v>8890</v>
      </c>
      <c r="AE204">
        <v>8938</v>
      </c>
      <c r="AF204">
        <v>5353</v>
      </c>
      <c r="AG204">
        <v>8998</v>
      </c>
    </row>
    <row r="205" spans="1:33" ht="16" x14ac:dyDescent="0.2">
      <c r="A205" t="s">
        <v>633</v>
      </c>
      <c r="B205">
        <v>638</v>
      </c>
      <c r="C205">
        <v>660</v>
      </c>
      <c r="D205">
        <v>637</v>
      </c>
      <c r="E205">
        <v>543</v>
      </c>
      <c r="F205">
        <v>682</v>
      </c>
      <c r="G205">
        <v>1087</v>
      </c>
      <c r="H205">
        <v>1058</v>
      </c>
      <c r="I205">
        <v>1282</v>
      </c>
      <c r="J205">
        <v>1200</v>
      </c>
      <c r="K205">
        <v>1540</v>
      </c>
      <c r="L205">
        <v>1855</v>
      </c>
      <c r="M205">
        <v>2120</v>
      </c>
      <c r="N205">
        <v>2058</v>
      </c>
      <c r="O205">
        <v>2310</v>
      </c>
      <c r="P205">
        <v>2221</v>
      </c>
      <c r="Q205">
        <v>2336</v>
      </c>
      <c r="R205">
        <v>1701</v>
      </c>
      <c r="S205">
        <v>3170</v>
      </c>
      <c r="T205">
        <v>5163</v>
      </c>
      <c r="U205">
        <v>4897</v>
      </c>
      <c r="V205">
        <v>3906</v>
      </c>
      <c r="W205">
        <v>3718</v>
      </c>
      <c r="X205">
        <v>4822</v>
      </c>
      <c r="Y205">
        <v>5056</v>
      </c>
      <c r="Z205">
        <v>8130</v>
      </c>
      <c r="AA205">
        <v>7681</v>
      </c>
      <c r="AB205">
        <v>5659</v>
      </c>
      <c r="AC205">
        <v>6526</v>
      </c>
      <c r="AD205">
        <v>6034</v>
      </c>
      <c r="AE205">
        <v>5125</v>
      </c>
      <c r="AF205">
        <v>4820</v>
      </c>
      <c r="AG205">
        <v>5005</v>
      </c>
    </row>
    <row r="206" spans="1:33" ht="16" x14ac:dyDescent="0.2">
      <c r="A206" t="s">
        <v>632</v>
      </c>
      <c r="B206">
        <v>60</v>
      </c>
      <c r="C206">
        <v>62</v>
      </c>
      <c r="D206">
        <v>63</v>
      </c>
      <c r="E206">
        <v>63</v>
      </c>
      <c r="F206">
        <v>80</v>
      </c>
      <c r="G206">
        <v>81</v>
      </c>
      <c r="H206">
        <v>90</v>
      </c>
      <c r="I206">
        <v>61</v>
      </c>
      <c r="J206">
        <v>78</v>
      </c>
      <c r="K206">
        <v>58</v>
      </c>
      <c r="L206">
        <v>66</v>
      </c>
      <c r="M206">
        <v>72</v>
      </c>
      <c r="N206">
        <v>119</v>
      </c>
      <c r="O206">
        <v>132</v>
      </c>
      <c r="P206">
        <v>94</v>
      </c>
      <c r="Q206">
        <v>-8</v>
      </c>
      <c r="R206">
        <v>-7</v>
      </c>
      <c r="S206">
        <v>7</v>
      </c>
      <c r="T206">
        <v>220</v>
      </c>
      <c r="U206">
        <v>133</v>
      </c>
      <c r="V206">
        <v>344</v>
      </c>
      <c r="W206">
        <v>489</v>
      </c>
      <c r="X206">
        <v>1035</v>
      </c>
      <c r="Y206">
        <v>1185</v>
      </c>
      <c r="Z206">
        <v>1696</v>
      </c>
      <c r="AA206">
        <v>2269</v>
      </c>
      <c r="AB206">
        <v>2342</v>
      </c>
      <c r="AC206">
        <v>2706</v>
      </c>
      <c r="AD206">
        <v>3174</v>
      </c>
      <c r="AE206">
        <v>3199</v>
      </c>
      <c r="AF206">
        <v>3485</v>
      </c>
      <c r="AG206">
        <v>3004</v>
      </c>
    </row>
    <row r="207" spans="1:33" ht="16" x14ac:dyDescent="0.2">
      <c r="A207" t="s">
        <v>631</v>
      </c>
      <c r="B207">
        <v>1734</v>
      </c>
      <c r="C207">
        <v>1658</v>
      </c>
      <c r="D207">
        <v>1985</v>
      </c>
      <c r="E207">
        <v>1434</v>
      </c>
      <c r="F207">
        <v>667</v>
      </c>
      <c r="G207">
        <v>944</v>
      </c>
      <c r="H207">
        <v>859</v>
      </c>
      <c r="I207">
        <v>1057</v>
      </c>
      <c r="J207">
        <v>1886</v>
      </c>
      <c r="K207">
        <v>1785</v>
      </c>
      <c r="L207">
        <v>1509</v>
      </c>
      <c r="M207">
        <v>1262</v>
      </c>
      <c r="N207">
        <v>1223</v>
      </c>
      <c r="O207">
        <v>1572</v>
      </c>
      <c r="P207">
        <v>1969</v>
      </c>
      <c r="Q207">
        <v>1765</v>
      </c>
      <c r="R207">
        <v>1106</v>
      </c>
      <c r="S207">
        <v>1688</v>
      </c>
      <c r="T207">
        <v>1659</v>
      </c>
      <c r="U207">
        <v>1420</v>
      </c>
      <c r="V207">
        <v>1130</v>
      </c>
      <c r="W207">
        <v>1356</v>
      </c>
      <c r="X207">
        <v>1610</v>
      </c>
      <c r="Y207">
        <v>2319</v>
      </c>
      <c r="Z207">
        <v>3106</v>
      </c>
      <c r="AA207">
        <v>3281</v>
      </c>
      <c r="AB207">
        <v>3473</v>
      </c>
      <c r="AC207">
        <v>3235</v>
      </c>
      <c r="AD207">
        <v>4219</v>
      </c>
      <c r="AE207">
        <v>4498</v>
      </c>
      <c r="AF207">
        <v>4257</v>
      </c>
      <c r="AG207">
        <v>3447</v>
      </c>
    </row>
    <row r="208" spans="1:33" ht="16" x14ac:dyDescent="0.2">
      <c r="A208" t="s">
        <v>630</v>
      </c>
      <c r="B208">
        <v>601</v>
      </c>
      <c r="C208">
        <v>863</v>
      </c>
      <c r="D208">
        <v>870</v>
      </c>
      <c r="E208">
        <v>823</v>
      </c>
      <c r="F208">
        <v>1788</v>
      </c>
      <c r="G208">
        <v>2026</v>
      </c>
      <c r="H208">
        <v>2621</v>
      </c>
      <c r="I208">
        <v>2070</v>
      </c>
      <c r="J208">
        <v>1722</v>
      </c>
      <c r="K208">
        <v>2293</v>
      </c>
      <c r="L208">
        <v>1979</v>
      </c>
      <c r="M208">
        <v>1801</v>
      </c>
      <c r="N208">
        <v>1972</v>
      </c>
      <c r="O208">
        <v>4091</v>
      </c>
      <c r="P208">
        <v>3475</v>
      </c>
      <c r="Q208">
        <v>3511</v>
      </c>
      <c r="R208">
        <v>2010</v>
      </c>
      <c r="S208">
        <v>4146</v>
      </c>
      <c r="T208">
        <v>5988</v>
      </c>
      <c r="U208">
        <v>4892</v>
      </c>
      <c r="V208">
        <v>7146</v>
      </c>
      <c r="W208">
        <v>8103</v>
      </c>
      <c r="X208">
        <v>9527</v>
      </c>
      <c r="Y208">
        <v>10803</v>
      </c>
      <c r="Z208">
        <v>7627</v>
      </c>
      <c r="AA208">
        <v>7862</v>
      </c>
      <c r="AB208">
        <v>7491</v>
      </c>
      <c r="AC208">
        <v>12810</v>
      </c>
      <c r="AD208">
        <v>8990</v>
      </c>
      <c r="AE208">
        <v>9706</v>
      </c>
      <c r="AF208">
        <v>9092</v>
      </c>
      <c r="AG208">
        <v>6560</v>
      </c>
    </row>
    <row r="209" spans="1:33" ht="16" x14ac:dyDescent="0.2">
      <c r="A209" t="s">
        <v>629</v>
      </c>
      <c r="B209">
        <v>69</v>
      </c>
      <c r="C209">
        <v>59</v>
      </c>
      <c r="D209">
        <v>174</v>
      </c>
      <c r="E209">
        <v>181</v>
      </c>
      <c r="F209">
        <v>109</v>
      </c>
      <c r="G209">
        <v>132</v>
      </c>
      <c r="H209">
        <v>196</v>
      </c>
      <c r="I209">
        <v>245</v>
      </c>
      <c r="J209">
        <v>269</v>
      </c>
      <c r="K209">
        <v>70</v>
      </c>
      <c r="L209">
        <v>143</v>
      </c>
      <c r="M209">
        <v>266</v>
      </c>
      <c r="N209">
        <v>477</v>
      </c>
      <c r="O209">
        <v>773</v>
      </c>
      <c r="P209">
        <v>926</v>
      </c>
      <c r="Q209">
        <v>528</v>
      </c>
      <c r="R209">
        <v>701</v>
      </c>
      <c r="S209">
        <v>1134</v>
      </c>
      <c r="T209">
        <v>1324</v>
      </c>
      <c r="U209">
        <v>1114</v>
      </c>
      <c r="V209">
        <v>1455</v>
      </c>
      <c r="W209">
        <v>1486</v>
      </c>
      <c r="X209">
        <v>2078</v>
      </c>
      <c r="Y209">
        <v>2588</v>
      </c>
      <c r="Z209">
        <v>3154</v>
      </c>
      <c r="AA209">
        <v>3257</v>
      </c>
      <c r="AB209">
        <v>3343</v>
      </c>
      <c r="AC209">
        <v>3459</v>
      </c>
      <c r="AD209">
        <v>4330</v>
      </c>
      <c r="AE209">
        <v>3919</v>
      </c>
      <c r="AF209">
        <v>3263</v>
      </c>
      <c r="AG209">
        <v>2468</v>
      </c>
    </row>
    <row r="210" spans="1:33" ht="16" x14ac:dyDescent="0.2">
      <c r="A210" t="s">
        <v>628</v>
      </c>
      <c r="B210">
        <v>270</v>
      </c>
      <c r="C210">
        <v>372</v>
      </c>
      <c r="D210">
        <v>377</v>
      </c>
      <c r="E210">
        <v>324</v>
      </c>
      <c r="F210">
        <v>125</v>
      </c>
      <c r="G210">
        <v>227</v>
      </c>
      <c r="H210">
        <v>380</v>
      </c>
      <c r="I210">
        <v>231</v>
      </c>
      <c r="J210">
        <v>469</v>
      </c>
      <c r="K210">
        <v>505</v>
      </c>
      <c r="L210">
        <v>666</v>
      </c>
      <c r="M210">
        <v>699</v>
      </c>
      <c r="N210">
        <v>771</v>
      </c>
      <c r="O210">
        <v>1103</v>
      </c>
      <c r="P210">
        <v>1244</v>
      </c>
      <c r="Q210">
        <v>1333</v>
      </c>
      <c r="R210">
        <v>243</v>
      </c>
      <c r="S210">
        <v>1193</v>
      </c>
      <c r="T210">
        <v>1550</v>
      </c>
      <c r="U210">
        <v>1415</v>
      </c>
      <c r="V210">
        <v>1453</v>
      </c>
      <c r="W210">
        <v>1758</v>
      </c>
      <c r="X210">
        <v>2182</v>
      </c>
      <c r="Y210">
        <v>2721</v>
      </c>
      <c r="Z210">
        <v>2772</v>
      </c>
      <c r="AA210">
        <v>3148</v>
      </c>
      <c r="AB210">
        <v>3843</v>
      </c>
      <c r="AC210">
        <v>2496</v>
      </c>
      <c r="AD210">
        <v>3084</v>
      </c>
      <c r="AE210">
        <v>3041</v>
      </c>
      <c r="AF210">
        <v>3355</v>
      </c>
      <c r="AG210">
        <v>3293</v>
      </c>
    </row>
    <row r="211" spans="1:33" ht="16" x14ac:dyDescent="0.2">
      <c r="A211" t="s">
        <v>627</v>
      </c>
      <c r="B211">
        <v>39</v>
      </c>
      <c r="C211">
        <v>49</v>
      </c>
      <c r="D211">
        <v>44</v>
      </c>
      <c r="E211">
        <v>65</v>
      </c>
      <c r="F211">
        <v>81</v>
      </c>
      <c r="G211">
        <v>105</v>
      </c>
      <c r="H211">
        <v>88</v>
      </c>
      <c r="I211">
        <v>87</v>
      </c>
      <c r="J211">
        <v>78</v>
      </c>
      <c r="K211">
        <v>130</v>
      </c>
      <c r="L211">
        <v>210</v>
      </c>
      <c r="M211">
        <v>186</v>
      </c>
      <c r="N211">
        <v>466</v>
      </c>
      <c r="O211">
        <v>607</v>
      </c>
      <c r="P211">
        <v>628</v>
      </c>
      <c r="Q211">
        <v>700</v>
      </c>
      <c r="R211">
        <v>338</v>
      </c>
      <c r="S211">
        <v>347</v>
      </c>
      <c r="T211">
        <v>258</v>
      </c>
      <c r="U211">
        <v>255</v>
      </c>
      <c r="V211">
        <v>156</v>
      </c>
      <c r="W211">
        <v>454</v>
      </c>
      <c r="X211">
        <v>149</v>
      </c>
      <c r="Y211">
        <v>640</v>
      </c>
      <c r="Z211">
        <v>508</v>
      </c>
      <c r="AA211">
        <v>370</v>
      </c>
      <c r="AB211">
        <v>315</v>
      </c>
      <c r="AC211">
        <v>356</v>
      </c>
      <c r="AD211">
        <v>415</v>
      </c>
      <c r="AE211">
        <v>691</v>
      </c>
      <c r="AF211">
        <v>717</v>
      </c>
      <c r="AG211">
        <v>441</v>
      </c>
    </row>
    <row r="212" spans="1:33" ht="16" x14ac:dyDescent="0.2">
      <c r="A212" t="s">
        <v>626</v>
      </c>
      <c r="B212">
        <v>27</v>
      </c>
      <c r="C212">
        <v>76</v>
      </c>
      <c r="D212">
        <v>129</v>
      </c>
      <c r="E212">
        <v>103</v>
      </c>
      <c r="F212">
        <v>168</v>
      </c>
      <c r="G212">
        <v>146</v>
      </c>
      <c r="H212">
        <v>206</v>
      </c>
      <c r="I212">
        <v>270</v>
      </c>
      <c r="J212">
        <v>227</v>
      </c>
      <c r="K212">
        <v>232</v>
      </c>
      <c r="L212">
        <v>369</v>
      </c>
      <c r="M212">
        <v>407</v>
      </c>
      <c r="N212">
        <v>421</v>
      </c>
      <c r="O212">
        <v>543</v>
      </c>
      <c r="P212">
        <v>551</v>
      </c>
      <c r="Q212">
        <v>551</v>
      </c>
      <c r="R212">
        <v>473</v>
      </c>
      <c r="S212">
        <v>466</v>
      </c>
      <c r="T212">
        <v>461</v>
      </c>
      <c r="U212">
        <v>377</v>
      </c>
      <c r="V212">
        <v>692</v>
      </c>
      <c r="W212">
        <v>722</v>
      </c>
      <c r="X212">
        <v>976</v>
      </c>
      <c r="Y212">
        <v>702</v>
      </c>
      <c r="Z212">
        <v>887</v>
      </c>
      <c r="AA212">
        <v>979</v>
      </c>
      <c r="AB212">
        <v>454</v>
      </c>
      <c r="AC212">
        <v>462</v>
      </c>
      <c r="AD212">
        <v>688</v>
      </c>
      <c r="AE212">
        <v>688</v>
      </c>
      <c r="AF212">
        <v>550</v>
      </c>
      <c r="AG212">
        <v>815</v>
      </c>
    </row>
    <row r="213" spans="1:33" ht="16" x14ac:dyDescent="0.2">
      <c r="A213" t="s">
        <v>625</v>
      </c>
      <c r="B213">
        <v>473</v>
      </c>
      <c r="C213">
        <v>524</v>
      </c>
      <c r="D213">
        <v>524</v>
      </c>
      <c r="E213">
        <v>402</v>
      </c>
      <c r="F213">
        <v>519</v>
      </c>
      <c r="G213">
        <v>729</v>
      </c>
      <c r="H213">
        <v>825</v>
      </c>
      <c r="I213">
        <v>727</v>
      </c>
      <c r="J213">
        <v>1127</v>
      </c>
      <c r="K213">
        <v>1138</v>
      </c>
      <c r="L213">
        <v>1539</v>
      </c>
      <c r="M213">
        <v>1932</v>
      </c>
      <c r="N213">
        <v>2135</v>
      </c>
      <c r="O213">
        <v>2466</v>
      </c>
      <c r="P213">
        <v>2751</v>
      </c>
      <c r="Q213">
        <v>3465</v>
      </c>
      <c r="R213">
        <v>1771</v>
      </c>
      <c r="S213">
        <v>2604</v>
      </c>
      <c r="T213">
        <v>4045</v>
      </c>
      <c r="U213">
        <v>3334</v>
      </c>
      <c r="V213">
        <v>4438</v>
      </c>
      <c r="W213">
        <v>5987</v>
      </c>
      <c r="X213">
        <v>8619</v>
      </c>
      <c r="Y213">
        <v>15809</v>
      </c>
      <c r="Z213">
        <v>15563</v>
      </c>
      <c r="AA213">
        <v>19045</v>
      </c>
      <c r="AB213">
        <v>17195</v>
      </c>
      <c r="AC213">
        <v>10298</v>
      </c>
      <c r="AD213">
        <v>16137</v>
      </c>
      <c r="AE213">
        <v>21437</v>
      </c>
      <c r="AF213">
        <v>21123</v>
      </c>
      <c r="AG213">
        <v>22671</v>
      </c>
    </row>
    <row r="214" spans="1:33" ht="16" x14ac:dyDescent="0.2">
      <c r="A214" t="s">
        <v>624</v>
      </c>
      <c r="B214">
        <v>126</v>
      </c>
      <c r="C214">
        <v>157</v>
      </c>
      <c r="D214">
        <v>193</v>
      </c>
      <c r="E214">
        <v>107</v>
      </c>
      <c r="F214">
        <v>107</v>
      </c>
      <c r="G214">
        <v>318</v>
      </c>
      <c r="H214">
        <v>344</v>
      </c>
      <c r="I214">
        <v>443</v>
      </c>
      <c r="J214">
        <v>341</v>
      </c>
      <c r="K214">
        <v>414</v>
      </c>
      <c r="L214">
        <v>411</v>
      </c>
      <c r="M214">
        <v>422</v>
      </c>
      <c r="N214">
        <v>465</v>
      </c>
      <c r="O214">
        <v>700</v>
      </c>
      <c r="P214">
        <v>617</v>
      </c>
      <c r="Q214">
        <v>660</v>
      </c>
      <c r="R214">
        <v>787</v>
      </c>
      <c r="S214">
        <v>1066</v>
      </c>
      <c r="T214">
        <v>1368</v>
      </c>
      <c r="U214">
        <v>1240</v>
      </c>
      <c r="V214">
        <v>1107</v>
      </c>
      <c r="W214">
        <v>1329</v>
      </c>
      <c r="X214">
        <v>1809</v>
      </c>
      <c r="Y214">
        <v>2120</v>
      </c>
      <c r="Z214">
        <v>2065</v>
      </c>
      <c r="AA214">
        <v>1976</v>
      </c>
      <c r="AB214">
        <v>2127</v>
      </c>
      <c r="AC214">
        <v>1258</v>
      </c>
      <c r="AD214">
        <v>2125</v>
      </c>
      <c r="AE214">
        <v>1968</v>
      </c>
      <c r="AF214">
        <v>1705</v>
      </c>
      <c r="AG214">
        <v>1205</v>
      </c>
    </row>
    <row r="215" spans="1:33" ht="16" x14ac:dyDescent="0.2">
      <c r="A215" t="s">
        <v>623</v>
      </c>
      <c r="B215">
        <v>-29</v>
      </c>
      <c r="C215">
        <v>19</v>
      </c>
      <c r="D215">
        <v>95</v>
      </c>
      <c r="E215">
        <v>154</v>
      </c>
      <c r="F215">
        <v>154</v>
      </c>
      <c r="G215">
        <v>179</v>
      </c>
      <c r="H215">
        <v>296</v>
      </c>
      <c r="I215">
        <v>471</v>
      </c>
      <c r="J215">
        <v>358</v>
      </c>
      <c r="K215">
        <v>408</v>
      </c>
      <c r="L215">
        <v>435</v>
      </c>
      <c r="M215">
        <v>462</v>
      </c>
      <c r="N215">
        <v>674</v>
      </c>
      <c r="O215">
        <v>823</v>
      </c>
      <c r="P215">
        <v>805</v>
      </c>
      <c r="Q215">
        <v>576</v>
      </c>
      <c r="R215">
        <v>1065</v>
      </c>
      <c r="S215">
        <v>718</v>
      </c>
      <c r="T215">
        <v>945</v>
      </c>
      <c r="U215">
        <v>919</v>
      </c>
      <c r="V215">
        <v>789</v>
      </c>
      <c r="W215">
        <v>1123</v>
      </c>
      <c r="X215">
        <v>1805</v>
      </c>
      <c r="Y215">
        <v>1874</v>
      </c>
      <c r="Z215">
        <v>1999</v>
      </c>
      <c r="AA215">
        <v>2006</v>
      </c>
      <c r="AB215">
        <v>2011</v>
      </c>
      <c r="AC215">
        <v>1905</v>
      </c>
      <c r="AD215">
        <v>3592</v>
      </c>
      <c r="AE215">
        <v>1681</v>
      </c>
      <c r="AF215">
        <v>2878</v>
      </c>
      <c r="AG215">
        <v>2682</v>
      </c>
    </row>
    <row r="216" spans="1:33" ht="16" x14ac:dyDescent="0.2">
      <c r="A216" t="s">
        <v>479</v>
      </c>
      <c r="B216">
        <v>33</v>
      </c>
      <c r="C216">
        <v>34</v>
      </c>
      <c r="D216">
        <v>36</v>
      </c>
      <c r="E216">
        <v>47</v>
      </c>
      <c r="F216">
        <v>51</v>
      </c>
      <c r="G216">
        <v>74</v>
      </c>
      <c r="H216">
        <v>57</v>
      </c>
      <c r="I216">
        <v>78</v>
      </c>
      <c r="J216">
        <v>54</v>
      </c>
      <c r="K216">
        <v>8</v>
      </c>
      <c r="L216">
        <v>65</v>
      </c>
      <c r="M216">
        <v>88</v>
      </c>
      <c r="N216">
        <v>-14</v>
      </c>
      <c r="O216">
        <v>58</v>
      </c>
      <c r="P216">
        <v>95</v>
      </c>
      <c r="Q216">
        <v>121</v>
      </c>
      <c r="R216">
        <v>-48</v>
      </c>
      <c r="S216">
        <v>17</v>
      </c>
      <c r="T216">
        <v>252</v>
      </c>
      <c r="U216">
        <v>476</v>
      </c>
      <c r="V216">
        <v>155</v>
      </c>
      <c r="W216">
        <v>415</v>
      </c>
      <c r="X216">
        <v>796</v>
      </c>
      <c r="Y216">
        <v>835</v>
      </c>
      <c r="Z216">
        <v>875</v>
      </c>
      <c r="AA216">
        <v>862</v>
      </c>
      <c r="AB216">
        <v>1164</v>
      </c>
      <c r="AC216">
        <v>569</v>
      </c>
      <c r="AD216">
        <v>688</v>
      </c>
      <c r="AE216">
        <v>856</v>
      </c>
      <c r="AF216">
        <v>746</v>
      </c>
      <c r="AG216">
        <v>851</v>
      </c>
    </row>
    <row r="217" spans="1:33" ht="16" x14ac:dyDescent="0.2">
      <c r="A217" t="s">
        <v>622</v>
      </c>
      <c r="B217">
        <v>0</v>
      </c>
      <c r="C217">
        <v>0</v>
      </c>
      <c r="D217">
        <v>0</v>
      </c>
      <c r="E217">
        <v>0</v>
      </c>
      <c r="F217">
        <v>0</v>
      </c>
      <c r="G217">
        <v>0</v>
      </c>
      <c r="H217">
        <v>0</v>
      </c>
      <c r="I217" t="s">
        <v>586</v>
      </c>
      <c r="J217" t="s">
        <v>586</v>
      </c>
      <c r="K217" t="s">
        <v>586</v>
      </c>
      <c r="L217" t="s">
        <v>586</v>
      </c>
      <c r="M217" t="s">
        <v>586</v>
      </c>
      <c r="N217" t="s">
        <v>586</v>
      </c>
      <c r="O217" t="s">
        <v>586</v>
      </c>
      <c r="P217" t="s">
        <v>586</v>
      </c>
      <c r="Q217" t="s">
        <v>586</v>
      </c>
      <c r="R217" t="s">
        <v>586</v>
      </c>
      <c r="S217" t="s">
        <v>586</v>
      </c>
      <c r="T217" t="s">
        <v>586</v>
      </c>
      <c r="U217" t="s">
        <v>586</v>
      </c>
      <c r="V217" t="s">
        <v>586</v>
      </c>
      <c r="W217" t="s">
        <v>586</v>
      </c>
      <c r="X217">
        <v>0</v>
      </c>
      <c r="Y217">
        <v>0</v>
      </c>
      <c r="Z217">
        <v>0</v>
      </c>
      <c r="AA217">
        <v>0</v>
      </c>
      <c r="AB217">
        <v>0</v>
      </c>
      <c r="AC217">
        <v>-1</v>
      </c>
      <c r="AD217">
        <v>-1</v>
      </c>
      <c r="AE217">
        <v>-1</v>
      </c>
      <c r="AF217">
        <v>-1</v>
      </c>
      <c r="AG217">
        <v>-1</v>
      </c>
    </row>
    <row r="218" spans="1:33" ht="16" x14ac:dyDescent="0.2">
      <c r="A218" t="s">
        <v>621</v>
      </c>
      <c r="B218">
        <v>3</v>
      </c>
      <c r="C218">
        <v>3</v>
      </c>
      <c r="D218">
        <v>4</v>
      </c>
      <c r="E218">
        <v>3</v>
      </c>
      <c r="F218">
        <v>3</v>
      </c>
      <c r="G218">
        <v>4</v>
      </c>
      <c r="H218">
        <v>2</v>
      </c>
      <c r="I218">
        <v>2</v>
      </c>
      <c r="J218">
        <v>2</v>
      </c>
      <c r="K218">
        <v>3</v>
      </c>
      <c r="L218">
        <v>4</v>
      </c>
      <c r="M218">
        <v>7</v>
      </c>
      <c r="N218">
        <v>7</v>
      </c>
      <c r="O218">
        <v>5</v>
      </c>
      <c r="P218">
        <v>6</v>
      </c>
      <c r="Q218">
        <v>-20</v>
      </c>
      <c r="R218">
        <v>-17</v>
      </c>
      <c r="S218">
        <v>-11</v>
      </c>
      <c r="T218">
        <v>20</v>
      </c>
      <c r="U218">
        <v>22</v>
      </c>
      <c r="V218" t="s">
        <v>604</v>
      </c>
      <c r="W218">
        <v>12</v>
      </c>
      <c r="X218">
        <v>59</v>
      </c>
      <c r="Y218">
        <v>76</v>
      </c>
      <c r="Z218">
        <v>32</v>
      </c>
      <c r="AA218">
        <v>13</v>
      </c>
      <c r="AB218">
        <v>13</v>
      </c>
      <c r="AC218">
        <v>33</v>
      </c>
      <c r="AD218">
        <v>28</v>
      </c>
      <c r="AE218">
        <v>58</v>
      </c>
      <c r="AF218" t="s">
        <v>604</v>
      </c>
      <c r="AG218" t="s">
        <v>604</v>
      </c>
    </row>
    <row r="219" spans="1:33" ht="16" x14ac:dyDescent="0.2">
      <c r="A219" t="s">
        <v>620</v>
      </c>
      <c r="B219" t="s">
        <v>586</v>
      </c>
      <c r="C219" t="s">
        <v>586</v>
      </c>
      <c r="D219" t="s">
        <v>586</v>
      </c>
      <c r="E219" t="s">
        <v>586</v>
      </c>
      <c r="F219" t="s">
        <v>586</v>
      </c>
      <c r="G219" t="s">
        <v>586</v>
      </c>
      <c r="H219" t="s">
        <v>586</v>
      </c>
      <c r="I219" t="s">
        <v>586</v>
      </c>
      <c r="J219" t="s">
        <v>586</v>
      </c>
      <c r="K219" t="s">
        <v>586</v>
      </c>
      <c r="L219" t="s">
        <v>586</v>
      </c>
      <c r="M219" t="s">
        <v>586</v>
      </c>
      <c r="N219" t="s">
        <v>586</v>
      </c>
      <c r="O219" t="s">
        <v>586</v>
      </c>
      <c r="P219" t="s">
        <v>586</v>
      </c>
      <c r="Q219" t="s">
        <v>586</v>
      </c>
      <c r="R219" t="s">
        <v>586</v>
      </c>
      <c r="S219">
        <v>1</v>
      </c>
      <c r="T219">
        <v>1</v>
      </c>
      <c r="U219">
        <v>1</v>
      </c>
      <c r="V219">
        <v>1</v>
      </c>
      <c r="W219">
        <v>1</v>
      </c>
      <c r="X219" t="s">
        <v>619</v>
      </c>
      <c r="Y219" t="s">
        <v>619</v>
      </c>
      <c r="Z219" t="s">
        <v>619</v>
      </c>
      <c r="AA219" t="s">
        <v>619</v>
      </c>
      <c r="AB219" t="s">
        <v>619</v>
      </c>
      <c r="AC219" t="s">
        <v>619</v>
      </c>
      <c r="AD219" t="s">
        <v>619</v>
      </c>
      <c r="AE219" t="s">
        <v>619</v>
      </c>
      <c r="AF219" t="s">
        <v>619</v>
      </c>
      <c r="AG219" t="s">
        <v>619</v>
      </c>
    </row>
    <row r="220" spans="1:33" ht="16" x14ac:dyDescent="0.2">
      <c r="A220" t="s">
        <v>618</v>
      </c>
      <c r="B220">
        <v>24</v>
      </c>
      <c r="C220">
        <v>18</v>
      </c>
      <c r="D220">
        <v>6</v>
      </c>
      <c r="E220">
        <v>1</v>
      </c>
      <c r="F220" t="s">
        <v>619</v>
      </c>
      <c r="G220" t="s">
        <v>619</v>
      </c>
      <c r="H220">
        <v>9</v>
      </c>
      <c r="I220">
        <v>18</v>
      </c>
      <c r="J220">
        <v>21</v>
      </c>
      <c r="K220">
        <v>22</v>
      </c>
      <c r="L220">
        <v>26</v>
      </c>
      <c r="M220">
        <v>25</v>
      </c>
      <c r="N220">
        <v>22</v>
      </c>
      <c r="O220">
        <v>24</v>
      </c>
      <c r="P220">
        <v>19</v>
      </c>
      <c r="Q220">
        <v>20</v>
      </c>
      <c r="R220">
        <v>6</v>
      </c>
      <c r="S220">
        <v>7</v>
      </c>
      <c r="T220" t="s">
        <v>619</v>
      </c>
      <c r="U220">
        <v>2</v>
      </c>
      <c r="V220">
        <v>-12</v>
      </c>
      <c r="W220">
        <v>-11</v>
      </c>
      <c r="X220">
        <v>7</v>
      </c>
      <c r="Y220">
        <v>6</v>
      </c>
      <c r="Z220">
        <v>18</v>
      </c>
      <c r="AA220">
        <v>17</v>
      </c>
      <c r="AB220">
        <v>9</v>
      </c>
      <c r="AC220">
        <v>18</v>
      </c>
      <c r="AD220">
        <v>10</v>
      </c>
      <c r="AE220">
        <v>8</v>
      </c>
      <c r="AF220">
        <v>6</v>
      </c>
      <c r="AG220">
        <v>-4</v>
      </c>
    </row>
    <row r="221" spans="1:33" ht="16" x14ac:dyDescent="0.2">
      <c r="A221" t="s">
        <v>617</v>
      </c>
      <c r="B221">
        <v>0</v>
      </c>
      <c r="C221">
        <v>0</v>
      </c>
      <c r="D221">
        <v>0</v>
      </c>
      <c r="E221">
        <v>0</v>
      </c>
      <c r="F221">
        <v>0</v>
      </c>
      <c r="G221" t="s">
        <v>619</v>
      </c>
      <c r="H221" t="s">
        <v>619</v>
      </c>
      <c r="I221">
        <v>-1</v>
      </c>
      <c r="J221" t="s">
        <v>619</v>
      </c>
      <c r="K221" t="s">
        <v>604</v>
      </c>
      <c r="L221" t="s">
        <v>604</v>
      </c>
      <c r="M221">
        <v>-9</v>
      </c>
      <c r="N221">
        <v>-34</v>
      </c>
      <c r="O221">
        <v>-11</v>
      </c>
      <c r="P221">
        <v>2</v>
      </c>
      <c r="Q221">
        <v>-20</v>
      </c>
      <c r="R221">
        <v>-33</v>
      </c>
      <c r="S221">
        <v>-6</v>
      </c>
      <c r="T221">
        <v>10</v>
      </c>
      <c r="U221">
        <v>33</v>
      </c>
      <c r="V221">
        <v>33</v>
      </c>
      <c r="W221">
        <v>25</v>
      </c>
      <c r="X221">
        <v>0</v>
      </c>
      <c r="Y221">
        <v>0</v>
      </c>
      <c r="Z221">
        <v>0</v>
      </c>
      <c r="AA221">
        <v>0</v>
      </c>
      <c r="AB221">
        <v>0</v>
      </c>
      <c r="AC221" t="s">
        <v>619</v>
      </c>
      <c r="AD221" t="s">
        <v>619</v>
      </c>
      <c r="AE221" t="s">
        <v>619</v>
      </c>
      <c r="AF221" t="s">
        <v>619</v>
      </c>
      <c r="AG221" t="s">
        <v>619</v>
      </c>
    </row>
    <row r="222" spans="1:33" ht="16" x14ac:dyDescent="0.2">
      <c r="A222" t="s">
        <v>616</v>
      </c>
      <c r="B222" t="s">
        <v>586</v>
      </c>
      <c r="C222" t="s">
        <v>586</v>
      </c>
      <c r="D222" t="s">
        <v>586</v>
      </c>
      <c r="E222" t="s">
        <v>586</v>
      </c>
      <c r="F222" t="s">
        <v>586</v>
      </c>
      <c r="G222" t="s">
        <v>586</v>
      </c>
      <c r="H222" t="s">
        <v>586</v>
      </c>
      <c r="I222" t="s">
        <v>586</v>
      </c>
      <c r="J222" t="s">
        <v>586</v>
      </c>
      <c r="K222" t="s">
        <v>586</v>
      </c>
      <c r="L222" t="s">
        <v>586</v>
      </c>
      <c r="M222" t="s">
        <v>586</v>
      </c>
      <c r="N222">
        <v>0</v>
      </c>
      <c r="O222">
        <v>0</v>
      </c>
      <c r="P222">
        <v>0</v>
      </c>
      <c r="Q222">
        <v>0</v>
      </c>
      <c r="R222">
        <v>-1</v>
      </c>
      <c r="S222">
        <v>-2</v>
      </c>
      <c r="T222">
        <v>1</v>
      </c>
      <c r="U222" t="s">
        <v>619</v>
      </c>
      <c r="V222" t="s">
        <v>619</v>
      </c>
      <c r="W222" t="s">
        <v>619</v>
      </c>
      <c r="X222" t="s">
        <v>619</v>
      </c>
      <c r="Y222" t="s">
        <v>619</v>
      </c>
      <c r="Z222" t="s">
        <v>619</v>
      </c>
      <c r="AA222" t="s">
        <v>619</v>
      </c>
      <c r="AB222" t="s">
        <v>619</v>
      </c>
      <c r="AC222">
        <v>2</v>
      </c>
      <c r="AD222">
        <v>6</v>
      </c>
      <c r="AE222">
        <v>7</v>
      </c>
      <c r="AF222">
        <v>18</v>
      </c>
      <c r="AG222">
        <v>11</v>
      </c>
    </row>
    <row r="223" spans="1:33" ht="16" x14ac:dyDescent="0.2">
      <c r="A223" t="s">
        <v>615</v>
      </c>
      <c r="B223" t="s">
        <v>586</v>
      </c>
      <c r="C223" t="s">
        <v>586</v>
      </c>
      <c r="D223" t="s">
        <v>586</v>
      </c>
      <c r="E223" t="s">
        <v>586</v>
      </c>
      <c r="F223" t="s">
        <v>586</v>
      </c>
      <c r="G223" t="s">
        <v>586</v>
      </c>
      <c r="H223" t="s">
        <v>586</v>
      </c>
      <c r="I223" t="s">
        <v>586</v>
      </c>
      <c r="J223" t="s">
        <v>586</v>
      </c>
      <c r="K223" t="s">
        <v>586</v>
      </c>
      <c r="L223" t="s">
        <v>586</v>
      </c>
      <c r="M223" t="s">
        <v>586</v>
      </c>
      <c r="N223" t="s">
        <v>586</v>
      </c>
      <c r="O223" t="s">
        <v>586</v>
      </c>
      <c r="P223" t="s">
        <v>586</v>
      </c>
      <c r="Q223" t="s">
        <v>586</v>
      </c>
      <c r="R223" t="s">
        <v>586</v>
      </c>
      <c r="S223" t="s">
        <v>586</v>
      </c>
      <c r="T223" t="s">
        <v>586</v>
      </c>
      <c r="U223" t="s">
        <v>586</v>
      </c>
      <c r="V223">
        <v>0</v>
      </c>
      <c r="W223">
        <v>6</v>
      </c>
      <c r="X223" t="s">
        <v>604</v>
      </c>
      <c r="Y223">
        <v>4</v>
      </c>
      <c r="Z223">
        <v>0</v>
      </c>
      <c r="AA223">
        <v>0</v>
      </c>
      <c r="AB223">
        <v>0</v>
      </c>
      <c r="AC223" t="s">
        <v>586</v>
      </c>
      <c r="AD223" t="s">
        <v>586</v>
      </c>
      <c r="AE223" t="s">
        <v>586</v>
      </c>
      <c r="AF223" t="s">
        <v>586</v>
      </c>
      <c r="AG223" t="s">
        <v>586</v>
      </c>
    </row>
    <row r="224" spans="1:33" ht="16" x14ac:dyDescent="0.2">
      <c r="A224" t="s">
        <v>614</v>
      </c>
      <c r="B224">
        <v>0</v>
      </c>
      <c r="C224">
        <v>0</v>
      </c>
      <c r="D224">
        <v>0</v>
      </c>
      <c r="E224">
        <v>0</v>
      </c>
      <c r="F224">
        <v>0</v>
      </c>
      <c r="G224">
        <v>3</v>
      </c>
      <c r="H224">
        <v>4</v>
      </c>
      <c r="I224">
        <v>6</v>
      </c>
      <c r="J224">
        <v>6</v>
      </c>
      <c r="K224" t="s">
        <v>604</v>
      </c>
      <c r="L224" t="s">
        <v>604</v>
      </c>
      <c r="M224" t="s">
        <v>604</v>
      </c>
      <c r="N224" t="s">
        <v>586</v>
      </c>
      <c r="O224" t="s">
        <v>586</v>
      </c>
      <c r="P224" t="s">
        <v>586</v>
      </c>
      <c r="Q224" t="s">
        <v>586</v>
      </c>
      <c r="R224" t="s">
        <v>586</v>
      </c>
      <c r="S224" t="s">
        <v>586</v>
      </c>
      <c r="T224" t="s">
        <v>586</v>
      </c>
      <c r="U224" t="s">
        <v>586</v>
      </c>
      <c r="V224" t="s">
        <v>586</v>
      </c>
      <c r="W224" t="s">
        <v>586</v>
      </c>
      <c r="X224" t="s">
        <v>586</v>
      </c>
      <c r="Y224" t="s">
        <v>586</v>
      </c>
      <c r="Z224" t="s">
        <v>586</v>
      </c>
      <c r="AA224" t="s">
        <v>586</v>
      </c>
      <c r="AB224" t="s">
        <v>586</v>
      </c>
      <c r="AC224" t="s">
        <v>586</v>
      </c>
      <c r="AD224" t="s">
        <v>586</v>
      </c>
      <c r="AE224" t="s">
        <v>586</v>
      </c>
      <c r="AF224" t="s">
        <v>586</v>
      </c>
      <c r="AG224" t="s">
        <v>586</v>
      </c>
    </row>
    <row r="225" spans="1:33" ht="16" x14ac:dyDescent="0.2">
      <c r="A225" t="s">
        <v>613</v>
      </c>
      <c r="B225">
        <v>1</v>
      </c>
      <c r="C225">
        <v>1</v>
      </c>
      <c r="D225">
        <v>-1</v>
      </c>
      <c r="E225">
        <v>2</v>
      </c>
      <c r="F225">
        <v>2</v>
      </c>
      <c r="G225">
        <v>1</v>
      </c>
      <c r="H225" t="s">
        <v>619</v>
      </c>
      <c r="I225" t="s">
        <v>619</v>
      </c>
      <c r="J225" t="s">
        <v>619</v>
      </c>
      <c r="K225" t="s">
        <v>619</v>
      </c>
      <c r="L225" t="s">
        <v>619</v>
      </c>
      <c r="M225" t="s">
        <v>619</v>
      </c>
      <c r="N225">
        <v>-1</v>
      </c>
      <c r="O225">
        <v>1</v>
      </c>
      <c r="P225">
        <v>1</v>
      </c>
      <c r="Q225">
        <v>4</v>
      </c>
      <c r="R225">
        <v>1</v>
      </c>
      <c r="S225">
        <v>7</v>
      </c>
      <c r="T225">
        <v>-14</v>
      </c>
      <c r="U225">
        <v>1</v>
      </c>
      <c r="V225">
        <v>3</v>
      </c>
      <c r="W225">
        <v>4</v>
      </c>
      <c r="X225">
        <v>6</v>
      </c>
      <c r="Y225">
        <v>5</v>
      </c>
      <c r="Z225">
        <v>1</v>
      </c>
      <c r="AA225" t="s">
        <v>619</v>
      </c>
      <c r="AB225">
        <v>-1</v>
      </c>
      <c r="AC225">
        <v>3</v>
      </c>
      <c r="AD225">
        <v>-5</v>
      </c>
      <c r="AE225">
        <v>-28</v>
      </c>
      <c r="AF225">
        <v>-5</v>
      </c>
      <c r="AG225">
        <v>-8</v>
      </c>
    </row>
    <row r="226" spans="1:33" ht="16" x14ac:dyDescent="0.2">
      <c r="A226" t="s">
        <v>612</v>
      </c>
      <c r="B226" t="s">
        <v>619</v>
      </c>
      <c r="C226" t="s">
        <v>619</v>
      </c>
      <c r="D226" t="s">
        <v>619</v>
      </c>
      <c r="E226" t="s">
        <v>619</v>
      </c>
      <c r="F226" t="s">
        <v>619</v>
      </c>
      <c r="G226">
        <v>1</v>
      </c>
      <c r="H226">
        <v>2</v>
      </c>
      <c r="I226" t="s">
        <v>619</v>
      </c>
      <c r="J226">
        <v>1</v>
      </c>
      <c r="K226">
        <v>1</v>
      </c>
      <c r="L226">
        <v>1</v>
      </c>
      <c r="M226">
        <v>1</v>
      </c>
      <c r="N226">
        <v>2</v>
      </c>
      <c r="O226">
        <v>4</v>
      </c>
      <c r="P226">
        <v>1</v>
      </c>
      <c r="Q226">
        <v>3</v>
      </c>
      <c r="R226">
        <v>5</v>
      </c>
      <c r="S226">
        <v>1</v>
      </c>
      <c r="T226" t="s">
        <v>619</v>
      </c>
      <c r="U226">
        <v>2</v>
      </c>
      <c r="V226">
        <v>2</v>
      </c>
      <c r="W226">
        <v>3</v>
      </c>
      <c r="X226" t="s">
        <v>604</v>
      </c>
      <c r="Y226">
        <v>1</v>
      </c>
      <c r="Z226">
        <v>4</v>
      </c>
      <c r="AA226">
        <v>1</v>
      </c>
      <c r="AB226" t="s">
        <v>619</v>
      </c>
      <c r="AC226">
        <v>0</v>
      </c>
      <c r="AD226">
        <v>0</v>
      </c>
      <c r="AE226">
        <v>0</v>
      </c>
      <c r="AF226">
        <v>0</v>
      </c>
      <c r="AG226">
        <v>0</v>
      </c>
    </row>
    <row r="227" spans="1:33" ht="16" x14ac:dyDescent="0.2">
      <c r="A227" t="s">
        <v>611</v>
      </c>
      <c r="B227">
        <v>1</v>
      </c>
      <c r="C227">
        <v>1</v>
      </c>
      <c r="D227">
        <v>2</v>
      </c>
      <c r="E227">
        <v>1</v>
      </c>
      <c r="F227">
        <v>1</v>
      </c>
      <c r="G227">
        <v>1</v>
      </c>
      <c r="H227">
        <v>5</v>
      </c>
      <c r="I227">
        <v>4</v>
      </c>
      <c r="J227">
        <v>4</v>
      </c>
      <c r="K227">
        <v>7</v>
      </c>
      <c r="L227">
        <v>8</v>
      </c>
      <c r="M227">
        <v>6</v>
      </c>
      <c r="N227">
        <v>6</v>
      </c>
      <c r="O227">
        <v>5</v>
      </c>
      <c r="P227">
        <v>9</v>
      </c>
      <c r="Q227">
        <v>12</v>
      </c>
      <c r="R227">
        <v>7</v>
      </c>
      <c r="S227">
        <v>11</v>
      </c>
      <c r="T227">
        <v>8</v>
      </c>
      <c r="U227">
        <v>9</v>
      </c>
      <c r="V227">
        <v>3</v>
      </c>
      <c r="W227">
        <v>-1</v>
      </c>
      <c r="X227" t="s">
        <v>619</v>
      </c>
      <c r="Y227">
        <v>-1</v>
      </c>
      <c r="Z227">
        <v>5</v>
      </c>
      <c r="AA227">
        <v>1</v>
      </c>
      <c r="AB227">
        <v>7</v>
      </c>
      <c r="AC227">
        <v>3</v>
      </c>
      <c r="AD227">
        <v>3</v>
      </c>
      <c r="AE227">
        <v>4</v>
      </c>
      <c r="AF227">
        <v>6</v>
      </c>
      <c r="AG227">
        <v>4</v>
      </c>
    </row>
    <row r="228" spans="1:33" ht="16" x14ac:dyDescent="0.2">
      <c r="A228" t="s">
        <v>610</v>
      </c>
      <c r="B228" t="s">
        <v>586</v>
      </c>
      <c r="C228" t="s">
        <v>586</v>
      </c>
      <c r="D228" t="s">
        <v>586</v>
      </c>
      <c r="E228" t="s">
        <v>586</v>
      </c>
      <c r="F228" t="s">
        <v>586</v>
      </c>
      <c r="G228" t="s">
        <v>586</v>
      </c>
      <c r="H228" t="s">
        <v>586</v>
      </c>
      <c r="I228">
        <v>0</v>
      </c>
      <c r="J228">
        <v>0</v>
      </c>
      <c r="K228">
        <v>0</v>
      </c>
      <c r="L228">
        <v>0</v>
      </c>
      <c r="M228">
        <v>0</v>
      </c>
      <c r="N228">
        <v>-3</v>
      </c>
      <c r="O228">
        <v>-2</v>
      </c>
      <c r="P228">
        <v>-2</v>
      </c>
      <c r="Q228">
        <v>-2</v>
      </c>
      <c r="R228">
        <v>-2</v>
      </c>
      <c r="S228" t="s">
        <v>619</v>
      </c>
      <c r="T228" t="s">
        <v>619</v>
      </c>
      <c r="U228" t="s">
        <v>619</v>
      </c>
      <c r="V228" t="s">
        <v>619</v>
      </c>
      <c r="W228" t="s">
        <v>619</v>
      </c>
      <c r="X228" t="s">
        <v>619</v>
      </c>
      <c r="Y228" t="s">
        <v>619</v>
      </c>
      <c r="Z228" t="s">
        <v>619</v>
      </c>
      <c r="AA228" t="s">
        <v>619</v>
      </c>
      <c r="AB228" t="s">
        <v>619</v>
      </c>
      <c r="AC228">
        <v>0</v>
      </c>
      <c r="AD228">
        <v>0</v>
      </c>
      <c r="AE228">
        <v>0</v>
      </c>
      <c r="AF228">
        <v>0</v>
      </c>
      <c r="AG228">
        <v>0</v>
      </c>
    </row>
    <row r="229" spans="1:33" ht="16" x14ac:dyDescent="0.2">
      <c r="A229" t="s">
        <v>609</v>
      </c>
      <c r="B229">
        <v>0</v>
      </c>
      <c r="C229" t="s">
        <v>619</v>
      </c>
      <c r="D229" t="s">
        <v>619</v>
      </c>
      <c r="E229" t="s">
        <v>619</v>
      </c>
      <c r="F229" t="s">
        <v>619</v>
      </c>
      <c r="G229">
        <v>1</v>
      </c>
      <c r="H229">
        <v>1</v>
      </c>
      <c r="I229">
        <v>1</v>
      </c>
      <c r="J229">
        <v>1</v>
      </c>
      <c r="K229">
        <v>1</v>
      </c>
      <c r="L229" t="s">
        <v>619</v>
      </c>
      <c r="M229" t="s">
        <v>619</v>
      </c>
      <c r="N229">
        <v>2</v>
      </c>
      <c r="O229">
        <v>2</v>
      </c>
      <c r="P229">
        <v>2</v>
      </c>
      <c r="Q229">
        <v>2</v>
      </c>
      <c r="R229">
        <v>2</v>
      </c>
      <c r="S229">
        <v>3</v>
      </c>
      <c r="T229">
        <v>3</v>
      </c>
      <c r="U229">
        <v>3</v>
      </c>
      <c r="V229" t="s">
        <v>604</v>
      </c>
      <c r="W229">
        <v>41</v>
      </c>
      <c r="X229">
        <v>62</v>
      </c>
      <c r="Y229">
        <v>5</v>
      </c>
      <c r="Z229">
        <v>38</v>
      </c>
      <c r="AA229" t="s">
        <v>604</v>
      </c>
      <c r="AB229" t="s">
        <v>604</v>
      </c>
      <c r="AC229">
        <v>208</v>
      </c>
      <c r="AD229">
        <v>424</v>
      </c>
      <c r="AE229" t="s">
        <v>604</v>
      </c>
      <c r="AF229" t="s">
        <v>604</v>
      </c>
      <c r="AG229" t="s">
        <v>604</v>
      </c>
    </row>
    <row r="230" spans="1:33" ht="16" x14ac:dyDescent="0.2">
      <c r="A230" t="s">
        <v>608</v>
      </c>
      <c r="B230" t="s">
        <v>586</v>
      </c>
      <c r="C230" t="s">
        <v>586</v>
      </c>
      <c r="D230" t="s">
        <v>586</v>
      </c>
      <c r="E230" t="s">
        <v>586</v>
      </c>
      <c r="F230" t="s">
        <v>586</v>
      </c>
      <c r="G230" t="s">
        <v>586</v>
      </c>
      <c r="H230" t="s">
        <v>586</v>
      </c>
      <c r="I230" t="s">
        <v>586</v>
      </c>
      <c r="J230" t="s">
        <v>586</v>
      </c>
      <c r="K230" t="s">
        <v>586</v>
      </c>
      <c r="L230" t="s">
        <v>586</v>
      </c>
      <c r="M230" t="s">
        <v>586</v>
      </c>
      <c r="N230" t="s">
        <v>586</v>
      </c>
      <c r="O230" t="s">
        <v>586</v>
      </c>
      <c r="P230" t="s">
        <v>586</v>
      </c>
      <c r="Q230" t="s">
        <v>586</v>
      </c>
      <c r="R230" t="s">
        <v>586</v>
      </c>
      <c r="S230" t="s">
        <v>586</v>
      </c>
      <c r="T230" t="s">
        <v>586</v>
      </c>
      <c r="U230" t="s">
        <v>586</v>
      </c>
      <c r="V230" t="s">
        <v>586</v>
      </c>
      <c r="W230" t="s">
        <v>586</v>
      </c>
      <c r="X230">
        <v>0</v>
      </c>
      <c r="Y230">
        <v>0</v>
      </c>
      <c r="Z230">
        <v>0</v>
      </c>
      <c r="AA230">
        <v>0</v>
      </c>
      <c r="AB230">
        <v>0</v>
      </c>
      <c r="AC230">
        <v>-1</v>
      </c>
      <c r="AD230">
        <v>-1</v>
      </c>
      <c r="AE230">
        <v>-1</v>
      </c>
      <c r="AF230">
        <v>-1</v>
      </c>
      <c r="AG230">
        <v>-1</v>
      </c>
    </row>
    <row r="231" spans="1:33" ht="16" x14ac:dyDescent="0.2">
      <c r="A231" t="s">
        <v>607</v>
      </c>
      <c r="B231">
        <v>0</v>
      </c>
      <c r="C231">
        <v>0</v>
      </c>
      <c r="D231">
        <v>0</v>
      </c>
      <c r="E231">
        <v>0</v>
      </c>
      <c r="F231">
        <v>0</v>
      </c>
      <c r="G231" t="s">
        <v>619</v>
      </c>
      <c r="H231" t="s">
        <v>619</v>
      </c>
      <c r="I231">
        <v>1</v>
      </c>
      <c r="J231">
        <v>1</v>
      </c>
      <c r="K231">
        <v>1</v>
      </c>
      <c r="L231" t="s">
        <v>619</v>
      </c>
      <c r="M231">
        <v>1</v>
      </c>
      <c r="N231">
        <v>-5</v>
      </c>
      <c r="O231">
        <v>-5</v>
      </c>
      <c r="P231">
        <v>-5</v>
      </c>
      <c r="Q231">
        <v>-4</v>
      </c>
      <c r="R231">
        <v>-3</v>
      </c>
      <c r="S231">
        <v>-15</v>
      </c>
      <c r="T231">
        <v>141</v>
      </c>
      <c r="U231">
        <v>240</v>
      </c>
      <c r="V231">
        <v>44</v>
      </c>
      <c r="W231">
        <v>114</v>
      </c>
      <c r="X231" t="s">
        <v>604</v>
      </c>
      <c r="Y231" t="s">
        <v>604</v>
      </c>
      <c r="Z231" t="s">
        <v>604</v>
      </c>
      <c r="AA231" t="s">
        <v>604</v>
      </c>
      <c r="AB231" t="s">
        <v>604</v>
      </c>
      <c r="AC231">
        <v>39</v>
      </c>
      <c r="AD231">
        <v>57</v>
      </c>
      <c r="AE231">
        <v>-83</v>
      </c>
      <c r="AF231">
        <v>-109</v>
      </c>
      <c r="AG231">
        <v>-22</v>
      </c>
    </row>
    <row r="232" spans="1:33" ht="16" x14ac:dyDescent="0.2">
      <c r="A232" t="s">
        <v>606</v>
      </c>
      <c r="B232" t="s">
        <v>586</v>
      </c>
      <c r="C232" t="s">
        <v>586</v>
      </c>
      <c r="D232" t="s">
        <v>586</v>
      </c>
      <c r="E232" t="s">
        <v>586</v>
      </c>
      <c r="F232" t="s">
        <v>586</v>
      </c>
      <c r="G232" t="s">
        <v>586</v>
      </c>
      <c r="H232" t="s">
        <v>586</v>
      </c>
      <c r="I232" t="s">
        <v>586</v>
      </c>
      <c r="J232" t="s">
        <v>586</v>
      </c>
      <c r="K232" t="s">
        <v>586</v>
      </c>
      <c r="L232" t="s">
        <v>586</v>
      </c>
      <c r="M232" t="s">
        <v>586</v>
      </c>
      <c r="N232">
        <v>6</v>
      </c>
      <c r="O232">
        <v>9</v>
      </c>
      <c r="P232">
        <v>8</v>
      </c>
      <c r="Q232">
        <v>8</v>
      </c>
      <c r="R232">
        <v>9</v>
      </c>
      <c r="S232">
        <v>9</v>
      </c>
      <c r="T232">
        <v>13</v>
      </c>
      <c r="U232">
        <v>12</v>
      </c>
      <c r="V232">
        <v>13</v>
      </c>
      <c r="W232">
        <v>12</v>
      </c>
      <c r="X232">
        <v>10</v>
      </c>
      <c r="Y232">
        <v>13</v>
      </c>
      <c r="Z232">
        <v>11</v>
      </c>
      <c r="AA232">
        <v>18</v>
      </c>
      <c r="AB232">
        <v>14</v>
      </c>
      <c r="AC232">
        <v>3</v>
      </c>
      <c r="AD232">
        <v>2</v>
      </c>
      <c r="AE232">
        <v>2</v>
      </c>
      <c r="AF232">
        <v>2</v>
      </c>
      <c r="AG232">
        <v>2</v>
      </c>
    </row>
    <row r="233" spans="1:33" ht="16" x14ac:dyDescent="0.2">
      <c r="A233" t="s">
        <v>605</v>
      </c>
      <c r="B233" t="s">
        <v>586</v>
      </c>
      <c r="C233" t="s">
        <v>586</v>
      </c>
      <c r="D233" t="s">
        <v>586</v>
      </c>
      <c r="E233" t="s">
        <v>586</v>
      </c>
      <c r="F233" t="s">
        <v>586</v>
      </c>
      <c r="G233" t="s">
        <v>586</v>
      </c>
      <c r="H233" t="s">
        <v>586</v>
      </c>
      <c r="I233" t="s">
        <v>586</v>
      </c>
      <c r="J233" t="s">
        <v>586</v>
      </c>
      <c r="K233" t="s">
        <v>586</v>
      </c>
      <c r="L233" t="s">
        <v>586</v>
      </c>
      <c r="M233" t="s">
        <v>586</v>
      </c>
      <c r="N233" t="s">
        <v>586</v>
      </c>
      <c r="O233" t="s">
        <v>586</v>
      </c>
      <c r="P233" t="s">
        <v>586</v>
      </c>
      <c r="Q233" t="s">
        <v>586</v>
      </c>
      <c r="R233" t="s">
        <v>586</v>
      </c>
      <c r="S233" t="s">
        <v>586</v>
      </c>
      <c r="T233" t="s">
        <v>586</v>
      </c>
      <c r="U233" t="s">
        <v>586</v>
      </c>
      <c r="V233" t="s">
        <v>586</v>
      </c>
      <c r="W233" t="s">
        <v>586</v>
      </c>
      <c r="X233">
        <v>0</v>
      </c>
      <c r="Y233">
        <v>0</v>
      </c>
      <c r="Z233">
        <v>0</v>
      </c>
      <c r="AA233">
        <v>0</v>
      </c>
      <c r="AB233" t="s">
        <v>619</v>
      </c>
      <c r="AC233">
        <v>-1</v>
      </c>
      <c r="AD233">
        <v>-1</v>
      </c>
      <c r="AE233">
        <v>9</v>
      </c>
      <c r="AF233">
        <v>13</v>
      </c>
      <c r="AG233">
        <v>16</v>
      </c>
    </row>
    <row r="234" spans="1:33" ht="16" x14ac:dyDescent="0.2">
      <c r="A234" t="s">
        <v>603</v>
      </c>
      <c r="B234" t="s">
        <v>586</v>
      </c>
      <c r="C234" t="s">
        <v>586</v>
      </c>
      <c r="D234" t="s">
        <v>586</v>
      </c>
      <c r="E234" t="s">
        <v>586</v>
      </c>
      <c r="F234" t="s">
        <v>586</v>
      </c>
      <c r="G234" t="s">
        <v>586</v>
      </c>
      <c r="H234" t="s">
        <v>586</v>
      </c>
      <c r="I234" t="s">
        <v>586</v>
      </c>
      <c r="J234" t="s">
        <v>586</v>
      </c>
      <c r="K234" t="s">
        <v>586</v>
      </c>
      <c r="L234" t="s">
        <v>586</v>
      </c>
      <c r="M234" t="s">
        <v>586</v>
      </c>
      <c r="N234" t="s">
        <v>586</v>
      </c>
      <c r="O234" t="s">
        <v>586</v>
      </c>
      <c r="P234" t="s">
        <v>586</v>
      </c>
      <c r="Q234" t="s">
        <v>586</v>
      </c>
      <c r="R234" t="s">
        <v>586</v>
      </c>
      <c r="S234">
        <v>1</v>
      </c>
      <c r="T234">
        <v>1</v>
      </c>
      <c r="U234">
        <v>1</v>
      </c>
      <c r="V234">
        <v>1</v>
      </c>
      <c r="W234">
        <v>1</v>
      </c>
      <c r="X234" t="s">
        <v>586</v>
      </c>
      <c r="Y234" t="s">
        <v>586</v>
      </c>
      <c r="Z234" t="s">
        <v>586</v>
      </c>
      <c r="AA234" t="s">
        <v>586</v>
      </c>
      <c r="AB234" t="s">
        <v>586</v>
      </c>
      <c r="AC234" t="s">
        <v>586</v>
      </c>
      <c r="AD234" t="s">
        <v>586</v>
      </c>
      <c r="AE234" t="s">
        <v>586</v>
      </c>
      <c r="AF234" t="s">
        <v>586</v>
      </c>
      <c r="AG234" t="s">
        <v>586</v>
      </c>
    </row>
    <row r="235" spans="1:33" ht="16" x14ac:dyDescent="0.2">
      <c r="A235" t="s">
        <v>602</v>
      </c>
      <c r="B235" t="s">
        <v>586</v>
      </c>
      <c r="C235" t="s">
        <v>586</v>
      </c>
      <c r="D235" t="s">
        <v>586</v>
      </c>
      <c r="E235" t="s">
        <v>586</v>
      </c>
      <c r="F235" t="s">
        <v>586</v>
      </c>
      <c r="G235" t="s">
        <v>586</v>
      </c>
      <c r="H235" t="s">
        <v>586</v>
      </c>
      <c r="I235" t="s">
        <v>586</v>
      </c>
      <c r="J235" t="s">
        <v>586</v>
      </c>
      <c r="K235" t="s">
        <v>586</v>
      </c>
      <c r="L235" t="s">
        <v>586</v>
      </c>
      <c r="M235" t="s">
        <v>586</v>
      </c>
      <c r="N235" t="s">
        <v>586</v>
      </c>
      <c r="O235" t="s">
        <v>586</v>
      </c>
      <c r="P235" t="s">
        <v>586</v>
      </c>
      <c r="Q235" t="s">
        <v>586</v>
      </c>
      <c r="R235" t="s">
        <v>586</v>
      </c>
      <c r="S235" t="s">
        <v>619</v>
      </c>
      <c r="T235" t="s">
        <v>619</v>
      </c>
      <c r="U235" t="s">
        <v>619</v>
      </c>
      <c r="V235" t="s">
        <v>619</v>
      </c>
      <c r="W235" t="s">
        <v>619</v>
      </c>
      <c r="X235" t="s">
        <v>604</v>
      </c>
      <c r="Y235">
        <v>-1</v>
      </c>
      <c r="Z235">
        <v>-1</v>
      </c>
      <c r="AA235">
        <v>-1</v>
      </c>
      <c r="AB235">
        <v>1</v>
      </c>
      <c r="AC235">
        <v>-1</v>
      </c>
      <c r="AD235">
        <v>1</v>
      </c>
      <c r="AE235">
        <v>1</v>
      </c>
      <c r="AF235">
        <v>1</v>
      </c>
      <c r="AG235">
        <v>2</v>
      </c>
    </row>
    <row r="236" spans="1:33" ht="16" x14ac:dyDescent="0.2">
      <c r="A236" t="s">
        <v>601</v>
      </c>
      <c r="B236">
        <v>10</v>
      </c>
      <c r="C236">
        <v>7</v>
      </c>
      <c r="D236">
        <v>27</v>
      </c>
      <c r="E236">
        <v>48</v>
      </c>
      <c r="F236">
        <v>36</v>
      </c>
      <c r="G236">
        <v>53</v>
      </c>
      <c r="H236">
        <v>25</v>
      </c>
      <c r="I236">
        <v>39</v>
      </c>
      <c r="J236">
        <v>63</v>
      </c>
      <c r="K236">
        <v>14</v>
      </c>
      <c r="L236">
        <v>46</v>
      </c>
      <c r="M236">
        <v>27</v>
      </c>
      <c r="N236">
        <v>48</v>
      </c>
      <c r="O236">
        <v>50</v>
      </c>
      <c r="P236">
        <v>71</v>
      </c>
      <c r="Q236">
        <v>48</v>
      </c>
      <c r="R236">
        <v>-1</v>
      </c>
      <c r="S236">
        <v>20</v>
      </c>
      <c r="T236">
        <v>70</v>
      </c>
      <c r="U236">
        <v>113</v>
      </c>
      <c r="V236">
        <v>173</v>
      </c>
      <c r="W236">
        <v>173</v>
      </c>
      <c r="X236">
        <v>193</v>
      </c>
      <c r="Y236" t="s">
        <v>604</v>
      </c>
      <c r="Z236" t="s">
        <v>604</v>
      </c>
      <c r="AA236">
        <v>126</v>
      </c>
      <c r="AB236">
        <v>31</v>
      </c>
      <c r="AC236">
        <v>196</v>
      </c>
      <c r="AD236">
        <v>103</v>
      </c>
      <c r="AE236" t="s">
        <v>604</v>
      </c>
      <c r="AF236">
        <v>44</v>
      </c>
      <c r="AG236">
        <v>12</v>
      </c>
    </row>
    <row r="237" spans="1:33" ht="16" x14ac:dyDescent="0.2">
      <c r="A237" t="s">
        <v>600</v>
      </c>
      <c r="B237">
        <v>0</v>
      </c>
      <c r="C237">
        <v>0</v>
      </c>
      <c r="D237">
        <v>0</v>
      </c>
      <c r="E237">
        <v>0</v>
      </c>
      <c r="F237">
        <v>0</v>
      </c>
      <c r="G237" t="s">
        <v>619</v>
      </c>
      <c r="H237" t="s">
        <v>619</v>
      </c>
      <c r="I237">
        <v>1</v>
      </c>
      <c r="J237">
        <v>1</v>
      </c>
      <c r="K237">
        <v>1</v>
      </c>
      <c r="L237">
        <v>1</v>
      </c>
      <c r="M237">
        <v>1</v>
      </c>
      <c r="N237">
        <v>1</v>
      </c>
      <c r="O237">
        <v>2</v>
      </c>
      <c r="P237">
        <v>2</v>
      </c>
      <c r="Q237">
        <v>2</v>
      </c>
      <c r="R237">
        <v>2</v>
      </c>
      <c r="S237">
        <v>3</v>
      </c>
      <c r="T237">
        <v>3</v>
      </c>
      <c r="U237">
        <v>3</v>
      </c>
      <c r="V237">
        <v>3</v>
      </c>
      <c r="W237">
        <v>4</v>
      </c>
      <c r="X237" t="s">
        <v>604</v>
      </c>
      <c r="Y237">
        <v>4</v>
      </c>
      <c r="Z237">
        <v>4</v>
      </c>
      <c r="AA237">
        <v>4</v>
      </c>
      <c r="AB237">
        <v>4</v>
      </c>
      <c r="AC237">
        <v>3</v>
      </c>
      <c r="AD237">
        <v>3</v>
      </c>
      <c r="AE237">
        <v>3</v>
      </c>
      <c r="AF237">
        <v>3</v>
      </c>
      <c r="AG237">
        <v>3</v>
      </c>
    </row>
    <row r="238" spans="1:33" ht="16" x14ac:dyDescent="0.2">
      <c r="A238" t="s">
        <v>599</v>
      </c>
      <c r="B238">
        <v>-12</v>
      </c>
      <c r="C238">
        <v>-4</v>
      </c>
      <c r="D238">
        <v>-7</v>
      </c>
      <c r="E238">
        <v>-16</v>
      </c>
      <c r="F238">
        <v>2</v>
      </c>
      <c r="G238">
        <v>3</v>
      </c>
      <c r="H238">
        <v>7</v>
      </c>
      <c r="I238">
        <v>4</v>
      </c>
      <c r="J238">
        <v>-51</v>
      </c>
      <c r="K238">
        <v>-30</v>
      </c>
      <c r="L238">
        <v>2</v>
      </c>
      <c r="M238">
        <v>3</v>
      </c>
      <c r="N238">
        <v>-19</v>
      </c>
      <c r="O238">
        <v>-3</v>
      </c>
      <c r="P238" t="s">
        <v>619</v>
      </c>
      <c r="Q238">
        <v>74</v>
      </c>
      <c r="R238">
        <v>4</v>
      </c>
      <c r="S238">
        <v>3</v>
      </c>
      <c r="T238">
        <v>-13</v>
      </c>
      <c r="U238">
        <v>7</v>
      </c>
      <c r="V238">
        <v>7</v>
      </c>
      <c r="W238">
        <v>8</v>
      </c>
      <c r="X238" t="s">
        <v>604</v>
      </c>
      <c r="Y238">
        <v>10</v>
      </c>
      <c r="Z238">
        <v>16</v>
      </c>
      <c r="AA238">
        <v>13</v>
      </c>
      <c r="AB238">
        <v>3</v>
      </c>
      <c r="AC238">
        <v>7</v>
      </c>
      <c r="AD238">
        <v>11</v>
      </c>
      <c r="AE238">
        <v>9</v>
      </c>
      <c r="AF238">
        <v>9</v>
      </c>
      <c r="AG238">
        <v>-40</v>
      </c>
    </row>
    <row r="239" spans="1:33" ht="16" x14ac:dyDescent="0.2">
      <c r="A239" t="s">
        <v>598</v>
      </c>
      <c r="B239" t="s">
        <v>586</v>
      </c>
      <c r="C239" t="s">
        <v>586</v>
      </c>
      <c r="D239" t="s">
        <v>586</v>
      </c>
      <c r="E239" t="s">
        <v>586</v>
      </c>
      <c r="F239" t="s">
        <v>586</v>
      </c>
      <c r="G239" t="s">
        <v>586</v>
      </c>
      <c r="H239" t="s">
        <v>586</v>
      </c>
      <c r="I239" t="s">
        <v>586</v>
      </c>
      <c r="J239" t="s">
        <v>586</v>
      </c>
      <c r="K239" t="s">
        <v>586</v>
      </c>
      <c r="L239" t="s">
        <v>586</v>
      </c>
      <c r="M239" t="s">
        <v>586</v>
      </c>
      <c r="N239" t="s">
        <v>619</v>
      </c>
      <c r="O239" t="s">
        <v>619</v>
      </c>
      <c r="P239" t="s">
        <v>619</v>
      </c>
      <c r="Q239" t="s">
        <v>619</v>
      </c>
      <c r="R239" t="s">
        <v>619</v>
      </c>
      <c r="S239" t="s">
        <v>619</v>
      </c>
      <c r="T239" t="s">
        <v>619</v>
      </c>
      <c r="U239">
        <v>0</v>
      </c>
      <c r="V239">
        <v>0</v>
      </c>
      <c r="W239">
        <v>0</v>
      </c>
      <c r="X239" t="s">
        <v>619</v>
      </c>
      <c r="Y239" t="s">
        <v>619</v>
      </c>
      <c r="Z239" t="s">
        <v>619</v>
      </c>
      <c r="AA239" t="s">
        <v>619</v>
      </c>
      <c r="AB239" t="s">
        <v>619</v>
      </c>
      <c r="AC239">
        <v>1</v>
      </c>
      <c r="AD239">
        <v>1</v>
      </c>
      <c r="AE239">
        <v>1</v>
      </c>
      <c r="AF239">
        <v>1</v>
      </c>
      <c r="AG239">
        <v>1</v>
      </c>
    </row>
    <row r="240" spans="1:33" ht="16" x14ac:dyDescent="0.2">
      <c r="A240" t="s">
        <v>597</v>
      </c>
      <c r="B240" t="s">
        <v>586</v>
      </c>
      <c r="C240" t="s">
        <v>586</v>
      </c>
      <c r="D240" t="s">
        <v>586</v>
      </c>
      <c r="E240" t="s">
        <v>586</v>
      </c>
      <c r="F240" t="s">
        <v>586</v>
      </c>
      <c r="G240" t="s">
        <v>586</v>
      </c>
      <c r="H240" t="s">
        <v>586</v>
      </c>
      <c r="I240">
        <v>0</v>
      </c>
      <c r="J240">
        <v>0</v>
      </c>
      <c r="K240">
        <v>0</v>
      </c>
      <c r="L240">
        <v>0</v>
      </c>
      <c r="M240">
        <v>0</v>
      </c>
      <c r="N240" t="s">
        <v>619</v>
      </c>
      <c r="O240">
        <v>1</v>
      </c>
      <c r="P240" t="s">
        <v>619</v>
      </c>
      <c r="Q240">
        <v>1</v>
      </c>
      <c r="R240">
        <v>1</v>
      </c>
      <c r="S240">
        <v>2</v>
      </c>
      <c r="T240">
        <v>1</v>
      </c>
      <c r="U240" t="s">
        <v>619</v>
      </c>
      <c r="V240">
        <v>0</v>
      </c>
      <c r="W240">
        <v>0</v>
      </c>
      <c r="X240" t="s">
        <v>586</v>
      </c>
      <c r="Y240" t="s">
        <v>586</v>
      </c>
      <c r="Z240" t="s">
        <v>586</v>
      </c>
      <c r="AA240" t="s">
        <v>586</v>
      </c>
      <c r="AB240" t="s">
        <v>586</v>
      </c>
      <c r="AC240" t="s">
        <v>586</v>
      </c>
      <c r="AD240" t="s">
        <v>586</v>
      </c>
      <c r="AE240" t="s">
        <v>586</v>
      </c>
      <c r="AF240" t="s">
        <v>586</v>
      </c>
      <c r="AG240" t="s">
        <v>586</v>
      </c>
    </row>
    <row r="241" spans="1:33" ht="16" x14ac:dyDescent="0.2">
      <c r="A241" t="s">
        <v>596</v>
      </c>
      <c r="B241" t="s">
        <v>619</v>
      </c>
      <c r="C241">
        <v>2</v>
      </c>
      <c r="D241">
        <v>1</v>
      </c>
      <c r="E241">
        <v>3</v>
      </c>
      <c r="F241">
        <v>1</v>
      </c>
      <c r="G241">
        <v>3</v>
      </c>
      <c r="H241">
        <v>3</v>
      </c>
      <c r="I241">
        <v>2</v>
      </c>
      <c r="J241">
        <v>3</v>
      </c>
      <c r="K241">
        <v>3</v>
      </c>
      <c r="L241">
        <v>2</v>
      </c>
      <c r="M241">
        <v>2</v>
      </c>
      <c r="N241">
        <v>4</v>
      </c>
      <c r="O241">
        <v>2</v>
      </c>
      <c r="P241">
        <v>2</v>
      </c>
      <c r="Q241">
        <v>2</v>
      </c>
      <c r="R241">
        <v>4</v>
      </c>
      <c r="S241">
        <v>5</v>
      </c>
      <c r="T241">
        <v>5</v>
      </c>
      <c r="U241">
        <v>2</v>
      </c>
      <c r="V241" t="s">
        <v>619</v>
      </c>
      <c r="W241">
        <v>1</v>
      </c>
      <c r="X241" t="s">
        <v>604</v>
      </c>
      <c r="Y241">
        <v>7</v>
      </c>
      <c r="Z241">
        <v>4</v>
      </c>
      <c r="AA241">
        <v>8</v>
      </c>
      <c r="AB241">
        <v>26</v>
      </c>
      <c r="AC241">
        <v>5</v>
      </c>
      <c r="AD241">
        <v>2</v>
      </c>
      <c r="AE241">
        <v>3</v>
      </c>
      <c r="AF241">
        <v>7</v>
      </c>
      <c r="AG241">
        <v>7</v>
      </c>
    </row>
    <row r="242" spans="1:33" ht="16" x14ac:dyDescent="0.2">
      <c r="A242" t="s">
        <v>595</v>
      </c>
      <c r="B242" t="s">
        <v>586</v>
      </c>
      <c r="C242" t="s">
        <v>586</v>
      </c>
      <c r="D242" t="s">
        <v>586</v>
      </c>
      <c r="E242" t="s">
        <v>586</v>
      </c>
      <c r="F242" t="s">
        <v>586</v>
      </c>
      <c r="G242" t="s">
        <v>586</v>
      </c>
      <c r="H242" t="s">
        <v>586</v>
      </c>
      <c r="I242" t="s">
        <v>586</v>
      </c>
      <c r="J242" t="s">
        <v>586</v>
      </c>
      <c r="K242" t="s">
        <v>586</v>
      </c>
      <c r="L242" t="s">
        <v>586</v>
      </c>
      <c r="M242" t="s">
        <v>586</v>
      </c>
      <c r="N242" t="s">
        <v>586</v>
      </c>
      <c r="O242" t="s">
        <v>586</v>
      </c>
      <c r="P242" t="s">
        <v>586</v>
      </c>
      <c r="Q242" t="s">
        <v>586</v>
      </c>
      <c r="R242" t="s">
        <v>586</v>
      </c>
      <c r="S242" t="s">
        <v>586</v>
      </c>
      <c r="T242" t="s">
        <v>586</v>
      </c>
      <c r="U242" t="s">
        <v>586</v>
      </c>
      <c r="V242" t="s">
        <v>586</v>
      </c>
      <c r="W242" t="s">
        <v>586</v>
      </c>
      <c r="X242" t="s">
        <v>586</v>
      </c>
      <c r="Y242" t="s">
        <v>586</v>
      </c>
      <c r="Z242" t="s">
        <v>586</v>
      </c>
      <c r="AA242" t="s">
        <v>586</v>
      </c>
      <c r="AB242" t="s">
        <v>586</v>
      </c>
      <c r="AC242">
        <v>1</v>
      </c>
      <c r="AD242">
        <v>1</v>
      </c>
      <c r="AE242">
        <v>1</v>
      </c>
      <c r="AF242">
        <v>1</v>
      </c>
      <c r="AG242">
        <v>1</v>
      </c>
    </row>
    <row r="243" spans="1:33" ht="16" x14ac:dyDescent="0.2">
      <c r="A243" t="s">
        <v>594</v>
      </c>
      <c r="B243" t="s">
        <v>619</v>
      </c>
      <c r="C243" t="s">
        <v>619</v>
      </c>
      <c r="D243" t="s">
        <v>619</v>
      </c>
      <c r="E243" t="s">
        <v>619</v>
      </c>
      <c r="F243">
        <v>1</v>
      </c>
      <c r="G243" t="s">
        <v>619</v>
      </c>
      <c r="H243">
        <v>1</v>
      </c>
      <c r="I243" t="s">
        <v>619</v>
      </c>
      <c r="J243">
        <v>1</v>
      </c>
      <c r="K243" t="s">
        <v>619</v>
      </c>
      <c r="L243">
        <v>1</v>
      </c>
      <c r="M243" t="s">
        <v>619</v>
      </c>
      <c r="N243" t="s">
        <v>619</v>
      </c>
      <c r="O243" t="s">
        <v>619</v>
      </c>
      <c r="P243" t="s">
        <v>619</v>
      </c>
      <c r="Q243" t="s">
        <v>619</v>
      </c>
      <c r="R243">
        <v>1</v>
      </c>
      <c r="S243">
        <v>1</v>
      </c>
      <c r="T243">
        <v>1</v>
      </c>
      <c r="U243" t="s">
        <v>619</v>
      </c>
      <c r="V243" t="s">
        <v>619</v>
      </c>
      <c r="W243" t="s">
        <v>619</v>
      </c>
      <c r="X243" t="s">
        <v>619</v>
      </c>
      <c r="Y243" t="s">
        <v>619</v>
      </c>
      <c r="Z243" t="s">
        <v>619</v>
      </c>
      <c r="AA243" t="s">
        <v>619</v>
      </c>
      <c r="AB243" t="s">
        <v>619</v>
      </c>
      <c r="AC243" t="s">
        <v>586</v>
      </c>
      <c r="AD243" t="s">
        <v>586</v>
      </c>
      <c r="AE243" t="s">
        <v>586</v>
      </c>
      <c r="AF243" t="s">
        <v>586</v>
      </c>
      <c r="AG243" t="s">
        <v>586</v>
      </c>
    </row>
    <row r="244" spans="1:33" ht="16" x14ac:dyDescent="0.2">
      <c r="A244" t="s">
        <v>593</v>
      </c>
      <c r="B244" t="s">
        <v>586</v>
      </c>
      <c r="C244" t="s">
        <v>586</v>
      </c>
      <c r="D244" t="s">
        <v>586</v>
      </c>
      <c r="E244" t="s">
        <v>586</v>
      </c>
      <c r="F244" t="s">
        <v>586</v>
      </c>
      <c r="G244" t="s">
        <v>586</v>
      </c>
      <c r="H244" t="s">
        <v>586</v>
      </c>
      <c r="I244" t="s">
        <v>586</v>
      </c>
      <c r="J244" t="s">
        <v>586</v>
      </c>
      <c r="K244" t="s">
        <v>586</v>
      </c>
      <c r="L244" t="s">
        <v>586</v>
      </c>
      <c r="M244" t="s">
        <v>586</v>
      </c>
      <c r="N244" t="s">
        <v>586</v>
      </c>
      <c r="O244" t="s">
        <v>586</v>
      </c>
      <c r="P244" t="s">
        <v>586</v>
      </c>
      <c r="Q244" t="s">
        <v>586</v>
      </c>
      <c r="R244" t="s">
        <v>586</v>
      </c>
      <c r="S244" t="s">
        <v>586</v>
      </c>
      <c r="T244" t="s">
        <v>586</v>
      </c>
      <c r="U244" t="s">
        <v>586</v>
      </c>
      <c r="V244" t="s">
        <v>586</v>
      </c>
      <c r="W244" t="s">
        <v>586</v>
      </c>
      <c r="X244" t="s">
        <v>619</v>
      </c>
      <c r="Y244" t="s">
        <v>619</v>
      </c>
      <c r="Z244" t="s">
        <v>619</v>
      </c>
      <c r="AA244" t="s">
        <v>619</v>
      </c>
      <c r="AB244" t="s">
        <v>619</v>
      </c>
      <c r="AC244">
        <v>0</v>
      </c>
      <c r="AD244">
        <v>0</v>
      </c>
      <c r="AE244">
        <v>0</v>
      </c>
      <c r="AF244">
        <v>0</v>
      </c>
      <c r="AG244">
        <v>0</v>
      </c>
    </row>
    <row r="245" spans="1:33" ht="16" x14ac:dyDescent="0.2">
      <c r="A245" t="s">
        <v>592</v>
      </c>
      <c r="B245" t="s">
        <v>586</v>
      </c>
      <c r="C245" t="s">
        <v>586</v>
      </c>
      <c r="D245" t="s">
        <v>586</v>
      </c>
      <c r="E245" t="s">
        <v>586</v>
      </c>
      <c r="F245" t="s">
        <v>586</v>
      </c>
      <c r="G245" t="s">
        <v>586</v>
      </c>
      <c r="H245" t="s">
        <v>586</v>
      </c>
      <c r="I245" t="s">
        <v>586</v>
      </c>
      <c r="J245" t="s">
        <v>586</v>
      </c>
      <c r="K245" t="s">
        <v>586</v>
      </c>
      <c r="L245" t="s">
        <v>586</v>
      </c>
      <c r="M245" t="s">
        <v>586</v>
      </c>
      <c r="N245" t="s">
        <v>586</v>
      </c>
      <c r="O245" t="s">
        <v>586</v>
      </c>
      <c r="P245" t="s">
        <v>586</v>
      </c>
      <c r="Q245" t="s">
        <v>586</v>
      </c>
      <c r="R245" t="s">
        <v>586</v>
      </c>
      <c r="S245" t="s">
        <v>586</v>
      </c>
      <c r="T245" t="s">
        <v>586</v>
      </c>
      <c r="U245" t="s">
        <v>586</v>
      </c>
      <c r="V245" t="s">
        <v>586</v>
      </c>
      <c r="W245" t="s">
        <v>586</v>
      </c>
      <c r="X245" t="s">
        <v>619</v>
      </c>
      <c r="Y245" t="s">
        <v>619</v>
      </c>
      <c r="Z245" t="s">
        <v>619</v>
      </c>
      <c r="AA245" t="s">
        <v>619</v>
      </c>
      <c r="AB245" t="s">
        <v>619</v>
      </c>
      <c r="AC245" t="s">
        <v>586</v>
      </c>
      <c r="AD245" t="s">
        <v>586</v>
      </c>
      <c r="AE245" t="s">
        <v>586</v>
      </c>
      <c r="AF245" t="s">
        <v>586</v>
      </c>
      <c r="AG245" t="s">
        <v>586</v>
      </c>
    </row>
    <row r="246" spans="1:33" ht="16" x14ac:dyDescent="0.2">
      <c r="A246" t="s">
        <v>591</v>
      </c>
      <c r="B246">
        <v>0</v>
      </c>
      <c r="C246" t="s">
        <v>619</v>
      </c>
      <c r="D246" t="s">
        <v>619</v>
      </c>
      <c r="E246" t="s">
        <v>619</v>
      </c>
      <c r="F246" t="s">
        <v>619</v>
      </c>
      <c r="G246" t="s">
        <v>619</v>
      </c>
      <c r="H246" t="s">
        <v>619</v>
      </c>
      <c r="I246" t="s">
        <v>619</v>
      </c>
      <c r="J246" t="s">
        <v>619</v>
      </c>
      <c r="K246" t="s">
        <v>619</v>
      </c>
      <c r="L246" t="s">
        <v>619</v>
      </c>
      <c r="M246" t="s">
        <v>619</v>
      </c>
      <c r="N246" t="s">
        <v>586</v>
      </c>
      <c r="O246" t="s">
        <v>586</v>
      </c>
      <c r="P246" t="s">
        <v>586</v>
      </c>
      <c r="Q246" t="s">
        <v>586</v>
      </c>
      <c r="R246" t="s">
        <v>586</v>
      </c>
      <c r="S246" t="s">
        <v>586</v>
      </c>
      <c r="T246" t="s">
        <v>586</v>
      </c>
      <c r="U246" t="s">
        <v>586</v>
      </c>
      <c r="V246" t="s">
        <v>586</v>
      </c>
      <c r="W246" t="s">
        <v>586</v>
      </c>
      <c r="X246" t="s">
        <v>604</v>
      </c>
      <c r="Y246">
        <v>1</v>
      </c>
      <c r="Z246">
        <v>11</v>
      </c>
      <c r="AA246">
        <v>21</v>
      </c>
      <c r="AB246">
        <v>1</v>
      </c>
      <c r="AC246" t="s">
        <v>619</v>
      </c>
      <c r="AD246" t="s">
        <v>619</v>
      </c>
      <c r="AE246" t="s">
        <v>619</v>
      </c>
      <c r="AF246" t="s">
        <v>619</v>
      </c>
      <c r="AG246" t="s">
        <v>619</v>
      </c>
    </row>
    <row r="247" spans="1:33" ht="16" x14ac:dyDescent="0.2">
      <c r="A247" t="s">
        <v>590</v>
      </c>
      <c r="B247">
        <v>5</v>
      </c>
      <c r="C247">
        <v>5</v>
      </c>
      <c r="D247">
        <v>5</v>
      </c>
      <c r="E247">
        <v>5</v>
      </c>
      <c r="F247">
        <v>4</v>
      </c>
      <c r="G247">
        <v>3</v>
      </c>
      <c r="H247" t="s">
        <v>619</v>
      </c>
      <c r="I247" t="s">
        <v>619</v>
      </c>
      <c r="J247" t="s">
        <v>619</v>
      </c>
      <c r="K247">
        <v>1</v>
      </c>
      <c r="L247" t="s">
        <v>619</v>
      </c>
      <c r="M247" t="s">
        <v>604</v>
      </c>
      <c r="N247">
        <v>-1</v>
      </c>
      <c r="O247">
        <v>1</v>
      </c>
      <c r="P247">
        <v>7</v>
      </c>
      <c r="Q247">
        <v>11</v>
      </c>
      <c r="R247">
        <v>12</v>
      </c>
      <c r="S247">
        <v>4</v>
      </c>
      <c r="T247">
        <v>7</v>
      </c>
      <c r="U247">
        <v>13</v>
      </c>
      <c r="V247">
        <v>9</v>
      </c>
      <c r="W247">
        <v>4</v>
      </c>
      <c r="X247" t="s">
        <v>604</v>
      </c>
      <c r="Y247">
        <v>7</v>
      </c>
      <c r="Z247">
        <v>7</v>
      </c>
      <c r="AA247">
        <v>9</v>
      </c>
      <c r="AB247">
        <v>9</v>
      </c>
      <c r="AC247">
        <v>11</v>
      </c>
      <c r="AD247">
        <v>8</v>
      </c>
      <c r="AE247">
        <v>7</v>
      </c>
      <c r="AF247">
        <v>8</v>
      </c>
      <c r="AG247">
        <v>8</v>
      </c>
    </row>
    <row r="248" spans="1:33" ht="16" x14ac:dyDescent="0.2">
      <c r="A248" t="s">
        <v>589</v>
      </c>
      <c r="B248">
        <v>0</v>
      </c>
      <c r="C248">
        <v>0</v>
      </c>
      <c r="D248">
        <v>0</v>
      </c>
      <c r="E248">
        <v>0</v>
      </c>
      <c r="F248">
        <v>0</v>
      </c>
      <c r="G248">
        <v>0</v>
      </c>
      <c r="H248">
        <v>0</v>
      </c>
      <c r="I248">
        <v>0</v>
      </c>
      <c r="J248">
        <v>0</v>
      </c>
      <c r="K248">
        <v>0</v>
      </c>
      <c r="L248">
        <v>0</v>
      </c>
      <c r="M248">
        <v>0</v>
      </c>
      <c r="N248">
        <v>-48</v>
      </c>
      <c r="O248">
        <v>-30</v>
      </c>
      <c r="P248">
        <v>-29</v>
      </c>
      <c r="Q248">
        <v>-20</v>
      </c>
      <c r="R248">
        <v>-45</v>
      </c>
      <c r="S248">
        <v>-26</v>
      </c>
      <c r="T248">
        <v>-5</v>
      </c>
      <c r="U248">
        <v>12</v>
      </c>
      <c r="V248">
        <v>8</v>
      </c>
      <c r="W248">
        <v>17</v>
      </c>
      <c r="X248" t="s">
        <v>604</v>
      </c>
      <c r="Y248">
        <v>30</v>
      </c>
      <c r="Z248">
        <v>43</v>
      </c>
      <c r="AA248">
        <v>55</v>
      </c>
      <c r="AB248">
        <v>45</v>
      </c>
      <c r="AC248">
        <v>41</v>
      </c>
      <c r="AD248">
        <v>39</v>
      </c>
      <c r="AE248">
        <v>46</v>
      </c>
      <c r="AF248">
        <v>85</v>
      </c>
      <c r="AG248">
        <v>73</v>
      </c>
    </row>
    <row r="249" spans="1:33" ht="16" x14ac:dyDescent="0.2">
      <c r="A249" t="s">
        <v>588</v>
      </c>
      <c r="B249" t="s">
        <v>619</v>
      </c>
      <c r="C249" t="s">
        <v>619</v>
      </c>
      <c r="D249" t="s">
        <v>619</v>
      </c>
      <c r="E249" t="s">
        <v>619</v>
      </c>
      <c r="F249" t="s">
        <v>619</v>
      </c>
      <c r="G249" t="s">
        <v>619</v>
      </c>
      <c r="H249" t="s">
        <v>619</v>
      </c>
      <c r="I249" t="s">
        <v>619</v>
      </c>
      <c r="J249" t="s">
        <v>619</v>
      </c>
      <c r="K249" t="s">
        <v>619</v>
      </c>
      <c r="L249" t="s">
        <v>619</v>
      </c>
      <c r="M249" t="s">
        <v>619</v>
      </c>
      <c r="N249" t="s">
        <v>586</v>
      </c>
      <c r="O249" t="s">
        <v>586</v>
      </c>
      <c r="P249" t="s">
        <v>586</v>
      </c>
      <c r="Q249" t="s">
        <v>586</v>
      </c>
      <c r="R249" t="s">
        <v>586</v>
      </c>
      <c r="S249" t="s">
        <v>586</v>
      </c>
      <c r="T249" t="s">
        <v>586</v>
      </c>
      <c r="U249" t="s">
        <v>586</v>
      </c>
      <c r="V249" t="s">
        <v>586</v>
      </c>
      <c r="W249" t="s">
        <v>586</v>
      </c>
      <c r="X249" t="s">
        <v>586</v>
      </c>
      <c r="Y249" t="s">
        <v>586</v>
      </c>
      <c r="Z249" t="s">
        <v>586</v>
      </c>
      <c r="AA249" t="s">
        <v>586</v>
      </c>
      <c r="AB249" t="s">
        <v>586</v>
      </c>
      <c r="AC249" t="s">
        <v>586</v>
      </c>
      <c r="AD249" t="s">
        <v>586</v>
      </c>
      <c r="AE249" t="s">
        <v>586</v>
      </c>
      <c r="AF249" t="s">
        <v>586</v>
      </c>
      <c r="AG249" t="s">
        <v>586</v>
      </c>
    </row>
    <row r="250" spans="1:33" ht="16" x14ac:dyDescent="0.2">
      <c r="A250" t="s">
        <v>587</v>
      </c>
      <c r="B250">
        <v>1072</v>
      </c>
      <c r="C250">
        <v>966</v>
      </c>
      <c r="D250">
        <v>542</v>
      </c>
      <c r="E250">
        <v>287</v>
      </c>
      <c r="F250">
        <v>-182</v>
      </c>
      <c r="G250">
        <v>-110</v>
      </c>
      <c r="H250">
        <v>97</v>
      </c>
      <c r="I250">
        <v>154</v>
      </c>
      <c r="J250">
        <v>230</v>
      </c>
      <c r="K250">
        <v>487</v>
      </c>
      <c r="L250">
        <v>284</v>
      </c>
      <c r="M250">
        <v>269</v>
      </c>
      <c r="N250">
        <v>115</v>
      </c>
      <c r="O250">
        <v>167</v>
      </c>
      <c r="P250">
        <v>278</v>
      </c>
      <c r="Q250">
        <v>416</v>
      </c>
      <c r="R250">
        <v>561</v>
      </c>
      <c r="S250" t="s">
        <v>586</v>
      </c>
      <c r="T250" t="s">
        <v>586</v>
      </c>
      <c r="U250" t="s">
        <v>586</v>
      </c>
      <c r="V250" t="s">
        <v>586</v>
      </c>
      <c r="W250" t="s">
        <v>586</v>
      </c>
      <c r="X250" t="s">
        <v>586</v>
      </c>
      <c r="Y250" t="s">
        <v>586</v>
      </c>
      <c r="Z250" t="s">
        <v>586</v>
      </c>
      <c r="AA250" t="s">
        <v>586</v>
      </c>
      <c r="AB250" t="s">
        <v>586</v>
      </c>
      <c r="AC250" t="s">
        <v>586</v>
      </c>
      <c r="AD250" t="s">
        <v>586</v>
      </c>
      <c r="AE250" t="s">
        <v>586</v>
      </c>
      <c r="AF250" t="s">
        <v>586</v>
      </c>
      <c r="AG250" t="s">
        <v>586</v>
      </c>
    </row>
    <row r="251" spans="1:33" ht="13" customHeight="1" x14ac:dyDescent="0.2">
      <c r="A251" s="547" t="s">
        <v>123</v>
      </c>
      <c r="B251" s="543"/>
      <c r="C251" s="543"/>
      <c r="D251" s="543"/>
      <c r="E251" s="543"/>
      <c r="F251" s="543"/>
      <c r="G251" s="543"/>
      <c r="H251" s="543"/>
      <c r="I251" s="543"/>
      <c r="J251" s="543"/>
      <c r="K251" s="543"/>
      <c r="L251" s="543"/>
      <c r="M251" s="543"/>
      <c r="N251" s="543"/>
      <c r="O251" s="543"/>
      <c r="P251" s="543"/>
      <c r="Q251" s="543"/>
      <c r="R251" s="543"/>
      <c r="S251" s="543"/>
      <c r="T251" s="543"/>
      <c r="U251" s="543"/>
      <c r="V251" s="543"/>
      <c r="W251" s="543"/>
      <c r="X251" s="543"/>
      <c r="Y251" s="543"/>
      <c r="Z251" s="543"/>
      <c r="AA251" s="543"/>
      <c r="AB251" s="543"/>
      <c r="AC251" s="543"/>
      <c r="AD251" s="543"/>
      <c r="AE251" s="543"/>
      <c r="AF251" s="543"/>
      <c r="AG251" s="543"/>
    </row>
    <row r="252" spans="1:33" ht="12" customHeight="1" x14ac:dyDescent="0.2">
      <c r="A252" s="546" t="s">
        <v>585</v>
      </c>
      <c r="B252" s="543"/>
      <c r="C252" s="543"/>
      <c r="D252" s="543"/>
      <c r="E252" s="543"/>
      <c r="F252" s="543"/>
      <c r="G252" s="543"/>
      <c r="H252" s="543"/>
      <c r="I252" s="543"/>
      <c r="J252" s="543"/>
      <c r="K252" s="543"/>
      <c r="L252" s="543"/>
      <c r="M252" s="543"/>
      <c r="N252" s="543"/>
      <c r="O252" s="543"/>
      <c r="P252" s="543"/>
      <c r="Q252" s="543"/>
      <c r="R252" s="543"/>
      <c r="S252" s="543"/>
      <c r="T252" s="543"/>
      <c r="U252" s="543"/>
      <c r="V252" s="543"/>
      <c r="W252" s="543"/>
      <c r="X252" s="543"/>
      <c r="Y252" s="543"/>
      <c r="Z252" s="543"/>
      <c r="AA252" s="543"/>
      <c r="AB252" s="543"/>
      <c r="AC252" s="543"/>
      <c r="AD252" s="543"/>
      <c r="AE252" s="543"/>
      <c r="AF252" s="543"/>
      <c r="AG252" s="543"/>
    </row>
    <row r="253" spans="1:33" ht="12" customHeight="1" x14ac:dyDescent="0.2">
      <c r="A253" s="546" t="s">
        <v>584</v>
      </c>
      <c r="B253" s="543"/>
      <c r="C253" s="543"/>
      <c r="D253" s="543"/>
      <c r="E253" s="543"/>
      <c r="F253" s="543"/>
      <c r="G253" s="543"/>
      <c r="H253" s="543"/>
      <c r="I253" s="543"/>
      <c r="J253" s="543"/>
      <c r="K253" s="543"/>
      <c r="L253" s="543"/>
      <c r="M253" s="543"/>
      <c r="N253" s="543"/>
      <c r="O253" s="543"/>
      <c r="P253" s="543"/>
      <c r="Q253" s="543"/>
      <c r="R253" s="543"/>
      <c r="S253" s="543"/>
      <c r="T253" s="543"/>
      <c r="U253" s="543"/>
      <c r="V253" s="543"/>
      <c r="W253" s="543"/>
      <c r="X253" s="543"/>
      <c r="Y253" s="543"/>
      <c r="Z253" s="543"/>
      <c r="AA253" s="543"/>
      <c r="AB253" s="543"/>
      <c r="AC253" s="543"/>
      <c r="AD253" s="543"/>
      <c r="AE253" s="543"/>
      <c r="AF253" s="543"/>
      <c r="AG253" s="543"/>
    </row>
    <row r="254" spans="1:33" ht="12" customHeight="1" x14ac:dyDescent="0.2">
      <c r="A254" s="546" t="s">
        <v>583</v>
      </c>
      <c r="B254" s="543"/>
      <c r="C254" s="543"/>
      <c r="D254" s="543"/>
      <c r="E254" s="543"/>
      <c r="F254" s="543"/>
      <c r="G254" s="543"/>
      <c r="H254" s="543"/>
      <c r="I254" s="543"/>
      <c r="J254" s="543"/>
      <c r="K254" s="543"/>
      <c r="L254" s="543"/>
      <c r="M254" s="543"/>
      <c r="N254" s="543"/>
      <c r="O254" s="543"/>
      <c r="P254" s="543"/>
      <c r="Q254" s="543"/>
      <c r="R254" s="543"/>
      <c r="S254" s="543"/>
      <c r="T254" s="543"/>
      <c r="U254" s="543"/>
      <c r="V254" s="543"/>
      <c r="W254" s="543"/>
      <c r="X254" s="543"/>
      <c r="Y254" s="543"/>
      <c r="Z254" s="543"/>
      <c r="AA254" s="543"/>
      <c r="AB254" s="543"/>
      <c r="AC254" s="543"/>
      <c r="AD254" s="543"/>
      <c r="AE254" s="543"/>
      <c r="AF254" s="543"/>
      <c r="AG254" s="543"/>
    </row>
    <row r="255" spans="1:33" ht="12" customHeight="1" x14ac:dyDescent="0.2">
      <c r="A255" s="546" t="s">
        <v>582</v>
      </c>
      <c r="B255" s="543"/>
      <c r="C255" s="543"/>
      <c r="D255" s="543"/>
      <c r="E255" s="543"/>
      <c r="F255" s="543"/>
      <c r="G255" s="543"/>
      <c r="H255" s="543"/>
      <c r="I255" s="543"/>
      <c r="J255" s="543"/>
      <c r="K255" s="543"/>
      <c r="L255" s="543"/>
      <c r="M255" s="543"/>
      <c r="N255" s="543"/>
      <c r="O255" s="543"/>
      <c r="P255" s="543"/>
      <c r="Q255" s="543"/>
      <c r="R255" s="543"/>
      <c r="S255" s="543"/>
      <c r="T255" s="543"/>
      <c r="U255" s="543"/>
      <c r="V255" s="543"/>
      <c r="W255" s="543"/>
      <c r="X255" s="543"/>
      <c r="Y255" s="543"/>
      <c r="Z255" s="543"/>
      <c r="AA255" s="543"/>
      <c r="AB255" s="543"/>
      <c r="AC255" s="543"/>
      <c r="AD255" s="543"/>
      <c r="AE255" s="543"/>
      <c r="AF255" s="543"/>
      <c r="AG255" s="543"/>
    </row>
    <row r="256" spans="1:33" ht="12" customHeight="1" x14ac:dyDescent="0.2">
      <c r="A256" s="546" t="s">
        <v>581</v>
      </c>
      <c r="B256" s="543"/>
      <c r="C256" s="543"/>
      <c r="D256" s="543"/>
      <c r="E256" s="543"/>
      <c r="F256" s="543"/>
      <c r="G256" s="543"/>
      <c r="H256" s="543"/>
      <c r="I256" s="543"/>
      <c r="J256" s="543"/>
      <c r="K256" s="543"/>
      <c r="L256" s="543"/>
      <c r="M256" s="543"/>
      <c r="N256" s="543"/>
      <c r="O256" s="543"/>
      <c r="P256" s="543"/>
      <c r="Q256" s="543"/>
      <c r="R256" s="543"/>
      <c r="S256" s="543"/>
      <c r="T256" s="543"/>
      <c r="U256" s="543"/>
      <c r="V256" s="543"/>
      <c r="W256" s="543"/>
      <c r="X256" s="543"/>
      <c r="Y256" s="543"/>
      <c r="Z256" s="543"/>
      <c r="AA256" s="543"/>
      <c r="AB256" s="543"/>
      <c r="AC256" s="543"/>
      <c r="AD256" s="543"/>
      <c r="AE256" s="543"/>
      <c r="AF256" s="543"/>
      <c r="AG256" s="543"/>
    </row>
    <row r="257" spans="1:33" ht="12" customHeight="1" x14ac:dyDescent="0.2">
      <c r="A257" s="546" t="s">
        <v>580</v>
      </c>
      <c r="B257" s="543"/>
      <c r="C257" s="543"/>
      <c r="D257" s="543"/>
      <c r="E257" s="543"/>
      <c r="F257" s="543"/>
      <c r="G257" s="543"/>
      <c r="H257" s="543"/>
      <c r="I257" s="543"/>
      <c r="J257" s="543"/>
      <c r="K257" s="543"/>
      <c r="L257" s="543"/>
      <c r="M257" s="543"/>
      <c r="N257" s="543"/>
      <c r="O257" s="543"/>
      <c r="P257" s="543"/>
      <c r="Q257" s="543"/>
      <c r="R257" s="543"/>
      <c r="S257" s="543"/>
      <c r="T257" s="543"/>
      <c r="U257" s="543"/>
      <c r="V257" s="543"/>
      <c r="W257" s="543"/>
      <c r="X257" s="543"/>
      <c r="Y257" s="543"/>
      <c r="Z257" s="543"/>
      <c r="AA257" s="543"/>
      <c r="AB257" s="543"/>
      <c r="AC257" s="543"/>
      <c r="AD257" s="543"/>
      <c r="AE257" s="543"/>
      <c r="AF257" s="543"/>
      <c r="AG257" s="543"/>
    </row>
    <row r="258" spans="1:33" ht="12" customHeight="1" x14ac:dyDescent="0.2">
      <c r="A258" s="546" t="s">
        <v>579</v>
      </c>
      <c r="B258" s="543"/>
      <c r="C258" s="543"/>
      <c r="D258" s="543"/>
      <c r="E258" s="543"/>
      <c r="F258" s="543"/>
      <c r="G258" s="543"/>
      <c r="H258" s="543"/>
      <c r="I258" s="543"/>
      <c r="J258" s="543"/>
      <c r="K258" s="543"/>
      <c r="L258" s="543"/>
      <c r="M258" s="543"/>
      <c r="N258" s="543"/>
      <c r="O258" s="543"/>
      <c r="P258" s="543"/>
      <c r="Q258" s="543"/>
      <c r="R258" s="543"/>
      <c r="S258" s="543"/>
      <c r="T258" s="543"/>
      <c r="U258" s="543"/>
      <c r="V258" s="543"/>
      <c r="W258" s="543"/>
      <c r="X258" s="543"/>
      <c r="Y258" s="543"/>
      <c r="Z258" s="543"/>
      <c r="AA258" s="543"/>
      <c r="AB258" s="543"/>
      <c r="AC258" s="543"/>
      <c r="AD258" s="543"/>
      <c r="AE258" s="543"/>
      <c r="AF258" s="543"/>
      <c r="AG258" s="543"/>
    </row>
    <row r="259" spans="1:33" ht="12" customHeight="1" x14ac:dyDescent="0.2">
      <c r="A259" s="546" t="s">
        <v>578</v>
      </c>
      <c r="B259" s="543"/>
      <c r="C259" s="543"/>
      <c r="D259" s="543"/>
      <c r="E259" s="543"/>
      <c r="F259" s="543"/>
      <c r="G259" s="543"/>
      <c r="H259" s="543"/>
      <c r="I259" s="543"/>
      <c r="J259" s="543"/>
      <c r="K259" s="543"/>
      <c r="L259" s="543"/>
      <c r="M259" s="543"/>
      <c r="N259" s="543"/>
      <c r="O259" s="543"/>
      <c r="P259" s="543"/>
      <c r="Q259" s="543"/>
      <c r="R259" s="543"/>
      <c r="S259" s="543"/>
      <c r="T259" s="543"/>
      <c r="U259" s="543"/>
      <c r="V259" s="543"/>
      <c r="W259" s="543"/>
      <c r="X259" s="543"/>
      <c r="Y259" s="543"/>
      <c r="Z259" s="543"/>
      <c r="AA259" s="543"/>
      <c r="AB259" s="543"/>
      <c r="AC259" s="543"/>
      <c r="AD259" s="543"/>
      <c r="AE259" s="543"/>
      <c r="AF259" s="543"/>
      <c r="AG259" s="543"/>
    </row>
    <row r="260" spans="1:33" ht="12" customHeight="1" x14ac:dyDescent="0.2">
      <c r="A260" s="546" t="s">
        <v>577</v>
      </c>
      <c r="B260" s="543"/>
      <c r="C260" s="543"/>
      <c r="D260" s="543"/>
      <c r="E260" s="543"/>
      <c r="F260" s="543"/>
      <c r="G260" s="543"/>
      <c r="H260" s="543"/>
      <c r="I260" s="543"/>
      <c r="J260" s="543"/>
      <c r="K260" s="543"/>
      <c r="L260" s="543"/>
      <c r="M260" s="543"/>
      <c r="N260" s="543"/>
      <c r="O260" s="543"/>
      <c r="P260" s="543"/>
      <c r="Q260" s="543"/>
      <c r="R260" s="543"/>
      <c r="S260" s="543"/>
      <c r="T260" s="543"/>
      <c r="U260" s="543"/>
      <c r="V260" s="543"/>
      <c r="W260" s="543"/>
      <c r="X260" s="543"/>
      <c r="Y260" s="543"/>
      <c r="Z260" s="543"/>
      <c r="AA260" s="543"/>
      <c r="AB260" s="543"/>
      <c r="AC260" s="543"/>
      <c r="AD260" s="543"/>
      <c r="AE260" s="543"/>
      <c r="AF260" s="543"/>
      <c r="AG260" s="543"/>
    </row>
    <row r="261" spans="1:33" ht="12" customHeight="1" x14ac:dyDescent="0.2">
      <c r="A261" s="546" t="s">
        <v>576</v>
      </c>
      <c r="B261" s="543"/>
      <c r="C261" s="543"/>
      <c r="D261" s="543"/>
      <c r="E261" s="543"/>
      <c r="F261" s="543"/>
      <c r="G261" s="543"/>
      <c r="H261" s="543"/>
      <c r="I261" s="543"/>
      <c r="J261" s="543"/>
      <c r="K261" s="543"/>
      <c r="L261" s="543"/>
      <c r="M261" s="543"/>
      <c r="N261" s="543"/>
      <c r="O261" s="543"/>
      <c r="P261" s="543"/>
      <c r="Q261" s="543"/>
      <c r="R261" s="543"/>
      <c r="S261" s="543"/>
      <c r="T261" s="543"/>
      <c r="U261" s="543"/>
      <c r="V261" s="543"/>
      <c r="W261" s="543"/>
      <c r="X261" s="543"/>
      <c r="Y261" s="543"/>
      <c r="Z261" s="543"/>
      <c r="AA261" s="543"/>
      <c r="AB261" s="543"/>
      <c r="AC261" s="543"/>
      <c r="AD261" s="543"/>
      <c r="AE261" s="543"/>
      <c r="AF261" s="543"/>
      <c r="AG261" s="543"/>
    </row>
    <row r="262" spans="1:33" ht="16" x14ac:dyDescent="0.2">
      <c r="A262" s="546" t="s">
        <v>575</v>
      </c>
      <c r="B262" s="543"/>
      <c r="C262" s="543"/>
      <c r="D262" s="543"/>
      <c r="E262" s="543"/>
      <c r="F262" s="543"/>
      <c r="G262" s="543"/>
      <c r="H262" s="543"/>
      <c r="I262" s="543"/>
      <c r="J262" s="543"/>
      <c r="K262" s="543"/>
      <c r="L262" s="543"/>
      <c r="M262" s="543"/>
      <c r="N262" s="543"/>
      <c r="O262" s="543"/>
      <c r="P262" s="543"/>
      <c r="Q262" s="543"/>
      <c r="R262" s="543"/>
      <c r="S262" s="543"/>
      <c r="T262" s="543"/>
      <c r="U262" s="543"/>
      <c r="V262" s="543"/>
      <c r="W262" s="543"/>
      <c r="X262" s="543"/>
      <c r="Y262" s="543"/>
      <c r="Z262" s="543"/>
      <c r="AA262" s="543"/>
      <c r="AB262" s="543"/>
      <c r="AC262" s="543"/>
      <c r="AD262" s="543"/>
      <c r="AE262" s="543"/>
      <c r="AF262" s="543"/>
      <c r="AG262" s="543"/>
    </row>
  </sheetData>
  <mergeCells count="18">
    <mergeCell ref="A261:AG261"/>
    <mergeCell ref="A262:AG262"/>
    <mergeCell ref="A6:A7"/>
    <mergeCell ref="A256:AG256"/>
    <mergeCell ref="A257:AG257"/>
    <mergeCell ref="A258:AG258"/>
    <mergeCell ref="A259:AG259"/>
    <mergeCell ref="A260:AG260"/>
    <mergeCell ref="A251:AG251"/>
    <mergeCell ref="A252:AG252"/>
    <mergeCell ref="A253:AG253"/>
    <mergeCell ref="A254:AG254"/>
    <mergeCell ref="A255:AG255"/>
    <mergeCell ref="A1:AG1"/>
    <mergeCell ref="A2:AG2"/>
    <mergeCell ref="A3:AG3"/>
    <mergeCell ref="A4:AG4"/>
    <mergeCell ref="B6:AG6"/>
  </mergeCells>
  <pageMargins left="0.75" right="0.75" top="1" bottom="1" header="0.5" footer="0.5"/>
  <pageSetup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4"/>
  <sheetViews>
    <sheetView zoomScale="200" zoomScaleNormal="200" zoomScalePageLayoutView="200" workbookViewId="0">
      <pane xSplit="1" ySplit="7" topLeftCell="AC46" activePane="bottomRight" state="frozen"/>
      <selection activeCell="A103" sqref="A103:XFD103"/>
      <selection pane="topRight" activeCell="A103" sqref="A103:XFD103"/>
      <selection pane="bottomLeft" activeCell="A103" sqref="A103:XFD103"/>
      <selection pane="bottomRight" activeCell="A51" sqref="A51:XFD51"/>
    </sheetView>
  </sheetViews>
  <sheetFormatPr baseColWidth="10" defaultColWidth="7.5703125" defaultRowHeight="13" x14ac:dyDescent="0.15"/>
  <cols>
    <col min="1" max="1" width="30.42578125" style="54" bestFit="1" customWidth="1"/>
    <col min="2" max="16384" width="7.5703125" style="54"/>
  </cols>
  <sheetData>
    <row r="1" spans="1:33" ht="18" x14ac:dyDescent="0.2">
      <c r="A1" s="542" t="s">
        <v>1484</v>
      </c>
      <c r="B1" s="542"/>
      <c r="C1" s="542"/>
      <c r="D1" s="542"/>
      <c r="E1" s="542"/>
      <c r="F1" s="542"/>
      <c r="G1" s="542"/>
      <c r="H1" s="542"/>
      <c r="I1" s="542"/>
      <c r="J1" s="542"/>
      <c r="K1" s="542"/>
      <c r="L1" s="542"/>
      <c r="M1" s="542"/>
      <c r="N1" s="542"/>
      <c r="O1" s="542"/>
      <c r="P1" s="542"/>
      <c r="Q1" s="542"/>
      <c r="R1" s="542"/>
      <c r="S1" s="542"/>
      <c r="T1" s="542"/>
      <c r="U1" s="542"/>
      <c r="V1" s="542"/>
      <c r="W1" s="542"/>
      <c r="X1" s="542"/>
      <c r="Y1" s="542"/>
      <c r="Z1" s="542"/>
      <c r="AA1" s="542"/>
      <c r="AB1" s="542"/>
      <c r="AC1" s="542"/>
      <c r="AD1" s="542"/>
      <c r="AE1" s="542"/>
      <c r="AF1" s="542"/>
      <c r="AG1" s="542"/>
    </row>
    <row r="2" spans="1:33" ht="17" x14ac:dyDescent="0.2">
      <c r="A2" s="544" t="s">
        <v>1485</v>
      </c>
      <c r="B2" s="544"/>
      <c r="C2" s="544"/>
      <c r="D2" s="544"/>
      <c r="E2" s="544"/>
      <c r="F2" s="544"/>
      <c r="G2" s="544"/>
      <c r="H2" s="544"/>
      <c r="I2" s="544"/>
      <c r="J2" s="544"/>
      <c r="K2" s="544"/>
      <c r="L2" s="544"/>
      <c r="M2" s="544"/>
      <c r="N2" s="544"/>
      <c r="O2" s="544"/>
      <c r="P2" s="544"/>
      <c r="Q2" s="544"/>
      <c r="R2" s="544"/>
      <c r="S2" s="544"/>
      <c r="T2" s="544"/>
      <c r="U2" s="544"/>
      <c r="V2" s="544"/>
      <c r="W2" s="544"/>
      <c r="X2" s="544"/>
      <c r="Y2" s="544"/>
      <c r="Z2" s="544"/>
      <c r="AA2" s="544"/>
      <c r="AB2" s="544"/>
      <c r="AC2" s="544"/>
      <c r="AD2" s="544"/>
      <c r="AE2" s="544"/>
      <c r="AF2" s="544"/>
      <c r="AG2" s="544"/>
    </row>
    <row r="3" spans="1:33" x14ac:dyDescent="0.15">
      <c r="A3" s="548" t="s">
        <v>308</v>
      </c>
      <c r="B3" s="548"/>
      <c r="C3" s="548"/>
      <c r="D3" s="548"/>
      <c r="E3" s="548"/>
      <c r="F3" s="548"/>
      <c r="G3" s="548"/>
      <c r="H3" s="548"/>
      <c r="I3" s="548"/>
      <c r="J3" s="548"/>
      <c r="K3" s="548"/>
      <c r="L3" s="548"/>
      <c r="M3" s="548"/>
      <c r="N3" s="548"/>
      <c r="O3" s="548"/>
      <c r="P3" s="548"/>
      <c r="Q3" s="548"/>
      <c r="R3" s="548"/>
      <c r="S3" s="548"/>
      <c r="T3" s="548"/>
      <c r="U3" s="548"/>
      <c r="V3" s="548"/>
      <c r="W3" s="548"/>
      <c r="X3" s="548"/>
      <c r="Y3" s="548"/>
      <c r="Z3" s="548"/>
      <c r="AA3" s="548"/>
      <c r="AB3" s="548"/>
      <c r="AC3" s="548"/>
      <c r="AD3" s="548"/>
      <c r="AE3" s="548"/>
      <c r="AF3" s="548"/>
      <c r="AG3" s="548"/>
    </row>
    <row r="4" spans="1:33" x14ac:dyDescent="0.15">
      <c r="A4" s="548" t="s">
        <v>1072</v>
      </c>
      <c r="B4" s="548"/>
      <c r="C4" s="548"/>
      <c r="D4" s="548"/>
      <c r="E4" s="548"/>
      <c r="F4" s="548"/>
      <c r="G4" s="548"/>
      <c r="H4" s="548"/>
      <c r="I4" s="548"/>
      <c r="J4" s="548"/>
      <c r="K4" s="548"/>
      <c r="L4" s="548"/>
      <c r="M4" s="548"/>
      <c r="N4" s="548"/>
      <c r="O4" s="548"/>
      <c r="P4" s="548"/>
      <c r="Q4" s="548"/>
      <c r="R4" s="548"/>
      <c r="S4" s="548"/>
      <c r="T4" s="548"/>
      <c r="U4" s="548"/>
      <c r="V4" s="548"/>
      <c r="W4" s="548"/>
      <c r="X4" s="548"/>
      <c r="Y4" s="548"/>
      <c r="Z4" s="548"/>
      <c r="AA4" s="548"/>
      <c r="AB4" s="548"/>
      <c r="AC4" s="548"/>
      <c r="AD4" s="548"/>
      <c r="AE4" s="548"/>
      <c r="AF4" s="548"/>
      <c r="AG4" s="548"/>
    </row>
    <row r="5" spans="1:33" x14ac:dyDescent="0.15">
      <c r="A5" s="437"/>
      <c r="B5" s="437"/>
      <c r="C5" s="437"/>
      <c r="D5" s="437"/>
      <c r="E5" s="437"/>
      <c r="F5" s="437"/>
      <c r="G5" s="437"/>
      <c r="H5" s="437"/>
      <c r="I5" s="437"/>
      <c r="J5" s="437"/>
      <c r="K5" s="437"/>
      <c r="L5" s="437"/>
      <c r="M5" s="437"/>
      <c r="N5" s="437"/>
      <c r="O5" s="437"/>
      <c r="P5" s="437"/>
      <c r="Q5" s="437"/>
      <c r="R5" s="437"/>
      <c r="S5" s="437"/>
      <c r="T5" s="437"/>
      <c r="U5" s="437"/>
      <c r="V5" s="437"/>
      <c r="W5" s="437"/>
      <c r="X5" s="437"/>
      <c r="Y5" s="437"/>
      <c r="Z5" s="437"/>
      <c r="AA5" s="437"/>
      <c r="AB5" s="437"/>
      <c r="AC5" s="437"/>
      <c r="AD5" s="437"/>
      <c r="AE5" s="437"/>
      <c r="AF5" s="437"/>
      <c r="AG5" s="437"/>
    </row>
    <row r="6" spans="1:33" x14ac:dyDescent="0.15">
      <c r="A6" s="552"/>
      <c r="B6" s="549" t="s">
        <v>826</v>
      </c>
      <c r="C6" s="550"/>
      <c r="D6" s="550"/>
      <c r="E6" s="550"/>
      <c r="F6" s="550"/>
      <c r="G6" s="550"/>
      <c r="H6" s="550"/>
      <c r="I6" s="550"/>
      <c r="J6" s="550"/>
      <c r="K6" s="550"/>
      <c r="L6" s="550"/>
      <c r="M6" s="550"/>
      <c r="N6" s="550"/>
      <c r="O6" s="550"/>
      <c r="P6" s="550"/>
      <c r="Q6" s="550"/>
      <c r="R6" s="550"/>
      <c r="S6" s="550"/>
      <c r="T6" s="550"/>
      <c r="U6" s="550"/>
      <c r="V6" s="550"/>
      <c r="W6" s="550"/>
      <c r="X6" s="550"/>
      <c r="Y6" s="550"/>
      <c r="Z6" s="550"/>
      <c r="AA6" s="550"/>
      <c r="AB6" s="550"/>
      <c r="AC6" s="550"/>
      <c r="AD6" s="550"/>
      <c r="AE6" s="550"/>
      <c r="AF6" s="550"/>
      <c r="AG6" s="551"/>
    </row>
    <row r="7" spans="1:33" x14ac:dyDescent="0.15">
      <c r="A7" s="553"/>
      <c r="B7" s="438">
        <v>1982</v>
      </c>
      <c r="C7" s="438">
        <v>1983</v>
      </c>
      <c r="D7" s="438">
        <v>1984</v>
      </c>
      <c r="E7" s="438">
        <v>1985</v>
      </c>
      <c r="F7" s="438">
        <v>1986</v>
      </c>
      <c r="G7" s="438">
        <v>1987</v>
      </c>
      <c r="H7" s="438">
        <v>1988</v>
      </c>
      <c r="I7" s="438">
        <v>1989</v>
      </c>
      <c r="J7" s="438">
        <v>1990</v>
      </c>
      <c r="K7" s="438">
        <v>1991</v>
      </c>
      <c r="L7" s="438">
        <v>1992</v>
      </c>
      <c r="M7" s="438">
        <v>1993</v>
      </c>
      <c r="N7" s="438">
        <v>1994</v>
      </c>
      <c r="O7" s="438">
        <v>1995</v>
      </c>
      <c r="P7" s="438">
        <v>1996</v>
      </c>
      <c r="Q7" s="438">
        <v>1997</v>
      </c>
      <c r="R7" s="438">
        <v>1998</v>
      </c>
      <c r="S7" s="438">
        <v>1999</v>
      </c>
      <c r="T7" s="438">
        <v>2000</v>
      </c>
      <c r="U7" s="438">
        <v>2001</v>
      </c>
      <c r="V7" s="438">
        <v>2002</v>
      </c>
      <c r="W7" s="438">
        <v>2003</v>
      </c>
      <c r="X7" s="438">
        <v>2004</v>
      </c>
      <c r="Y7" s="438">
        <v>2005</v>
      </c>
      <c r="Z7" s="438">
        <v>2006</v>
      </c>
      <c r="AA7" s="438">
        <v>2007</v>
      </c>
      <c r="AB7" s="438">
        <v>2008</v>
      </c>
      <c r="AC7" s="438">
        <v>2009</v>
      </c>
      <c r="AD7" s="438">
        <v>2010</v>
      </c>
      <c r="AE7" s="438">
        <v>2011</v>
      </c>
      <c r="AF7" s="438">
        <v>2012</v>
      </c>
      <c r="AG7" s="438">
        <v>2013</v>
      </c>
    </row>
    <row r="8" spans="1:33" x14ac:dyDescent="0.15">
      <c r="A8" s="437" t="s">
        <v>825</v>
      </c>
      <c r="B8" s="437">
        <v>4806</v>
      </c>
      <c r="C8" s="437">
        <v>13680</v>
      </c>
      <c r="D8" s="437">
        <v>17607</v>
      </c>
      <c r="E8" s="437">
        <v>14165</v>
      </c>
      <c r="F8" s="437">
        <v>9669</v>
      </c>
      <c r="G8" s="437">
        <v>18454</v>
      </c>
      <c r="H8" s="437">
        <v>14073</v>
      </c>
      <c r="I8" s="437">
        <v>12697</v>
      </c>
      <c r="J8" s="437">
        <v>21436</v>
      </c>
      <c r="K8" s="437">
        <v>18327</v>
      </c>
      <c r="L8" s="437">
        <v>16294</v>
      </c>
      <c r="M8" s="437">
        <v>30014</v>
      </c>
      <c r="N8" s="437">
        <v>24088</v>
      </c>
      <c r="O8" s="437">
        <v>47233</v>
      </c>
      <c r="P8" s="437">
        <v>47233</v>
      </c>
      <c r="Q8" s="437">
        <v>48978</v>
      </c>
      <c r="R8" s="437">
        <v>32522</v>
      </c>
      <c r="S8" s="437">
        <v>48708</v>
      </c>
      <c r="T8" s="437">
        <v>77018</v>
      </c>
      <c r="U8" s="437">
        <v>52307</v>
      </c>
      <c r="V8" s="437">
        <v>65756</v>
      </c>
      <c r="W8" s="437">
        <v>100478</v>
      </c>
      <c r="X8" s="437">
        <v>141589</v>
      </c>
      <c r="Y8" s="437">
        <v>-31182</v>
      </c>
      <c r="Z8" s="437">
        <v>196640</v>
      </c>
      <c r="AA8" s="437">
        <v>210007</v>
      </c>
      <c r="AB8" s="437">
        <v>212308</v>
      </c>
      <c r="AC8" s="437">
        <v>204942</v>
      </c>
      <c r="AD8" s="437">
        <v>279188</v>
      </c>
      <c r="AE8" s="437">
        <v>289914</v>
      </c>
      <c r="AF8" s="437">
        <v>268739</v>
      </c>
      <c r="AG8" s="437">
        <v>316562</v>
      </c>
    </row>
    <row r="9" spans="1:33" x14ac:dyDescent="0.15">
      <c r="A9" s="437" t="s">
        <v>824</v>
      </c>
      <c r="B9" s="437">
        <v>671</v>
      </c>
      <c r="C9" s="437">
        <v>3673</v>
      </c>
      <c r="D9" s="437">
        <v>3646</v>
      </c>
      <c r="E9" s="437">
        <v>2846</v>
      </c>
      <c r="F9" s="437">
        <v>1813</v>
      </c>
      <c r="G9" s="437">
        <v>3112</v>
      </c>
      <c r="H9" s="437">
        <v>2341</v>
      </c>
      <c r="I9" s="437">
        <v>2268</v>
      </c>
      <c r="J9" s="437">
        <v>288</v>
      </c>
      <c r="K9" s="437">
        <v>461</v>
      </c>
      <c r="L9" s="437">
        <v>-36</v>
      </c>
      <c r="M9" s="437">
        <v>1730</v>
      </c>
      <c r="N9" s="437">
        <v>3529</v>
      </c>
      <c r="O9" s="437">
        <v>6731</v>
      </c>
      <c r="P9" s="437">
        <v>5961</v>
      </c>
      <c r="Q9" s="437">
        <v>5876</v>
      </c>
      <c r="R9" s="437">
        <v>2648</v>
      </c>
      <c r="S9" s="437">
        <v>5916</v>
      </c>
      <c r="T9" s="437">
        <v>12251</v>
      </c>
      <c r="U9" s="437">
        <v>7360</v>
      </c>
      <c r="V9" s="437">
        <v>7412</v>
      </c>
      <c r="W9" s="437">
        <v>11003</v>
      </c>
      <c r="X9" s="437">
        <v>17619</v>
      </c>
      <c r="Y9" s="437">
        <v>2033</v>
      </c>
      <c r="Z9" s="437">
        <v>15225</v>
      </c>
      <c r="AA9" s="437">
        <v>11140</v>
      </c>
      <c r="AB9" s="437">
        <v>12422</v>
      </c>
      <c r="AC9" s="437">
        <v>7711</v>
      </c>
      <c r="AD9" s="437">
        <v>15857</v>
      </c>
      <c r="AE9" s="437">
        <v>28634</v>
      </c>
      <c r="AF9" s="437">
        <v>26363</v>
      </c>
      <c r="AG9" s="437">
        <v>25176</v>
      </c>
    </row>
    <row r="10" spans="1:33" x14ac:dyDescent="0.15">
      <c r="A10" s="437" t="s">
        <v>70</v>
      </c>
      <c r="B10" s="437">
        <v>1319</v>
      </c>
      <c r="C10" s="437">
        <v>4836</v>
      </c>
      <c r="D10" s="437">
        <v>6801</v>
      </c>
      <c r="E10" s="437">
        <v>7875</v>
      </c>
      <c r="F10" s="437">
        <v>6139</v>
      </c>
      <c r="G10" s="437">
        <v>9244</v>
      </c>
      <c r="H10" s="437">
        <v>5285</v>
      </c>
      <c r="I10" s="437">
        <v>6863</v>
      </c>
      <c r="J10" s="437">
        <v>12347</v>
      </c>
      <c r="K10" s="437">
        <v>9267</v>
      </c>
      <c r="L10" s="437">
        <v>4277</v>
      </c>
      <c r="M10" s="437">
        <v>12454</v>
      </c>
      <c r="N10" s="437">
        <v>7202</v>
      </c>
      <c r="O10" s="437">
        <v>21633</v>
      </c>
      <c r="P10" s="437">
        <v>19334</v>
      </c>
      <c r="Q10" s="437">
        <v>20036</v>
      </c>
      <c r="R10" s="437">
        <v>24290</v>
      </c>
      <c r="S10" s="437">
        <v>30260</v>
      </c>
      <c r="T10" s="437">
        <v>36115</v>
      </c>
      <c r="U10" s="437">
        <v>24524</v>
      </c>
      <c r="V10" s="437">
        <v>39499</v>
      </c>
      <c r="W10" s="437">
        <v>53534</v>
      </c>
      <c r="X10" s="437">
        <v>65944</v>
      </c>
      <c r="Y10" s="437">
        <v>-47085</v>
      </c>
      <c r="Z10" s="437">
        <v>101115</v>
      </c>
      <c r="AA10" s="437">
        <v>116945</v>
      </c>
      <c r="AB10" s="437">
        <v>117689</v>
      </c>
      <c r="AC10" s="437">
        <v>114896</v>
      </c>
      <c r="AD10" s="437">
        <v>140102</v>
      </c>
      <c r="AE10" s="437">
        <v>144022</v>
      </c>
      <c r="AF10" s="437">
        <v>123825</v>
      </c>
      <c r="AG10" s="437">
        <v>168153</v>
      </c>
    </row>
    <row r="11" spans="1:33" x14ac:dyDescent="0.15">
      <c r="A11" s="437" t="s">
        <v>823</v>
      </c>
      <c r="B11" s="437">
        <v>-139</v>
      </c>
      <c r="C11" s="437">
        <v>-21</v>
      </c>
      <c r="D11" s="437">
        <v>34</v>
      </c>
      <c r="E11" s="437">
        <v>21</v>
      </c>
      <c r="F11" s="437">
        <v>-76</v>
      </c>
      <c r="G11" s="437">
        <v>51</v>
      </c>
      <c r="H11" s="437">
        <v>-72</v>
      </c>
      <c r="I11" s="437">
        <v>36</v>
      </c>
      <c r="J11" s="437">
        <v>211</v>
      </c>
      <c r="K11" s="437">
        <v>49</v>
      </c>
      <c r="L11" s="437">
        <v>-13</v>
      </c>
      <c r="M11" s="437">
        <v>88</v>
      </c>
      <c r="N11" s="437">
        <v>53</v>
      </c>
      <c r="O11" s="437">
        <v>278</v>
      </c>
      <c r="P11" s="437">
        <v>-80</v>
      </c>
      <c r="Q11" s="437">
        <v>34</v>
      </c>
      <c r="R11" s="437">
        <v>195</v>
      </c>
      <c r="S11" s="437">
        <v>225</v>
      </c>
      <c r="T11" s="437">
        <v>353</v>
      </c>
      <c r="U11" s="437">
        <v>191</v>
      </c>
      <c r="V11" s="437">
        <v>55</v>
      </c>
      <c r="W11" s="437">
        <v>338</v>
      </c>
      <c r="X11" s="437">
        <v>380</v>
      </c>
      <c r="Y11" s="437">
        <v>-8473</v>
      </c>
      <c r="Z11" s="437">
        <v>474</v>
      </c>
      <c r="AA11" s="437">
        <v>2074</v>
      </c>
      <c r="AB11" s="437">
        <v>1593</v>
      </c>
      <c r="AC11" s="437">
        <v>862</v>
      </c>
      <c r="AD11" s="437">
        <v>1730</v>
      </c>
      <c r="AE11" s="437">
        <v>1849</v>
      </c>
      <c r="AF11" s="437">
        <v>1906</v>
      </c>
      <c r="AG11" s="437">
        <v>2080</v>
      </c>
    </row>
    <row r="12" spans="1:33" x14ac:dyDescent="0.15">
      <c r="A12" s="437" t="s">
        <v>822</v>
      </c>
      <c r="B12" s="437">
        <v>216</v>
      </c>
      <c r="C12" s="437">
        <v>251</v>
      </c>
      <c r="D12" s="437">
        <v>327</v>
      </c>
      <c r="E12" s="437">
        <v>305</v>
      </c>
      <c r="F12" s="437">
        <v>476</v>
      </c>
      <c r="G12" s="437">
        <v>797</v>
      </c>
      <c r="H12" s="437">
        <v>756</v>
      </c>
      <c r="I12" s="437">
        <v>198</v>
      </c>
      <c r="J12" s="437">
        <v>817</v>
      </c>
      <c r="K12" s="437">
        <v>823</v>
      </c>
      <c r="L12" s="437">
        <v>380</v>
      </c>
      <c r="M12" s="437">
        <v>289</v>
      </c>
      <c r="N12" s="437">
        <v>636</v>
      </c>
      <c r="O12" s="437">
        <v>1042</v>
      </c>
      <c r="P12" s="437">
        <v>1125</v>
      </c>
      <c r="Q12" s="437">
        <v>176</v>
      </c>
      <c r="R12" s="437">
        <v>911</v>
      </c>
      <c r="S12" s="437">
        <v>806</v>
      </c>
      <c r="T12" s="437">
        <v>772</v>
      </c>
      <c r="U12" s="437">
        <v>1079</v>
      </c>
      <c r="V12" s="437">
        <v>805</v>
      </c>
      <c r="W12" s="437">
        <v>1555</v>
      </c>
      <c r="X12" s="437">
        <v>2634</v>
      </c>
      <c r="Y12" s="437">
        <v>1691</v>
      </c>
      <c r="Z12" s="437">
        <v>2624</v>
      </c>
      <c r="AA12" s="437">
        <v>3511</v>
      </c>
      <c r="AB12" s="437">
        <v>1308</v>
      </c>
      <c r="AC12" s="437">
        <v>1959</v>
      </c>
      <c r="AD12" s="437">
        <v>1682</v>
      </c>
      <c r="AE12" s="437">
        <v>1992</v>
      </c>
      <c r="AF12" s="437">
        <v>42</v>
      </c>
      <c r="AG12" s="437">
        <v>2043</v>
      </c>
    </row>
    <row r="13" spans="1:33" x14ac:dyDescent="0.15">
      <c r="A13" s="437" t="s">
        <v>821</v>
      </c>
      <c r="B13" s="437" t="s">
        <v>586</v>
      </c>
      <c r="C13" s="437" t="s">
        <v>586</v>
      </c>
      <c r="D13" s="437" t="s">
        <v>586</v>
      </c>
      <c r="E13" s="437" t="s">
        <v>586</v>
      </c>
      <c r="F13" s="437" t="s">
        <v>586</v>
      </c>
      <c r="G13" s="437" t="s">
        <v>586</v>
      </c>
      <c r="H13" s="437" t="s">
        <v>586</v>
      </c>
      <c r="I13" s="437" t="s">
        <v>586</v>
      </c>
      <c r="J13" s="437" t="s">
        <v>586</v>
      </c>
      <c r="K13" s="437" t="s">
        <v>586</v>
      </c>
      <c r="L13" s="437" t="s">
        <v>586</v>
      </c>
      <c r="M13" s="437" t="s">
        <v>586</v>
      </c>
      <c r="N13" s="437" t="s">
        <v>586</v>
      </c>
      <c r="O13" s="437" t="s">
        <v>586</v>
      </c>
      <c r="P13" s="437" t="s">
        <v>586</v>
      </c>
      <c r="Q13" s="437" t="s">
        <v>586</v>
      </c>
      <c r="R13" s="437" t="s">
        <v>586</v>
      </c>
      <c r="S13" s="437">
        <v>1</v>
      </c>
      <c r="T13" s="437">
        <v>60</v>
      </c>
      <c r="U13" s="437">
        <v>37</v>
      </c>
      <c r="V13" s="437">
        <v>16</v>
      </c>
      <c r="W13" s="437">
        <v>80</v>
      </c>
      <c r="X13" s="437">
        <v>286</v>
      </c>
      <c r="Y13" s="437">
        <v>142</v>
      </c>
      <c r="Z13" s="437">
        <v>461</v>
      </c>
      <c r="AA13" s="437">
        <v>494</v>
      </c>
      <c r="AB13" s="437">
        <v>485</v>
      </c>
      <c r="AC13" s="437">
        <v>-43</v>
      </c>
      <c r="AD13" s="437">
        <v>699</v>
      </c>
      <c r="AE13" s="437">
        <v>613</v>
      </c>
      <c r="AF13" s="437">
        <v>483</v>
      </c>
      <c r="AG13" s="437">
        <v>457</v>
      </c>
    </row>
    <row r="14" spans="1:33" x14ac:dyDescent="0.15">
      <c r="A14" s="437" t="s">
        <v>820</v>
      </c>
      <c r="B14" s="437">
        <v>59</v>
      </c>
      <c r="C14" s="437">
        <v>118</v>
      </c>
      <c r="D14" s="437">
        <v>119</v>
      </c>
      <c r="E14" s="437">
        <v>110</v>
      </c>
      <c r="F14" s="437">
        <v>23</v>
      </c>
      <c r="G14" s="437">
        <v>7</v>
      </c>
      <c r="H14" s="437">
        <v>-1</v>
      </c>
      <c r="I14" s="437">
        <v>5</v>
      </c>
      <c r="J14" s="437">
        <v>61</v>
      </c>
      <c r="K14" s="437">
        <v>152</v>
      </c>
      <c r="L14" s="437">
        <v>-72</v>
      </c>
      <c r="M14" s="437">
        <v>50</v>
      </c>
      <c r="N14" s="437">
        <v>14</v>
      </c>
      <c r="O14" s="437">
        <v>170</v>
      </c>
      <c r="P14" s="437">
        <v>-110</v>
      </c>
      <c r="Q14" s="437">
        <v>-64</v>
      </c>
      <c r="R14" s="437">
        <v>99</v>
      </c>
      <c r="S14" s="437">
        <v>352</v>
      </c>
      <c r="T14" s="437">
        <v>283</v>
      </c>
      <c r="U14" s="437">
        <v>420</v>
      </c>
      <c r="V14" s="437">
        <v>431</v>
      </c>
      <c r="W14" s="437">
        <v>-160</v>
      </c>
      <c r="X14" s="437">
        <v>669</v>
      </c>
      <c r="Y14" s="437">
        <v>548</v>
      </c>
      <c r="Z14" s="437">
        <v>189</v>
      </c>
      <c r="AA14" s="437">
        <v>403</v>
      </c>
      <c r="AB14" s="437">
        <v>894</v>
      </c>
      <c r="AC14" s="437">
        <v>1111</v>
      </c>
      <c r="AD14" s="437">
        <v>1177</v>
      </c>
      <c r="AE14" s="437">
        <v>-139</v>
      </c>
      <c r="AF14" s="437">
        <v>270</v>
      </c>
      <c r="AG14" s="437">
        <v>-100</v>
      </c>
    </row>
    <row r="15" spans="1:33" x14ac:dyDescent="0.15">
      <c r="A15" s="437" t="s">
        <v>819</v>
      </c>
      <c r="B15" s="437">
        <v>13</v>
      </c>
      <c r="C15" s="437">
        <v>26</v>
      </c>
      <c r="D15" s="437">
        <v>9</v>
      </c>
      <c r="E15" s="437">
        <v>53</v>
      </c>
      <c r="F15" s="437">
        <v>19</v>
      </c>
      <c r="G15" s="437">
        <v>40</v>
      </c>
      <c r="H15" s="437">
        <v>14</v>
      </c>
      <c r="I15" s="437">
        <v>2</v>
      </c>
      <c r="J15" s="437">
        <v>3</v>
      </c>
      <c r="K15" s="437">
        <v>-49</v>
      </c>
      <c r="L15" s="437">
        <v>16</v>
      </c>
      <c r="M15" s="437">
        <v>1</v>
      </c>
      <c r="N15" s="437">
        <v>15</v>
      </c>
      <c r="O15" s="437">
        <v>150</v>
      </c>
      <c r="P15" s="437">
        <v>170</v>
      </c>
      <c r="Q15" s="437">
        <v>271</v>
      </c>
      <c r="R15" s="437">
        <v>274</v>
      </c>
      <c r="S15" s="437">
        <v>180</v>
      </c>
      <c r="T15" s="437">
        <v>124</v>
      </c>
      <c r="U15" s="437">
        <v>258</v>
      </c>
      <c r="V15" s="437">
        <v>151</v>
      </c>
      <c r="W15" s="437">
        <v>331</v>
      </c>
      <c r="X15" s="437">
        <v>271</v>
      </c>
      <c r="Y15" s="437">
        <v>292</v>
      </c>
      <c r="Z15" s="437">
        <v>180</v>
      </c>
      <c r="AA15" s="437">
        <v>185</v>
      </c>
      <c r="AB15" s="437">
        <v>162</v>
      </c>
      <c r="AC15" s="437">
        <v>-18</v>
      </c>
      <c r="AD15" s="437">
        <v>62</v>
      </c>
      <c r="AE15" s="437">
        <v>91</v>
      </c>
      <c r="AF15" s="437">
        <v>15</v>
      </c>
      <c r="AG15" s="437">
        <v>-50</v>
      </c>
    </row>
    <row r="16" spans="1:33" x14ac:dyDescent="0.15">
      <c r="A16" s="437" t="s">
        <v>818</v>
      </c>
      <c r="B16" s="437">
        <v>-175</v>
      </c>
      <c r="C16" s="437">
        <v>119</v>
      </c>
      <c r="D16" s="437">
        <v>255</v>
      </c>
      <c r="E16" s="437">
        <v>540</v>
      </c>
      <c r="F16" s="437">
        <v>514</v>
      </c>
      <c r="G16" s="437">
        <v>420</v>
      </c>
      <c r="H16" s="437">
        <v>878</v>
      </c>
      <c r="I16" s="437">
        <v>817</v>
      </c>
      <c r="J16" s="437">
        <v>758</v>
      </c>
      <c r="K16" s="437">
        <v>1191</v>
      </c>
      <c r="L16" s="437">
        <v>322</v>
      </c>
      <c r="M16" s="437">
        <v>-180</v>
      </c>
      <c r="N16" s="437">
        <v>-612</v>
      </c>
      <c r="O16" s="437">
        <v>1189</v>
      </c>
      <c r="P16" s="437">
        <v>1497</v>
      </c>
      <c r="Q16" s="437">
        <v>1045</v>
      </c>
      <c r="R16" s="437">
        <v>569</v>
      </c>
      <c r="S16" s="437">
        <v>-57</v>
      </c>
      <c r="T16" s="437">
        <v>603</v>
      </c>
      <c r="U16" s="437">
        <v>309</v>
      </c>
      <c r="V16" s="437">
        <v>1438</v>
      </c>
      <c r="W16" s="437">
        <v>2693</v>
      </c>
      <c r="X16" s="437">
        <v>2257</v>
      </c>
      <c r="Y16" s="437">
        <v>1120</v>
      </c>
      <c r="Z16" s="437">
        <v>4651</v>
      </c>
      <c r="AA16" s="437">
        <v>3890</v>
      </c>
      <c r="AB16" s="437">
        <v>3734</v>
      </c>
      <c r="AC16" s="437">
        <v>282</v>
      </c>
      <c r="AD16" s="437">
        <v>2629</v>
      </c>
      <c r="AE16" s="437">
        <v>1130</v>
      </c>
      <c r="AF16" s="437">
        <v>1703</v>
      </c>
      <c r="AG16" s="437">
        <v>1852</v>
      </c>
    </row>
    <row r="17" spans="1:33" x14ac:dyDescent="0.15">
      <c r="A17" s="437" t="s">
        <v>817</v>
      </c>
      <c r="B17" s="437">
        <v>-136</v>
      </c>
      <c r="C17" s="437">
        <v>619</v>
      </c>
      <c r="D17" s="437">
        <v>270</v>
      </c>
      <c r="E17" s="437">
        <v>1068</v>
      </c>
      <c r="F17" s="437">
        <v>1148</v>
      </c>
      <c r="G17" s="437">
        <v>1556</v>
      </c>
      <c r="H17" s="437">
        <v>49</v>
      </c>
      <c r="I17" s="437">
        <v>1533</v>
      </c>
      <c r="J17" s="437">
        <v>1252</v>
      </c>
      <c r="K17" s="437">
        <v>2471</v>
      </c>
      <c r="L17" s="437">
        <v>-396</v>
      </c>
      <c r="M17" s="437">
        <v>1056</v>
      </c>
      <c r="N17" s="437">
        <v>-455</v>
      </c>
      <c r="O17" s="437">
        <v>1456</v>
      </c>
      <c r="P17" s="437">
        <v>173</v>
      </c>
      <c r="Q17" s="437">
        <v>1599</v>
      </c>
      <c r="R17" s="437">
        <v>828</v>
      </c>
      <c r="S17" s="437">
        <v>1456</v>
      </c>
      <c r="T17" s="437">
        <v>965</v>
      </c>
      <c r="U17" s="437">
        <v>1043</v>
      </c>
      <c r="V17" s="437">
        <v>482</v>
      </c>
      <c r="W17" s="437">
        <v>2313</v>
      </c>
      <c r="X17" s="437">
        <v>3321</v>
      </c>
      <c r="Y17" s="437">
        <v>3524</v>
      </c>
      <c r="Z17" s="437">
        <v>4986</v>
      </c>
      <c r="AA17" s="437">
        <v>6676</v>
      </c>
      <c r="AB17" s="437">
        <v>4909</v>
      </c>
      <c r="AC17" s="437">
        <v>659</v>
      </c>
      <c r="AD17" s="437">
        <v>4061</v>
      </c>
      <c r="AE17" s="437">
        <v>2718</v>
      </c>
      <c r="AF17" s="437">
        <v>1536</v>
      </c>
      <c r="AG17" s="437">
        <v>747</v>
      </c>
    </row>
    <row r="18" spans="1:33" x14ac:dyDescent="0.15">
      <c r="A18" s="437" t="s">
        <v>816</v>
      </c>
      <c r="B18" s="437">
        <v>3</v>
      </c>
      <c r="C18" s="437">
        <v>-11</v>
      </c>
      <c r="D18" s="437">
        <v>-44</v>
      </c>
      <c r="E18" s="437">
        <v>-43</v>
      </c>
      <c r="F18" s="437">
        <v>-73</v>
      </c>
      <c r="G18" s="437">
        <v>-4</v>
      </c>
      <c r="H18" s="437">
        <v>35</v>
      </c>
      <c r="I18" s="437">
        <v>12</v>
      </c>
      <c r="J18" s="437">
        <v>28</v>
      </c>
      <c r="K18" s="437">
        <v>-31</v>
      </c>
      <c r="L18" s="437">
        <v>43</v>
      </c>
      <c r="M18" s="437">
        <v>18</v>
      </c>
      <c r="N18" s="437">
        <v>13</v>
      </c>
      <c r="O18" s="437">
        <v>11</v>
      </c>
      <c r="P18" s="437">
        <v>30</v>
      </c>
      <c r="Q18" s="437">
        <v>76</v>
      </c>
      <c r="R18" s="437">
        <v>8</v>
      </c>
      <c r="S18" s="437">
        <v>34</v>
      </c>
      <c r="T18" s="437">
        <v>24</v>
      </c>
      <c r="U18" s="437">
        <v>58</v>
      </c>
      <c r="V18" s="437">
        <v>37</v>
      </c>
      <c r="W18" s="437">
        <v>71</v>
      </c>
      <c r="X18" s="437">
        <v>164</v>
      </c>
      <c r="Y18" s="437">
        <v>155</v>
      </c>
      <c r="Z18" s="437">
        <v>140</v>
      </c>
      <c r="AA18" s="437">
        <v>153</v>
      </c>
      <c r="AB18" s="437">
        <v>14</v>
      </c>
      <c r="AC18" s="437">
        <v>-135</v>
      </c>
      <c r="AD18" s="437">
        <v>-337</v>
      </c>
      <c r="AE18" s="437">
        <v>-260</v>
      </c>
      <c r="AF18" s="437">
        <v>-192</v>
      </c>
      <c r="AG18" s="437">
        <v>-16</v>
      </c>
    </row>
    <row r="19" spans="1:33" x14ac:dyDescent="0.15">
      <c r="A19" s="437" t="s">
        <v>815</v>
      </c>
      <c r="B19" s="437" t="s">
        <v>586</v>
      </c>
      <c r="C19" s="437" t="s">
        <v>586</v>
      </c>
      <c r="D19" s="437" t="s">
        <v>586</v>
      </c>
      <c r="E19" s="437" t="s">
        <v>586</v>
      </c>
      <c r="F19" s="437" t="s">
        <v>586</v>
      </c>
      <c r="G19" s="437" t="s">
        <v>586</v>
      </c>
      <c r="H19" s="437" t="s">
        <v>586</v>
      </c>
      <c r="I19" s="437" t="s">
        <v>586</v>
      </c>
      <c r="J19" s="437" t="s">
        <v>586</v>
      </c>
      <c r="K19" s="437" t="s">
        <v>586</v>
      </c>
      <c r="L19" s="437" t="s">
        <v>586</v>
      </c>
      <c r="M19" s="437" t="s">
        <v>586</v>
      </c>
      <c r="N19" s="437" t="s">
        <v>586</v>
      </c>
      <c r="O19" s="437" t="s">
        <v>586</v>
      </c>
      <c r="P19" s="437" t="s">
        <v>586</v>
      </c>
      <c r="Q19" s="437" t="s">
        <v>586</v>
      </c>
      <c r="R19" s="437" t="s">
        <v>586</v>
      </c>
      <c r="S19" s="437">
        <v>403</v>
      </c>
      <c r="T19" s="437">
        <v>326</v>
      </c>
      <c r="U19" s="437">
        <v>236</v>
      </c>
      <c r="V19" s="437">
        <v>261</v>
      </c>
      <c r="W19" s="437">
        <v>356</v>
      </c>
      <c r="X19" s="437">
        <v>332</v>
      </c>
      <c r="Y19" s="437">
        <v>-117</v>
      </c>
      <c r="Z19" s="437">
        <v>163</v>
      </c>
      <c r="AA19" s="437">
        <v>929</v>
      </c>
      <c r="AB19" s="437">
        <v>464</v>
      </c>
      <c r="AC19" s="437">
        <v>47</v>
      </c>
      <c r="AD19" s="437">
        <v>231</v>
      </c>
      <c r="AE19" s="437">
        <v>394</v>
      </c>
      <c r="AF19" s="437">
        <v>511</v>
      </c>
      <c r="AG19" s="437">
        <v>-1107</v>
      </c>
    </row>
    <row r="20" spans="1:33" x14ac:dyDescent="0.15">
      <c r="A20" s="437" t="s">
        <v>814</v>
      </c>
      <c r="B20" s="437">
        <v>202</v>
      </c>
      <c r="C20" s="437">
        <v>394</v>
      </c>
      <c r="D20" s="437">
        <v>447</v>
      </c>
      <c r="E20" s="437">
        <v>589</v>
      </c>
      <c r="F20" s="437">
        <v>654</v>
      </c>
      <c r="G20" s="437">
        <v>767</v>
      </c>
      <c r="H20" s="437">
        <v>668</v>
      </c>
      <c r="I20" s="437">
        <v>599</v>
      </c>
      <c r="J20" s="437">
        <v>781</v>
      </c>
      <c r="K20" s="437">
        <v>1145</v>
      </c>
      <c r="L20" s="437">
        <v>1280</v>
      </c>
      <c r="M20" s="437">
        <v>1217</v>
      </c>
      <c r="N20" s="437">
        <v>910</v>
      </c>
      <c r="O20" s="437">
        <v>1733</v>
      </c>
      <c r="P20" s="437">
        <v>1403</v>
      </c>
      <c r="Q20" s="437">
        <v>1088</v>
      </c>
      <c r="R20" s="437">
        <v>3696</v>
      </c>
      <c r="S20" s="437">
        <v>3073</v>
      </c>
      <c r="T20" s="437">
        <v>4345</v>
      </c>
      <c r="U20" s="437">
        <v>3856</v>
      </c>
      <c r="V20" s="437">
        <v>4927</v>
      </c>
      <c r="W20" s="437">
        <v>7394</v>
      </c>
      <c r="X20" s="437">
        <v>7712</v>
      </c>
      <c r="Y20" s="437">
        <v>-3257</v>
      </c>
      <c r="Z20" s="437">
        <v>6501</v>
      </c>
      <c r="AA20" s="437">
        <v>6469</v>
      </c>
      <c r="AB20" s="437">
        <v>22366</v>
      </c>
      <c r="AC20" s="437">
        <v>21856</v>
      </c>
      <c r="AD20" s="437">
        <v>23685</v>
      </c>
      <c r="AE20" s="437">
        <v>27989</v>
      </c>
      <c r="AF20" s="437">
        <v>35351</v>
      </c>
      <c r="AG20" s="437">
        <v>30574</v>
      </c>
    </row>
    <row r="21" spans="1:33" x14ac:dyDescent="0.15">
      <c r="A21" s="437" t="s">
        <v>813</v>
      </c>
      <c r="B21" s="437">
        <v>190</v>
      </c>
      <c r="C21" s="437">
        <v>472</v>
      </c>
      <c r="D21" s="437">
        <v>517</v>
      </c>
      <c r="E21" s="437">
        <v>732</v>
      </c>
      <c r="F21" s="437">
        <v>1146</v>
      </c>
      <c r="G21" s="437">
        <v>634</v>
      </c>
      <c r="H21" s="437">
        <v>632</v>
      </c>
      <c r="I21" s="437">
        <v>264</v>
      </c>
      <c r="J21" s="437">
        <v>1084</v>
      </c>
      <c r="K21" s="437">
        <v>1230</v>
      </c>
      <c r="L21" s="437">
        <v>745</v>
      </c>
      <c r="M21" s="437">
        <v>748</v>
      </c>
      <c r="N21" s="437">
        <v>798</v>
      </c>
      <c r="O21" s="437">
        <v>1216</v>
      </c>
      <c r="P21" s="437">
        <v>-251</v>
      </c>
      <c r="Q21" s="437">
        <v>192</v>
      </c>
      <c r="R21" s="437">
        <v>349</v>
      </c>
      <c r="S21" s="437">
        <v>1343</v>
      </c>
      <c r="T21" s="437">
        <v>1688</v>
      </c>
      <c r="U21" s="437">
        <v>991</v>
      </c>
      <c r="V21" s="437">
        <v>1023</v>
      </c>
      <c r="W21" s="437">
        <v>1835</v>
      </c>
      <c r="X21" s="437">
        <v>60</v>
      </c>
      <c r="Y21" s="437">
        <v>-746</v>
      </c>
      <c r="Z21" s="437">
        <v>2476</v>
      </c>
      <c r="AA21" s="437">
        <v>2076</v>
      </c>
      <c r="AB21" s="437">
        <v>1207</v>
      </c>
      <c r="AC21" s="437">
        <v>792</v>
      </c>
      <c r="AD21" s="437">
        <v>537</v>
      </c>
      <c r="AE21" s="437">
        <v>841</v>
      </c>
      <c r="AF21" s="437">
        <v>583</v>
      </c>
      <c r="AG21" s="437">
        <v>-384</v>
      </c>
    </row>
    <row r="22" spans="1:33" x14ac:dyDescent="0.15">
      <c r="A22" s="437" t="s">
        <v>812</v>
      </c>
      <c r="B22" s="437">
        <v>125</v>
      </c>
      <c r="C22" s="437">
        <v>159</v>
      </c>
      <c r="D22" s="437">
        <v>109</v>
      </c>
      <c r="E22" s="437">
        <v>11</v>
      </c>
      <c r="F22" s="437">
        <v>94</v>
      </c>
      <c r="G22" s="437">
        <v>-6</v>
      </c>
      <c r="H22" s="437">
        <v>75</v>
      </c>
      <c r="I22" s="437">
        <v>96</v>
      </c>
      <c r="J22" s="437">
        <v>-90</v>
      </c>
      <c r="K22" s="437">
        <v>126</v>
      </c>
      <c r="L22" s="437">
        <v>145</v>
      </c>
      <c r="M22" s="437">
        <v>334</v>
      </c>
      <c r="N22" s="437">
        <v>609</v>
      </c>
      <c r="O22" s="437">
        <v>669</v>
      </c>
      <c r="P22" s="437">
        <v>1019</v>
      </c>
      <c r="Q22" s="437">
        <v>1249</v>
      </c>
      <c r="R22" s="437">
        <v>803</v>
      </c>
      <c r="S22" s="437">
        <v>2730</v>
      </c>
      <c r="T22" s="437">
        <v>2535</v>
      </c>
      <c r="U22" s="437">
        <v>3094</v>
      </c>
      <c r="V22" s="437">
        <v>6125</v>
      </c>
      <c r="W22" s="437">
        <v>3169</v>
      </c>
      <c r="X22" s="437">
        <v>2840</v>
      </c>
      <c r="Y22" s="437">
        <v>-5953</v>
      </c>
      <c r="Z22" s="437">
        <v>15385</v>
      </c>
      <c r="AA22" s="437">
        <v>17069</v>
      </c>
      <c r="AB22" s="437">
        <v>19050</v>
      </c>
      <c r="AC22" s="437">
        <v>15960</v>
      </c>
      <c r="AD22" s="437">
        <v>25467</v>
      </c>
      <c r="AE22" s="437">
        <v>19739</v>
      </c>
      <c r="AF22" s="437">
        <v>11611</v>
      </c>
      <c r="AG22" s="437">
        <v>28559</v>
      </c>
    </row>
    <row r="23" spans="1:33" x14ac:dyDescent="0.15">
      <c r="A23" s="437" t="s">
        <v>811</v>
      </c>
      <c r="B23" s="437">
        <v>-160</v>
      </c>
      <c r="C23" s="437">
        <v>733</v>
      </c>
      <c r="D23" s="437">
        <v>429</v>
      </c>
      <c r="E23" s="437">
        <v>749</v>
      </c>
      <c r="F23" s="437">
        <v>1835</v>
      </c>
      <c r="G23" s="437">
        <v>1212</v>
      </c>
      <c r="H23" s="437">
        <v>1217</v>
      </c>
      <c r="I23" s="437">
        <v>1335</v>
      </c>
      <c r="J23" s="437">
        <v>2403</v>
      </c>
      <c r="K23" s="437">
        <v>1914</v>
      </c>
      <c r="L23" s="437">
        <v>1340</v>
      </c>
      <c r="M23" s="437">
        <v>1101</v>
      </c>
      <c r="N23" s="437">
        <v>3132</v>
      </c>
      <c r="O23" s="437">
        <v>5293</v>
      </c>
      <c r="P23" s="437">
        <v>6812</v>
      </c>
      <c r="Q23" s="437">
        <v>8785</v>
      </c>
      <c r="R23" s="437">
        <v>7776</v>
      </c>
      <c r="S23" s="437">
        <v>11724</v>
      </c>
      <c r="T23" s="437">
        <v>10078</v>
      </c>
      <c r="U23" s="437">
        <v>7520</v>
      </c>
      <c r="V23" s="437">
        <v>9015</v>
      </c>
      <c r="W23" s="437">
        <v>14713</v>
      </c>
      <c r="X23" s="437">
        <v>22207</v>
      </c>
      <c r="Y23" s="437">
        <v>-33848</v>
      </c>
      <c r="Z23" s="437">
        <v>29055</v>
      </c>
      <c r="AA23" s="437">
        <v>35679</v>
      </c>
      <c r="AB23" s="437">
        <v>26445</v>
      </c>
      <c r="AC23" s="437">
        <v>42981</v>
      </c>
      <c r="AD23" s="437">
        <v>51140</v>
      </c>
      <c r="AE23" s="437">
        <v>64943</v>
      </c>
      <c r="AF23" s="437">
        <v>41550</v>
      </c>
      <c r="AG23" s="437">
        <v>61414</v>
      </c>
    </row>
    <row r="24" spans="1:33" x14ac:dyDescent="0.15">
      <c r="A24" s="437" t="s">
        <v>810</v>
      </c>
      <c r="B24" s="437">
        <v>217</v>
      </c>
      <c r="C24" s="437">
        <v>488</v>
      </c>
      <c r="D24" s="437">
        <v>426</v>
      </c>
      <c r="E24" s="437">
        <v>161</v>
      </c>
      <c r="F24" s="437">
        <v>-23</v>
      </c>
      <c r="G24" s="437">
        <v>62</v>
      </c>
      <c r="H24" s="437">
        <v>117</v>
      </c>
      <c r="I24" s="437">
        <v>75</v>
      </c>
      <c r="J24" s="437">
        <v>307</v>
      </c>
      <c r="K24" s="437">
        <v>75</v>
      </c>
      <c r="L24" s="437">
        <v>-870</v>
      </c>
      <c r="M24" s="437">
        <v>-364</v>
      </c>
      <c r="N24" s="437">
        <v>332</v>
      </c>
      <c r="O24" s="437">
        <v>383</v>
      </c>
      <c r="P24" s="437">
        <v>733</v>
      </c>
      <c r="Q24" s="437">
        <v>544</v>
      </c>
      <c r="R24" s="437">
        <v>412</v>
      </c>
      <c r="S24" s="437">
        <v>623</v>
      </c>
      <c r="T24" s="437">
        <v>177</v>
      </c>
      <c r="U24" s="437">
        <v>97</v>
      </c>
      <c r="V24" s="437">
        <v>467</v>
      </c>
      <c r="W24" s="437">
        <v>523</v>
      </c>
      <c r="X24" s="437">
        <v>230</v>
      </c>
      <c r="Y24" s="437">
        <v>-154</v>
      </c>
      <c r="Z24" s="437">
        <v>-5</v>
      </c>
      <c r="AA24" s="437">
        <v>1865</v>
      </c>
      <c r="AB24" s="437">
        <v>-523</v>
      </c>
      <c r="AC24" s="437">
        <v>-456</v>
      </c>
      <c r="AD24" s="437">
        <v>2364</v>
      </c>
      <c r="AE24" s="437">
        <v>5038</v>
      </c>
      <c r="AF24" s="437">
        <v>2752</v>
      </c>
      <c r="AG24" s="437">
        <v>1842</v>
      </c>
    </row>
    <row r="25" spans="1:33" x14ac:dyDescent="0.15">
      <c r="A25" s="437" t="s">
        <v>809</v>
      </c>
      <c r="B25" s="437" t="s">
        <v>586</v>
      </c>
      <c r="C25" s="437" t="s">
        <v>586</v>
      </c>
      <c r="D25" s="437" t="s">
        <v>586</v>
      </c>
      <c r="E25" s="437" t="s">
        <v>586</v>
      </c>
      <c r="F25" s="437" t="s">
        <v>586</v>
      </c>
      <c r="G25" s="437" t="s">
        <v>586</v>
      </c>
      <c r="H25" s="437" t="s">
        <v>586</v>
      </c>
      <c r="I25" s="437" t="s">
        <v>586</v>
      </c>
      <c r="J25" s="437" t="s">
        <v>586</v>
      </c>
      <c r="K25" s="437" t="s">
        <v>586</v>
      </c>
      <c r="L25" s="437" t="s">
        <v>586</v>
      </c>
      <c r="M25" s="437" t="s">
        <v>586</v>
      </c>
      <c r="N25" s="437" t="s">
        <v>586</v>
      </c>
      <c r="O25" s="437" t="s">
        <v>586</v>
      </c>
      <c r="P25" s="437" t="s">
        <v>586</v>
      </c>
      <c r="Q25" s="437" t="s">
        <v>586</v>
      </c>
      <c r="R25" s="437" t="s">
        <v>586</v>
      </c>
      <c r="S25" s="437">
        <v>52</v>
      </c>
      <c r="T25" s="437">
        <v>11</v>
      </c>
      <c r="U25" s="437">
        <v>151</v>
      </c>
      <c r="V25" s="437">
        <v>22</v>
      </c>
      <c r="W25" s="437">
        <v>249</v>
      </c>
      <c r="X25" s="437">
        <v>642</v>
      </c>
      <c r="Y25" s="437">
        <v>194</v>
      </c>
      <c r="Z25" s="437">
        <v>581</v>
      </c>
      <c r="AA25" s="437">
        <v>1112</v>
      </c>
      <c r="AB25" s="437">
        <v>1061</v>
      </c>
      <c r="AC25" s="437">
        <v>122</v>
      </c>
      <c r="AD25" s="437">
        <v>91</v>
      </c>
      <c r="AE25" s="437">
        <v>37</v>
      </c>
      <c r="AF25" s="437">
        <v>503</v>
      </c>
      <c r="AG25" s="437">
        <v>195</v>
      </c>
    </row>
    <row r="26" spans="1:33" x14ac:dyDescent="0.15">
      <c r="A26" s="437" t="s">
        <v>808</v>
      </c>
      <c r="B26" s="437">
        <v>-15</v>
      </c>
      <c r="C26" s="437">
        <v>-12</v>
      </c>
      <c r="D26" s="437">
        <v>-12</v>
      </c>
      <c r="E26" s="437">
        <v>26</v>
      </c>
      <c r="F26" s="437">
        <v>66</v>
      </c>
      <c r="G26" s="437">
        <v>111</v>
      </c>
      <c r="H26" s="437">
        <v>51</v>
      </c>
      <c r="I26" s="437">
        <v>82</v>
      </c>
      <c r="J26" s="437">
        <v>105</v>
      </c>
      <c r="K26" s="437">
        <v>93</v>
      </c>
      <c r="L26" s="437">
        <v>116</v>
      </c>
      <c r="M26" s="437">
        <v>167</v>
      </c>
      <c r="N26" s="437">
        <v>94</v>
      </c>
      <c r="O26" s="437">
        <v>154</v>
      </c>
      <c r="P26" s="437">
        <v>174</v>
      </c>
      <c r="Q26" s="437">
        <v>116</v>
      </c>
      <c r="R26" s="437">
        <v>-31</v>
      </c>
      <c r="S26" s="437">
        <v>129</v>
      </c>
      <c r="T26" s="437">
        <v>119</v>
      </c>
      <c r="U26" s="437">
        <v>228</v>
      </c>
      <c r="V26" s="437">
        <v>117</v>
      </c>
      <c r="W26" s="437">
        <v>152</v>
      </c>
      <c r="X26" s="437">
        <v>188</v>
      </c>
      <c r="Y26" s="437">
        <v>178</v>
      </c>
      <c r="Z26" s="437">
        <v>432</v>
      </c>
      <c r="AA26" s="437">
        <v>-20</v>
      </c>
      <c r="AB26" s="437">
        <v>102</v>
      </c>
      <c r="AC26" s="437">
        <v>-138</v>
      </c>
      <c r="AD26" s="437">
        <v>334</v>
      </c>
      <c r="AE26" s="437">
        <v>117</v>
      </c>
      <c r="AF26" s="437">
        <v>13</v>
      </c>
      <c r="AG26" s="437">
        <v>205</v>
      </c>
    </row>
    <row r="27" spans="1:33" x14ac:dyDescent="0.15">
      <c r="A27" s="437" t="s">
        <v>807</v>
      </c>
      <c r="B27" s="437" t="s">
        <v>586</v>
      </c>
      <c r="C27" s="437" t="s">
        <v>586</v>
      </c>
      <c r="D27" s="437" t="s">
        <v>586</v>
      </c>
      <c r="E27" s="437" t="s">
        <v>586</v>
      </c>
      <c r="F27" s="437" t="s">
        <v>586</v>
      </c>
      <c r="G27" s="437" t="s">
        <v>586</v>
      </c>
      <c r="H27" s="437" t="s">
        <v>586</v>
      </c>
      <c r="I27" s="437" t="s">
        <v>586</v>
      </c>
      <c r="J27" s="437" t="s">
        <v>586</v>
      </c>
      <c r="K27" s="437" t="s">
        <v>586</v>
      </c>
      <c r="L27" s="437" t="s">
        <v>586</v>
      </c>
      <c r="M27" s="437" t="s">
        <v>586</v>
      </c>
      <c r="N27" s="437" t="s">
        <v>586</v>
      </c>
      <c r="O27" s="437" t="s">
        <v>586</v>
      </c>
      <c r="P27" s="437" t="s">
        <v>586</v>
      </c>
      <c r="Q27" s="437" t="s">
        <v>586</v>
      </c>
      <c r="R27" s="437" t="s">
        <v>586</v>
      </c>
      <c r="S27" s="437">
        <v>-399</v>
      </c>
      <c r="T27" s="437">
        <v>8</v>
      </c>
      <c r="U27" s="437">
        <v>-86</v>
      </c>
      <c r="V27" s="437">
        <v>-64</v>
      </c>
      <c r="W27" s="437">
        <v>199</v>
      </c>
      <c r="X27" s="437">
        <v>288</v>
      </c>
      <c r="Y27" s="437">
        <v>978</v>
      </c>
      <c r="Z27" s="437">
        <v>1626</v>
      </c>
      <c r="AA27" s="437">
        <v>2258</v>
      </c>
      <c r="AB27" s="437">
        <v>1688</v>
      </c>
      <c r="AC27" s="437">
        <v>1269</v>
      </c>
      <c r="AD27" s="437">
        <v>1107</v>
      </c>
      <c r="AE27" s="437">
        <v>849</v>
      </c>
      <c r="AF27" s="437">
        <v>757</v>
      </c>
      <c r="AG27" s="437">
        <v>706</v>
      </c>
    </row>
    <row r="28" spans="1:33" x14ac:dyDescent="0.15">
      <c r="A28" s="437" t="s">
        <v>806</v>
      </c>
      <c r="B28" s="437">
        <v>-291</v>
      </c>
      <c r="C28" s="437">
        <v>-193</v>
      </c>
      <c r="D28" s="437">
        <v>42</v>
      </c>
      <c r="E28" s="437">
        <v>237</v>
      </c>
      <c r="F28" s="437">
        <v>255</v>
      </c>
      <c r="G28" s="437">
        <v>285</v>
      </c>
      <c r="H28" s="437">
        <v>562</v>
      </c>
      <c r="I28" s="437">
        <v>1329</v>
      </c>
      <c r="J28" s="437">
        <v>1308</v>
      </c>
      <c r="K28" s="437">
        <v>-424</v>
      </c>
      <c r="L28" s="437">
        <v>297</v>
      </c>
      <c r="M28" s="437">
        <v>-108</v>
      </c>
      <c r="N28" s="437">
        <v>-215</v>
      </c>
      <c r="O28" s="437">
        <v>933</v>
      </c>
      <c r="P28" s="437">
        <v>674</v>
      </c>
      <c r="Q28" s="437">
        <v>444</v>
      </c>
      <c r="R28" s="437">
        <v>1091</v>
      </c>
      <c r="S28" s="437">
        <v>740</v>
      </c>
      <c r="T28" s="437">
        <v>712</v>
      </c>
      <c r="U28" s="437">
        <v>1203</v>
      </c>
      <c r="V28" s="437">
        <v>2673</v>
      </c>
      <c r="W28" s="437">
        <v>1216</v>
      </c>
      <c r="X28" s="437">
        <v>321</v>
      </c>
      <c r="Y28" s="437">
        <v>256</v>
      </c>
      <c r="Z28" s="437">
        <v>1757</v>
      </c>
      <c r="AA28" s="437">
        <v>5699</v>
      </c>
      <c r="AB28" s="437">
        <v>4267</v>
      </c>
      <c r="AC28" s="437">
        <v>193</v>
      </c>
      <c r="AD28" s="437">
        <v>1078</v>
      </c>
      <c r="AE28" s="437">
        <v>586</v>
      </c>
      <c r="AF28" s="437">
        <v>-1030</v>
      </c>
      <c r="AG28" s="437">
        <v>688</v>
      </c>
    </row>
    <row r="29" spans="1:33" x14ac:dyDescent="0.15">
      <c r="A29" s="437" t="s">
        <v>805</v>
      </c>
      <c r="B29" s="437" t="s">
        <v>619</v>
      </c>
      <c r="C29" s="437">
        <v>-4</v>
      </c>
      <c r="D29" s="437">
        <v>76</v>
      </c>
      <c r="E29" s="437">
        <v>105</v>
      </c>
      <c r="F29" s="437">
        <v>98</v>
      </c>
      <c r="G29" s="437">
        <v>12</v>
      </c>
      <c r="H29" s="437">
        <v>66</v>
      </c>
      <c r="I29" s="437">
        <v>137</v>
      </c>
      <c r="J29" s="437">
        <v>172</v>
      </c>
      <c r="K29" s="437">
        <v>120</v>
      </c>
      <c r="L29" s="437">
        <v>-68</v>
      </c>
      <c r="M29" s="437">
        <v>-128</v>
      </c>
      <c r="N29" s="437">
        <v>124</v>
      </c>
      <c r="O29" s="437">
        <v>667</v>
      </c>
      <c r="P29" s="437">
        <v>-63</v>
      </c>
      <c r="Q29" s="437">
        <v>156</v>
      </c>
      <c r="R29" s="437">
        <v>469</v>
      </c>
      <c r="S29" s="437">
        <v>392</v>
      </c>
      <c r="T29" s="437">
        <v>580</v>
      </c>
      <c r="U29" s="437">
        <v>88</v>
      </c>
      <c r="V29" s="437">
        <v>30</v>
      </c>
      <c r="W29" s="437">
        <v>1013</v>
      </c>
      <c r="X29" s="437">
        <v>1303</v>
      </c>
      <c r="Y29" s="437">
        <v>1094</v>
      </c>
      <c r="Z29" s="437">
        <v>587</v>
      </c>
      <c r="AA29" s="437">
        <v>768</v>
      </c>
      <c r="AB29" s="437">
        <v>513</v>
      </c>
      <c r="AC29" s="437">
        <v>-2448</v>
      </c>
      <c r="AD29" s="437">
        <v>-779</v>
      </c>
      <c r="AE29" s="437">
        <v>-124</v>
      </c>
      <c r="AF29" s="437">
        <v>501</v>
      </c>
      <c r="AG29" s="437">
        <v>603</v>
      </c>
    </row>
    <row r="30" spans="1:33" x14ac:dyDescent="0.15">
      <c r="A30" s="437" t="s">
        <v>804</v>
      </c>
      <c r="B30" s="437">
        <v>807</v>
      </c>
      <c r="C30" s="437">
        <v>1073</v>
      </c>
      <c r="D30" s="437">
        <v>1076</v>
      </c>
      <c r="E30" s="437">
        <v>957</v>
      </c>
      <c r="F30" s="437">
        <v>427</v>
      </c>
      <c r="G30" s="437">
        <v>1508</v>
      </c>
      <c r="H30" s="437">
        <v>-843</v>
      </c>
      <c r="I30" s="437">
        <v>1521</v>
      </c>
      <c r="J30" s="437">
        <v>2123</v>
      </c>
      <c r="K30" s="437">
        <v>1180</v>
      </c>
      <c r="L30" s="437">
        <v>1633</v>
      </c>
      <c r="M30" s="437">
        <v>3225</v>
      </c>
      <c r="N30" s="437">
        <v>2256</v>
      </c>
      <c r="O30" s="437">
        <v>1199</v>
      </c>
      <c r="P30" s="437">
        <v>1713</v>
      </c>
      <c r="Q30" s="437">
        <v>423</v>
      </c>
      <c r="R30" s="437">
        <v>4541</v>
      </c>
      <c r="S30" s="437">
        <v>4138</v>
      </c>
      <c r="T30" s="437">
        <v>2949</v>
      </c>
      <c r="U30" s="437">
        <v>2705</v>
      </c>
      <c r="V30" s="437">
        <v>7725</v>
      </c>
      <c r="W30" s="437">
        <v>9065</v>
      </c>
      <c r="X30" s="437">
        <v>10361</v>
      </c>
      <c r="Y30" s="437">
        <v>-7366</v>
      </c>
      <c r="Z30" s="437">
        <v>9638</v>
      </c>
      <c r="AA30" s="437">
        <v>9444</v>
      </c>
      <c r="AB30" s="437">
        <v>14866</v>
      </c>
      <c r="AC30" s="437">
        <v>12188</v>
      </c>
      <c r="AD30" s="437">
        <v>7107</v>
      </c>
      <c r="AE30" s="437">
        <v>7452</v>
      </c>
      <c r="AF30" s="437">
        <v>8299</v>
      </c>
      <c r="AG30" s="437">
        <v>13143</v>
      </c>
    </row>
    <row r="31" spans="1:33" x14ac:dyDescent="0.15">
      <c r="A31" s="437" t="s">
        <v>803</v>
      </c>
      <c r="B31" s="437">
        <v>13</v>
      </c>
      <c r="C31" s="437">
        <v>19</v>
      </c>
      <c r="D31" s="437">
        <v>41</v>
      </c>
      <c r="E31" s="437">
        <v>16</v>
      </c>
      <c r="F31" s="437">
        <v>2</v>
      </c>
      <c r="G31" s="437">
        <v>-12</v>
      </c>
      <c r="H31" s="437">
        <v>14</v>
      </c>
      <c r="I31" s="437">
        <v>13</v>
      </c>
      <c r="J31" s="437">
        <v>62</v>
      </c>
      <c r="K31" s="437">
        <v>57</v>
      </c>
      <c r="L31" s="437">
        <v>104</v>
      </c>
      <c r="M31" s="437">
        <v>158</v>
      </c>
      <c r="N31" s="437">
        <v>-3</v>
      </c>
      <c r="O31" s="437">
        <v>114</v>
      </c>
      <c r="P31" s="437">
        <v>45</v>
      </c>
      <c r="Q31" s="437">
        <v>79</v>
      </c>
      <c r="R31" s="437">
        <v>95</v>
      </c>
      <c r="S31" s="437">
        <v>139</v>
      </c>
      <c r="T31" s="437">
        <v>200</v>
      </c>
      <c r="U31" s="437">
        <v>-51</v>
      </c>
      <c r="V31" s="437">
        <v>-137</v>
      </c>
      <c r="W31" s="437">
        <v>102</v>
      </c>
      <c r="X31" s="437">
        <v>73</v>
      </c>
      <c r="Y31" s="437">
        <v>207</v>
      </c>
      <c r="Z31" s="437">
        <v>322</v>
      </c>
      <c r="AA31" s="437">
        <v>551</v>
      </c>
      <c r="AB31" s="437">
        <v>278</v>
      </c>
      <c r="AC31" s="437">
        <v>352</v>
      </c>
      <c r="AD31" s="437">
        <v>420</v>
      </c>
      <c r="AE31" s="437">
        <v>406</v>
      </c>
      <c r="AF31" s="437">
        <v>296</v>
      </c>
      <c r="AG31" s="437">
        <v>391</v>
      </c>
    </row>
    <row r="32" spans="1:33" x14ac:dyDescent="0.15">
      <c r="A32" s="437" t="s">
        <v>802</v>
      </c>
      <c r="B32" s="437">
        <v>380</v>
      </c>
      <c r="C32" s="437">
        <v>576</v>
      </c>
      <c r="D32" s="437">
        <v>2691</v>
      </c>
      <c r="E32" s="437">
        <v>2261</v>
      </c>
      <c r="F32" s="437">
        <v>-432</v>
      </c>
      <c r="G32" s="437">
        <v>1828</v>
      </c>
      <c r="H32" s="437">
        <v>1081</v>
      </c>
      <c r="I32" s="437">
        <v>-1195</v>
      </c>
      <c r="J32" s="437">
        <v>951</v>
      </c>
      <c r="K32" s="437">
        <v>-904</v>
      </c>
      <c r="L32" s="437">
        <v>-614</v>
      </c>
      <c r="M32" s="437">
        <v>4847</v>
      </c>
      <c r="N32" s="437">
        <v>-181</v>
      </c>
      <c r="O32" s="437">
        <v>5084</v>
      </c>
      <c r="P32" s="437">
        <v>4042</v>
      </c>
      <c r="Q32" s="437">
        <v>3411</v>
      </c>
      <c r="R32" s="437">
        <v>2575</v>
      </c>
      <c r="S32" s="437">
        <v>1910</v>
      </c>
      <c r="T32" s="437">
        <v>8642</v>
      </c>
      <c r="U32" s="437">
        <v>578</v>
      </c>
      <c r="V32" s="437">
        <v>3298</v>
      </c>
      <c r="W32" s="437">
        <v>5366</v>
      </c>
      <c r="X32" s="437">
        <v>8500</v>
      </c>
      <c r="Y32" s="437">
        <v>2007</v>
      </c>
      <c r="Z32" s="437">
        <v>17620</v>
      </c>
      <c r="AA32" s="437">
        <v>11249</v>
      </c>
      <c r="AB32" s="437">
        <v>11225</v>
      </c>
      <c r="AC32" s="437">
        <v>16308</v>
      </c>
      <c r="AD32" s="437">
        <v>13450</v>
      </c>
      <c r="AE32" s="437">
        <v>5709</v>
      </c>
      <c r="AF32" s="437">
        <v>15208</v>
      </c>
      <c r="AG32" s="437">
        <v>23830</v>
      </c>
    </row>
    <row r="33" spans="1:33" x14ac:dyDescent="0.15">
      <c r="A33" s="437" t="s">
        <v>479</v>
      </c>
      <c r="B33" s="437">
        <v>12</v>
      </c>
      <c r="C33" s="437">
        <v>30</v>
      </c>
      <c r="D33" s="437">
        <v>-13</v>
      </c>
      <c r="E33" s="437">
        <v>-23</v>
      </c>
      <c r="F33" s="437">
        <v>-15</v>
      </c>
      <c r="G33" s="437">
        <v>-24</v>
      </c>
      <c r="H33" s="437">
        <v>-14</v>
      </c>
      <c r="I33" s="437">
        <v>3</v>
      </c>
      <c r="J33" s="437">
        <v>9</v>
      </c>
      <c r="K33" s="437">
        <v>47</v>
      </c>
      <c r="L33" s="437">
        <v>-110</v>
      </c>
      <c r="M33" s="437">
        <v>-64</v>
      </c>
      <c r="N33" s="437">
        <v>-318</v>
      </c>
      <c r="O33" s="437">
        <v>-109</v>
      </c>
      <c r="P33" s="437">
        <v>228</v>
      </c>
      <c r="Q33" s="437">
        <v>414</v>
      </c>
      <c r="R33" s="437">
        <v>-371</v>
      </c>
      <c r="S33" s="437">
        <v>266</v>
      </c>
      <c r="T33" s="437">
        <v>560</v>
      </c>
      <c r="U33" s="437">
        <v>521</v>
      </c>
      <c r="V33" s="437">
        <v>602</v>
      </c>
      <c r="W33" s="437">
        <v>962</v>
      </c>
      <c r="X33" s="437">
        <v>906</v>
      </c>
      <c r="Y33" s="437">
        <v>443</v>
      </c>
      <c r="Z33" s="437">
        <v>1270</v>
      </c>
      <c r="AA33" s="437">
        <v>4412</v>
      </c>
      <c r="AB33" s="437">
        <v>1580</v>
      </c>
      <c r="AC33" s="437">
        <v>1194</v>
      </c>
      <c r="AD33" s="437">
        <v>2167</v>
      </c>
      <c r="AE33" s="437">
        <v>2049</v>
      </c>
      <c r="AF33" s="437">
        <v>1158</v>
      </c>
      <c r="AG33" s="437">
        <v>481</v>
      </c>
    </row>
    <row r="34" spans="1:33" x14ac:dyDescent="0.15">
      <c r="A34" s="437" t="s">
        <v>762</v>
      </c>
      <c r="B34" s="437">
        <v>2063</v>
      </c>
      <c r="C34" s="437">
        <v>2584</v>
      </c>
      <c r="D34" s="437">
        <v>3537</v>
      </c>
      <c r="E34" s="437">
        <v>2193</v>
      </c>
      <c r="F34" s="437">
        <v>1979</v>
      </c>
      <c r="G34" s="437">
        <v>3492</v>
      </c>
      <c r="H34" s="437">
        <v>4527</v>
      </c>
      <c r="I34" s="437">
        <v>1378</v>
      </c>
      <c r="J34" s="437">
        <v>4874</v>
      </c>
      <c r="K34" s="437">
        <v>4994</v>
      </c>
      <c r="L34" s="437">
        <v>6931</v>
      </c>
      <c r="M34" s="437">
        <v>8522</v>
      </c>
      <c r="N34" s="437">
        <v>8552</v>
      </c>
      <c r="O34" s="437">
        <v>9866</v>
      </c>
      <c r="P34" s="437">
        <v>10951</v>
      </c>
      <c r="Q34" s="437">
        <v>12772</v>
      </c>
      <c r="R34" s="437">
        <v>2541</v>
      </c>
      <c r="S34" s="437">
        <v>8072</v>
      </c>
      <c r="T34" s="437">
        <v>8383</v>
      </c>
      <c r="U34" s="437">
        <v>6392</v>
      </c>
      <c r="V34" s="437">
        <v>5235</v>
      </c>
      <c r="W34" s="437">
        <v>11928</v>
      </c>
      <c r="X34" s="437">
        <v>24651</v>
      </c>
      <c r="Y34" s="437">
        <v>-4868</v>
      </c>
      <c r="Z34" s="437">
        <v>34653</v>
      </c>
      <c r="AA34" s="437">
        <v>42720</v>
      </c>
      <c r="AB34" s="437">
        <v>41542</v>
      </c>
      <c r="AC34" s="437">
        <v>45302</v>
      </c>
      <c r="AD34" s="437">
        <v>68506</v>
      </c>
      <c r="AE34" s="437">
        <v>64970</v>
      </c>
      <c r="AF34" s="437">
        <v>64533</v>
      </c>
      <c r="AG34" s="437">
        <v>65709</v>
      </c>
    </row>
    <row r="35" spans="1:33" x14ac:dyDescent="0.15">
      <c r="A35" s="437" t="s">
        <v>761</v>
      </c>
      <c r="B35" s="437">
        <v>576</v>
      </c>
      <c r="C35" s="437">
        <v>-363</v>
      </c>
      <c r="D35" s="437">
        <v>198</v>
      </c>
      <c r="E35" s="437">
        <v>225</v>
      </c>
      <c r="F35" s="437">
        <v>624</v>
      </c>
      <c r="G35" s="437">
        <v>972</v>
      </c>
      <c r="H35" s="437">
        <v>1922</v>
      </c>
      <c r="I35" s="437">
        <v>2111</v>
      </c>
      <c r="J35" s="437">
        <v>1189</v>
      </c>
      <c r="K35" s="437">
        <v>1338</v>
      </c>
      <c r="L35" s="437">
        <v>2726</v>
      </c>
      <c r="M35" s="437">
        <v>4367</v>
      </c>
      <c r="N35" s="437">
        <v>4522</v>
      </c>
      <c r="O35" s="437">
        <v>4810</v>
      </c>
      <c r="P35" s="437">
        <v>4997</v>
      </c>
      <c r="Q35" s="437">
        <v>4985</v>
      </c>
      <c r="R35" s="437">
        <v>212</v>
      </c>
      <c r="S35" s="437">
        <v>-862</v>
      </c>
      <c r="T35" s="437">
        <v>1031</v>
      </c>
      <c r="U35" s="437">
        <v>-795</v>
      </c>
      <c r="V35" s="437">
        <v>-2242</v>
      </c>
      <c r="W35" s="437">
        <v>653</v>
      </c>
      <c r="X35" s="437">
        <v>4998</v>
      </c>
      <c r="Y35" s="437">
        <v>5861</v>
      </c>
      <c r="Z35" s="437">
        <v>7390</v>
      </c>
      <c r="AA35" s="437">
        <v>8983</v>
      </c>
      <c r="AB35" s="437">
        <v>5807</v>
      </c>
      <c r="AC35" s="437">
        <v>10751</v>
      </c>
      <c r="AD35" s="437">
        <v>15196</v>
      </c>
      <c r="AE35" s="437">
        <v>14233</v>
      </c>
      <c r="AF35" s="437">
        <v>14119</v>
      </c>
      <c r="AG35" s="437">
        <v>9621</v>
      </c>
    </row>
    <row r="36" spans="1:33" x14ac:dyDescent="0.15">
      <c r="A36" s="437" t="s">
        <v>760</v>
      </c>
      <c r="B36" s="437">
        <v>22</v>
      </c>
      <c r="C36" s="437">
        <v>214</v>
      </c>
      <c r="D36" s="437">
        <v>-83</v>
      </c>
      <c r="E36" s="437">
        <v>-103</v>
      </c>
      <c r="F36" s="437">
        <v>269</v>
      </c>
      <c r="G36" s="437">
        <v>97</v>
      </c>
      <c r="H36" s="437">
        <v>99</v>
      </c>
      <c r="I36" s="437">
        <v>-205</v>
      </c>
      <c r="J36" s="437">
        <v>105</v>
      </c>
      <c r="K36" s="437">
        <v>249</v>
      </c>
      <c r="L36" s="437">
        <v>219</v>
      </c>
      <c r="M36" s="437">
        <v>288</v>
      </c>
      <c r="N36" s="437">
        <v>541</v>
      </c>
      <c r="O36" s="437">
        <v>389</v>
      </c>
      <c r="P36" s="437">
        <v>366</v>
      </c>
      <c r="Q36" s="437">
        <v>362</v>
      </c>
      <c r="R36" s="437">
        <v>-39</v>
      </c>
      <c r="S36" s="437">
        <v>-109</v>
      </c>
      <c r="T36" s="437">
        <v>-280</v>
      </c>
      <c r="U36" s="437">
        <v>-1379</v>
      </c>
      <c r="V36" s="437">
        <v>-1299</v>
      </c>
      <c r="W36" s="437">
        <v>438</v>
      </c>
      <c r="X36" s="437">
        <v>908</v>
      </c>
      <c r="Y36" s="437">
        <v>1342</v>
      </c>
      <c r="Z36" s="437">
        <v>1715</v>
      </c>
      <c r="AA36" s="437">
        <v>1128</v>
      </c>
      <c r="AB36" s="437">
        <v>1240</v>
      </c>
      <c r="AC36" s="437">
        <v>403</v>
      </c>
      <c r="AD36" s="437">
        <v>1003</v>
      </c>
      <c r="AE36" s="437">
        <v>1292</v>
      </c>
      <c r="AF36" s="437">
        <v>1055</v>
      </c>
      <c r="AG36" s="437">
        <v>697</v>
      </c>
    </row>
    <row r="37" spans="1:33" x14ac:dyDescent="0.15">
      <c r="A37" s="437" t="s">
        <v>759</v>
      </c>
      <c r="B37" s="437">
        <v>502</v>
      </c>
      <c r="C37" s="437">
        <v>-360</v>
      </c>
      <c r="D37" s="437">
        <v>130</v>
      </c>
      <c r="E37" s="437">
        <v>342</v>
      </c>
      <c r="F37" s="437">
        <v>128</v>
      </c>
      <c r="G37" s="437">
        <v>782</v>
      </c>
      <c r="H37" s="437">
        <v>1634</v>
      </c>
      <c r="I37" s="437">
        <v>2287</v>
      </c>
      <c r="J37" s="437">
        <v>665</v>
      </c>
      <c r="K37" s="437">
        <v>594</v>
      </c>
      <c r="L37" s="437">
        <v>1786</v>
      </c>
      <c r="M37" s="437">
        <v>3510</v>
      </c>
      <c r="N37" s="437">
        <v>2806</v>
      </c>
      <c r="O37" s="437">
        <v>2469</v>
      </c>
      <c r="P37" s="437">
        <v>2683</v>
      </c>
      <c r="Q37" s="437">
        <v>2333</v>
      </c>
      <c r="R37" s="437">
        <v>302</v>
      </c>
      <c r="S37" s="437">
        <v>-1143</v>
      </c>
      <c r="T37" s="437">
        <v>397</v>
      </c>
      <c r="U37" s="437">
        <v>-548</v>
      </c>
      <c r="V37" s="437">
        <v>-1509</v>
      </c>
      <c r="W37" s="437">
        <v>-860</v>
      </c>
      <c r="X37" s="437">
        <v>1238</v>
      </c>
      <c r="Y37" s="437">
        <v>1302</v>
      </c>
      <c r="Z37" s="437">
        <v>2748</v>
      </c>
      <c r="AA37" s="437">
        <v>4278</v>
      </c>
      <c r="AB37" s="437">
        <v>3778</v>
      </c>
      <c r="AC37" s="437">
        <v>3948</v>
      </c>
      <c r="AD37" s="437">
        <v>6754</v>
      </c>
      <c r="AE37" s="437">
        <v>6969</v>
      </c>
      <c r="AF37" s="437">
        <v>5712</v>
      </c>
      <c r="AG37" s="437">
        <v>2404</v>
      </c>
    </row>
    <row r="38" spans="1:33" x14ac:dyDescent="0.15">
      <c r="A38" s="437" t="s">
        <v>758</v>
      </c>
      <c r="B38" s="437">
        <v>-183</v>
      </c>
      <c r="C38" s="437">
        <v>-22</v>
      </c>
      <c r="D38" s="437">
        <v>-25</v>
      </c>
      <c r="E38" s="437">
        <v>8</v>
      </c>
      <c r="F38" s="437">
        <v>35</v>
      </c>
      <c r="G38" s="437">
        <v>62</v>
      </c>
      <c r="H38" s="437">
        <v>186</v>
      </c>
      <c r="I38" s="437">
        <v>240</v>
      </c>
      <c r="J38" s="437">
        <v>269</v>
      </c>
      <c r="K38" s="437">
        <v>261</v>
      </c>
      <c r="L38" s="437">
        <v>209</v>
      </c>
      <c r="M38" s="437">
        <v>57</v>
      </c>
      <c r="N38" s="437">
        <v>605</v>
      </c>
      <c r="O38" s="437">
        <v>808</v>
      </c>
      <c r="P38" s="437">
        <v>809</v>
      </c>
      <c r="Q38" s="437">
        <v>985</v>
      </c>
      <c r="R38" s="437">
        <v>81</v>
      </c>
      <c r="S38" s="437">
        <v>315</v>
      </c>
      <c r="T38" s="437">
        <v>395</v>
      </c>
      <c r="U38" s="437">
        <v>434</v>
      </c>
      <c r="V38" s="437">
        <v>342</v>
      </c>
      <c r="W38" s="437">
        <v>615</v>
      </c>
      <c r="X38" s="437">
        <v>595</v>
      </c>
      <c r="Y38" s="437">
        <v>359</v>
      </c>
      <c r="Z38" s="437">
        <v>592</v>
      </c>
      <c r="AA38" s="437">
        <v>4133</v>
      </c>
      <c r="AB38" s="437">
        <v>580</v>
      </c>
      <c r="AC38" s="437">
        <v>2707</v>
      </c>
      <c r="AD38" s="437">
        <v>4132</v>
      </c>
      <c r="AE38" s="437">
        <v>3211</v>
      </c>
      <c r="AF38" s="437">
        <v>2575</v>
      </c>
      <c r="AG38" s="437">
        <v>2937</v>
      </c>
    </row>
    <row r="39" spans="1:33" x14ac:dyDescent="0.15">
      <c r="A39" s="437" t="s">
        <v>757</v>
      </c>
      <c r="B39" s="437">
        <v>117</v>
      </c>
      <c r="C39" s="437">
        <v>59</v>
      </c>
      <c r="D39" s="437">
        <v>75</v>
      </c>
      <c r="E39" s="437">
        <v>139</v>
      </c>
      <c r="F39" s="437">
        <v>44</v>
      </c>
      <c r="G39" s="437">
        <v>9</v>
      </c>
      <c r="H39" s="437">
        <v>34</v>
      </c>
      <c r="I39" s="437">
        <v>-88</v>
      </c>
      <c r="J39" s="437">
        <v>122</v>
      </c>
      <c r="K39" s="437">
        <v>47</v>
      </c>
      <c r="L39" s="437">
        <v>131</v>
      </c>
      <c r="M39" s="437">
        <v>7</v>
      </c>
      <c r="N39" s="437">
        <v>57</v>
      </c>
      <c r="O39" s="437">
        <v>103</v>
      </c>
      <c r="P39" s="437">
        <v>208</v>
      </c>
      <c r="Q39" s="437">
        <v>509</v>
      </c>
      <c r="R39" s="437">
        <v>-134</v>
      </c>
      <c r="S39" s="437">
        <v>165</v>
      </c>
      <c r="T39" s="437">
        <v>250</v>
      </c>
      <c r="U39" s="437">
        <v>132</v>
      </c>
      <c r="V39" s="437">
        <v>123</v>
      </c>
      <c r="W39" s="437">
        <v>159</v>
      </c>
      <c r="X39" s="437">
        <v>409</v>
      </c>
      <c r="Y39" s="437">
        <v>574</v>
      </c>
      <c r="Z39" s="437">
        <v>533</v>
      </c>
      <c r="AA39" s="437">
        <v>434</v>
      </c>
      <c r="AB39" s="437">
        <v>448</v>
      </c>
      <c r="AC39" s="437">
        <v>499</v>
      </c>
      <c r="AD39" s="437">
        <v>913</v>
      </c>
      <c r="AE39" s="437">
        <v>902</v>
      </c>
      <c r="AF39" s="437">
        <v>1230</v>
      </c>
      <c r="AG39" s="437">
        <v>563</v>
      </c>
    </row>
    <row r="40" spans="1:33" x14ac:dyDescent="0.15">
      <c r="A40" s="437" t="s">
        <v>756</v>
      </c>
      <c r="B40" s="437">
        <v>25</v>
      </c>
      <c r="C40" s="437">
        <v>30</v>
      </c>
      <c r="D40" s="437">
        <v>24</v>
      </c>
      <c r="E40" s="437">
        <v>5</v>
      </c>
      <c r="F40" s="437">
        <v>16</v>
      </c>
      <c r="G40" s="437">
        <v>-3</v>
      </c>
      <c r="H40" s="437">
        <v>-32</v>
      </c>
      <c r="I40" s="437">
        <v>-10</v>
      </c>
      <c r="J40" s="437">
        <v>-7</v>
      </c>
      <c r="K40" s="437">
        <v>-2</v>
      </c>
      <c r="L40" s="437">
        <v>-11</v>
      </c>
      <c r="M40" s="437">
        <v>3</v>
      </c>
      <c r="N40" s="437">
        <v>14</v>
      </c>
      <c r="O40" s="437">
        <v>87</v>
      </c>
      <c r="P40" s="437">
        <v>79</v>
      </c>
      <c r="Q40" s="437">
        <v>27</v>
      </c>
      <c r="R40" s="437">
        <v>47</v>
      </c>
      <c r="S40" s="437">
        <v>-41</v>
      </c>
      <c r="T40" s="437">
        <v>-22</v>
      </c>
      <c r="U40" s="437">
        <v>41</v>
      </c>
      <c r="V40" s="437">
        <v>75</v>
      </c>
      <c r="W40" s="437">
        <v>94</v>
      </c>
      <c r="X40" s="437">
        <v>274</v>
      </c>
      <c r="Y40" s="437">
        <v>323</v>
      </c>
      <c r="Z40" s="437">
        <v>146</v>
      </c>
      <c r="AA40" s="437">
        <v>-24</v>
      </c>
      <c r="AB40" s="437">
        <v>8</v>
      </c>
      <c r="AC40" s="437">
        <v>26</v>
      </c>
      <c r="AD40" s="437">
        <v>64</v>
      </c>
      <c r="AE40" s="437">
        <v>70</v>
      </c>
      <c r="AF40" s="437">
        <v>-73</v>
      </c>
      <c r="AG40" s="437">
        <v>-60</v>
      </c>
    </row>
    <row r="41" spans="1:33" x14ac:dyDescent="0.15">
      <c r="A41" s="437" t="s">
        <v>755</v>
      </c>
      <c r="B41" s="437">
        <v>216</v>
      </c>
      <c r="C41" s="437">
        <v>93</v>
      </c>
      <c r="D41" s="437">
        <v>58</v>
      </c>
      <c r="E41" s="437">
        <v>-72</v>
      </c>
      <c r="F41" s="437">
        <v>-21</v>
      </c>
      <c r="G41" s="437">
        <v>-56</v>
      </c>
      <c r="H41" s="437">
        <v>-118</v>
      </c>
      <c r="I41" s="437">
        <v>-146</v>
      </c>
      <c r="J41" s="437">
        <v>-128</v>
      </c>
      <c r="K41" s="437">
        <v>-45</v>
      </c>
      <c r="L41" s="437">
        <v>-5</v>
      </c>
      <c r="M41" s="437">
        <v>-9</v>
      </c>
      <c r="N41" s="437">
        <v>117</v>
      </c>
      <c r="O41" s="437">
        <v>320</v>
      </c>
      <c r="P41" s="437">
        <v>283</v>
      </c>
      <c r="Q41" s="437">
        <v>169</v>
      </c>
      <c r="R41" s="437">
        <v>-237</v>
      </c>
      <c r="S41" s="437">
        <v>-264</v>
      </c>
      <c r="T41" s="437">
        <v>-129</v>
      </c>
      <c r="U41" s="437">
        <v>-142</v>
      </c>
      <c r="V41" s="437">
        <v>-5</v>
      </c>
      <c r="W41" s="437">
        <v>102</v>
      </c>
      <c r="X41" s="437">
        <v>631</v>
      </c>
      <c r="Y41" s="437">
        <v>706</v>
      </c>
      <c r="Z41" s="437">
        <v>153</v>
      </c>
      <c r="AA41" s="437">
        <v>548</v>
      </c>
      <c r="AB41" s="437">
        <v>-1003</v>
      </c>
      <c r="AC41" s="437">
        <v>941</v>
      </c>
      <c r="AD41" s="437">
        <v>807</v>
      </c>
      <c r="AE41" s="437">
        <v>-103</v>
      </c>
      <c r="AF41" s="437">
        <v>1685</v>
      </c>
      <c r="AG41" s="437">
        <v>1377</v>
      </c>
    </row>
    <row r="42" spans="1:33" x14ac:dyDescent="0.15">
      <c r="A42" s="437" t="s">
        <v>754</v>
      </c>
      <c r="B42" s="437">
        <v>-75</v>
      </c>
      <c r="C42" s="437">
        <v>-336</v>
      </c>
      <c r="D42" s="437">
        <v>52</v>
      </c>
      <c r="E42" s="437">
        <v>-13</v>
      </c>
      <c r="F42" s="437">
        <v>162</v>
      </c>
      <c r="G42" s="437">
        <v>113</v>
      </c>
      <c r="H42" s="437">
        <v>142</v>
      </c>
      <c r="I42" s="437">
        <v>41</v>
      </c>
      <c r="J42" s="437">
        <v>120</v>
      </c>
      <c r="K42" s="437">
        <v>174</v>
      </c>
      <c r="L42" s="437">
        <v>334</v>
      </c>
      <c r="M42" s="437">
        <v>434</v>
      </c>
      <c r="N42" s="437">
        <v>277</v>
      </c>
      <c r="O42" s="437">
        <v>492</v>
      </c>
      <c r="P42" s="437">
        <v>470</v>
      </c>
      <c r="Q42" s="437">
        <v>600</v>
      </c>
      <c r="R42" s="437">
        <v>180</v>
      </c>
      <c r="S42" s="437">
        <v>212</v>
      </c>
      <c r="T42" s="437">
        <v>480</v>
      </c>
      <c r="U42" s="437">
        <v>665</v>
      </c>
      <c r="V42" s="437">
        <v>22</v>
      </c>
      <c r="W42" s="437">
        <v>73</v>
      </c>
      <c r="X42" s="437">
        <v>956</v>
      </c>
      <c r="Y42" s="437">
        <v>1224</v>
      </c>
      <c r="Z42" s="437">
        <v>1518</v>
      </c>
      <c r="AA42" s="437">
        <v>-1651</v>
      </c>
      <c r="AB42" s="437">
        <v>513</v>
      </c>
      <c r="AC42" s="437">
        <v>2265</v>
      </c>
      <c r="AD42" s="437">
        <v>1417</v>
      </c>
      <c r="AE42" s="437">
        <v>1769</v>
      </c>
      <c r="AF42" s="437">
        <v>1790</v>
      </c>
      <c r="AG42" s="437">
        <v>1681</v>
      </c>
    </row>
    <row r="43" spans="1:33" x14ac:dyDescent="0.15">
      <c r="A43" s="437" t="s">
        <v>212</v>
      </c>
      <c r="B43" s="437">
        <v>-49</v>
      </c>
      <c r="C43" s="437">
        <v>-42</v>
      </c>
      <c r="D43" s="437">
        <v>-32</v>
      </c>
      <c r="E43" s="437">
        <v>-81</v>
      </c>
      <c r="F43" s="437">
        <v>-8</v>
      </c>
      <c r="G43" s="437">
        <v>-32</v>
      </c>
      <c r="H43" s="437">
        <v>-22</v>
      </c>
      <c r="I43" s="437">
        <v>-9</v>
      </c>
      <c r="J43" s="437">
        <v>45</v>
      </c>
      <c r="K43" s="437">
        <v>60</v>
      </c>
      <c r="L43" s="437">
        <v>64</v>
      </c>
      <c r="M43" s="437">
        <v>78</v>
      </c>
      <c r="N43" s="437">
        <v>105</v>
      </c>
      <c r="O43" s="437">
        <v>141</v>
      </c>
      <c r="P43" s="437">
        <v>98</v>
      </c>
      <c r="Q43" s="437">
        <v>-1</v>
      </c>
      <c r="R43" s="437">
        <v>11</v>
      </c>
      <c r="S43" s="437">
        <v>4</v>
      </c>
      <c r="T43" s="437">
        <v>-61</v>
      </c>
      <c r="U43" s="437">
        <v>2</v>
      </c>
      <c r="V43" s="437">
        <v>9</v>
      </c>
      <c r="W43" s="437">
        <v>32</v>
      </c>
      <c r="X43" s="437">
        <v>-13</v>
      </c>
      <c r="Y43" s="437">
        <v>32</v>
      </c>
      <c r="Z43" s="437">
        <v>-15</v>
      </c>
      <c r="AA43" s="437">
        <v>137</v>
      </c>
      <c r="AB43" s="437">
        <v>242</v>
      </c>
      <c r="AC43" s="437">
        <v>-37</v>
      </c>
      <c r="AD43" s="437">
        <v>106</v>
      </c>
      <c r="AE43" s="437">
        <v>122</v>
      </c>
      <c r="AF43" s="437">
        <v>146</v>
      </c>
      <c r="AG43" s="437">
        <v>22</v>
      </c>
    </row>
    <row r="44" spans="1:33" x14ac:dyDescent="0.15">
      <c r="A44" s="437" t="s">
        <v>747</v>
      </c>
      <c r="B44" s="437">
        <v>-389</v>
      </c>
      <c r="C44" s="437">
        <v>-41</v>
      </c>
      <c r="D44" s="437">
        <v>107</v>
      </c>
      <c r="E44" s="437">
        <v>19</v>
      </c>
      <c r="F44" s="437">
        <v>356</v>
      </c>
      <c r="G44" s="437">
        <v>1174</v>
      </c>
      <c r="H44" s="437">
        <v>1246</v>
      </c>
      <c r="I44" s="437">
        <v>225</v>
      </c>
      <c r="J44" s="437">
        <v>1888</v>
      </c>
      <c r="K44" s="437">
        <v>1856</v>
      </c>
      <c r="L44" s="437">
        <v>2425</v>
      </c>
      <c r="M44" s="437">
        <v>2315</v>
      </c>
      <c r="N44" s="437">
        <v>1524</v>
      </c>
      <c r="O44" s="437">
        <v>2045</v>
      </c>
      <c r="P44" s="437">
        <v>2994</v>
      </c>
      <c r="Q44" s="437">
        <v>4080</v>
      </c>
      <c r="R44" s="437">
        <v>2195</v>
      </c>
      <c r="S44" s="437">
        <v>5106</v>
      </c>
      <c r="T44" s="437">
        <v>3085</v>
      </c>
      <c r="U44" s="437">
        <v>3293</v>
      </c>
      <c r="V44" s="437">
        <v>2557</v>
      </c>
      <c r="W44" s="437">
        <v>4513</v>
      </c>
      <c r="X44" s="437">
        <v>6298</v>
      </c>
      <c r="Y44" s="437">
        <v>4889</v>
      </c>
      <c r="Z44" s="437">
        <v>8202</v>
      </c>
      <c r="AA44" s="437">
        <v>8039</v>
      </c>
      <c r="AB44" s="437">
        <v>8166</v>
      </c>
      <c r="AC44" s="437">
        <v>6219</v>
      </c>
      <c r="AD44" s="437">
        <v>6947</v>
      </c>
      <c r="AE44" s="437">
        <v>8085</v>
      </c>
      <c r="AF44" s="437">
        <v>8803</v>
      </c>
      <c r="AG44" s="437">
        <v>8377</v>
      </c>
    </row>
    <row r="45" spans="1:33" x14ac:dyDescent="0.15">
      <c r="A45" s="437" t="s">
        <v>746</v>
      </c>
      <c r="B45" s="437">
        <v>4</v>
      </c>
      <c r="C45" s="437">
        <v>11</v>
      </c>
      <c r="D45" s="437">
        <v>8</v>
      </c>
      <c r="E45" s="437">
        <v>-7</v>
      </c>
      <c r="F45" s="437">
        <v>7</v>
      </c>
      <c r="G45" s="437">
        <v>22</v>
      </c>
      <c r="H45" s="437">
        <v>14</v>
      </c>
      <c r="I45" s="437">
        <v>10</v>
      </c>
      <c r="J45" s="437">
        <v>31</v>
      </c>
      <c r="K45" s="437">
        <v>13</v>
      </c>
      <c r="L45" s="437">
        <v>203</v>
      </c>
      <c r="M45" s="437">
        <v>143</v>
      </c>
      <c r="N45" s="437">
        <v>272</v>
      </c>
      <c r="O45" s="437">
        <v>334</v>
      </c>
      <c r="P45" s="437">
        <v>298</v>
      </c>
      <c r="Q45" s="437">
        <v>244</v>
      </c>
      <c r="R45" s="437">
        <v>-96</v>
      </c>
      <c r="S45" s="437">
        <v>-29</v>
      </c>
      <c r="T45" s="437">
        <v>-42</v>
      </c>
      <c r="U45" s="437">
        <v>45</v>
      </c>
      <c r="V45" s="437">
        <v>17</v>
      </c>
      <c r="W45" s="437">
        <v>212</v>
      </c>
      <c r="X45" s="437">
        <v>340</v>
      </c>
      <c r="Y45" s="437">
        <v>231</v>
      </c>
      <c r="Z45" s="437">
        <v>159</v>
      </c>
      <c r="AA45" s="437">
        <v>151</v>
      </c>
      <c r="AB45" s="437">
        <v>72</v>
      </c>
      <c r="AC45" s="437">
        <v>-83</v>
      </c>
      <c r="AD45" s="437">
        <v>181</v>
      </c>
      <c r="AE45" s="437">
        <v>123</v>
      </c>
      <c r="AF45" s="437">
        <v>129</v>
      </c>
      <c r="AG45" s="437">
        <v>143</v>
      </c>
    </row>
    <row r="46" spans="1:33" x14ac:dyDescent="0.15">
      <c r="A46" s="437" t="s">
        <v>745</v>
      </c>
      <c r="B46" s="437">
        <v>-6</v>
      </c>
      <c r="C46" s="437">
        <v>8</v>
      </c>
      <c r="D46" s="437">
        <v>1</v>
      </c>
      <c r="E46" s="437">
        <v>-19</v>
      </c>
      <c r="F46" s="437">
        <v>-9</v>
      </c>
      <c r="G46" s="437">
        <v>-13</v>
      </c>
      <c r="H46" s="437">
        <v>16</v>
      </c>
      <c r="I46" s="437">
        <v>-8</v>
      </c>
      <c r="J46" s="437">
        <v>8</v>
      </c>
      <c r="K46" s="437">
        <v>-15</v>
      </c>
      <c r="L46" s="437">
        <v>4</v>
      </c>
      <c r="M46" s="437">
        <v>17</v>
      </c>
      <c r="N46" s="437">
        <v>27</v>
      </c>
      <c r="O46" s="437">
        <v>25</v>
      </c>
      <c r="P46" s="437">
        <v>49</v>
      </c>
      <c r="Q46" s="437">
        <v>57</v>
      </c>
      <c r="R46" s="437">
        <v>69</v>
      </c>
      <c r="S46" s="437" t="s">
        <v>586</v>
      </c>
      <c r="T46" s="437" t="s">
        <v>586</v>
      </c>
      <c r="U46" s="437" t="s">
        <v>586</v>
      </c>
      <c r="V46" s="437" t="s">
        <v>586</v>
      </c>
      <c r="W46" s="437" t="s">
        <v>586</v>
      </c>
      <c r="X46" s="437" t="s">
        <v>586</v>
      </c>
      <c r="Y46" s="437" t="s">
        <v>586</v>
      </c>
      <c r="Z46" s="437" t="s">
        <v>586</v>
      </c>
      <c r="AA46" s="437" t="s">
        <v>586</v>
      </c>
      <c r="AB46" s="437" t="s">
        <v>586</v>
      </c>
      <c r="AC46" s="437" t="s">
        <v>586</v>
      </c>
      <c r="AD46" s="437" t="s">
        <v>586</v>
      </c>
      <c r="AE46" s="437" t="s">
        <v>586</v>
      </c>
      <c r="AF46" s="437" t="s">
        <v>586</v>
      </c>
      <c r="AG46" s="437" t="s">
        <v>586</v>
      </c>
    </row>
    <row r="47" spans="1:33" x14ac:dyDescent="0.15">
      <c r="A47" s="437" t="s">
        <v>744</v>
      </c>
      <c r="B47" s="437">
        <v>-23</v>
      </c>
      <c r="C47" s="437">
        <v>-5</v>
      </c>
      <c r="D47" s="437">
        <v>-11</v>
      </c>
      <c r="E47" s="437">
        <v>10</v>
      </c>
      <c r="F47" s="437">
        <v>15</v>
      </c>
      <c r="G47" s="437">
        <v>46</v>
      </c>
      <c r="H47" s="437">
        <v>37</v>
      </c>
      <c r="I47" s="437">
        <v>-3</v>
      </c>
      <c r="J47" s="437">
        <v>-11</v>
      </c>
      <c r="K47" s="437">
        <v>-7</v>
      </c>
      <c r="L47" s="437">
        <v>-35</v>
      </c>
      <c r="M47" s="437">
        <v>1</v>
      </c>
      <c r="N47" s="437">
        <v>-9</v>
      </c>
      <c r="O47" s="437">
        <v>18</v>
      </c>
      <c r="P47" s="437">
        <v>-11</v>
      </c>
      <c r="Q47" s="437">
        <v>32</v>
      </c>
      <c r="R47" s="437">
        <v>-53</v>
      </c>
      <c r="S47" s="437">
        <v>3</v>
      </c>
      <c r="T47" s="437">
        <v>62</v>
      </c>
      <c r="U47" s="437">
        <v>31</v>
      </c>
      <c r="V47" s="437">
        <v>12</v>
      </c>
      <c r="W47" s="437">
        <v>57</v>
      </c>
      <c r="X47" s="437">
        <v>73</v>
      </c>
      <c r="Y47" s="437">
        <v>25</v>
      </c>
      <c r="Z47" s="437">
        <v>54</v>
      </c>
      <c r="AA47" s="437">
        <v>24</v>
      </c>
      <c r="AB47" s="437">
        <v>-15</v>
      </c>
      <c r="AC47" s="437">
        <v>26</v>
      </c>
      <c r="AD47" s="437">
        <v>65</v>
      </c>
      <c r="AE47" s="437">
        <v>38</v>
      </c>
      <c r="AF47" s="437">
        <v>45</v>
      </c>
      <c r="AG47" s="437">
        <v>10</v>
      </c>
    </row>
    <row r="48" spans="1:33" x14ac:dyDescent="0.15">
      <c r="A48" s="437" t="s">
        <v>743</v>
      </c>
      <c r="B48" s="437">
        <v>-322</v>
      </c>
      <c r="C48" s="437">
        <v>-363</v>
      </c>
      <c r="D48" s="437">
        <v>117</v>
      </c>
      <c r="E48" s="437">
        <v>84</v>
      </c>
      <c r="F48" s="437">
        <v>-308</v>
      </c>
      <c r="G48" s="437">
        <v>525</v>
      </c>
      <c r="H48" s="437">
        <v>921</v>
      </c>
      <c r="I48" s="437">
        <v>733</v>
      </c>
      <c r="J48" s="437">
        <v>1201</v>
      </c>
      <c r="K48" s="437">
        <v>1344</v>
      </c>
      <c r="L48" s="437">
        <v>1645</v>
      </c>
      <c r="M48" s="437">
        <v>1585</v>
      </c>
      <c r="N48" s="437">
        <v>831</v>
      </c>
      <c r="O48" s="437">
        <v>889</v>
      </c>
      <c r="P48" s="437">
        <v>1981</v>
      </c>
      <c r="Q48" s="437">
        <v>2732</v>
      </c>
      <c r="R48" s="437">
        <v>2154</v>
      </c>
      <c r="S48" s="437">
        <v>2993</v>
      </c>
      <c r="T48" s="437">
        <v>2624</v>
      </c>
      <c r="U48" s="437">
        <v>2801</v>
      </c>
      <c r="V48" s="437">
        <v>1846</v>
      </c>
      <c r="W48" s="437">
        <v>3802</v>
      </c>
      <c r="X48" s="437">
        <v>5512</v>
      </c>
      <c r="Y48" s="437">
        <v>4783</v>
      </c>
      <c r="Z48" s="437">
        <v>7640</v>
      </c>
      <c r="AA48" s="437">
        <v>7223</v>
      </c>
      <c r="AB48" s="437">
        <v>7519</v>
      </c>
      <c r="AC48" s="437">
        <v>6012</v>
      </c>
      <c r="AD48" s="437">
        <v>6248</v>
      </c>
      <c r="AE48" s="437">
        <v>7880</v>
      </c>
      <c r="AF48" s="437">
        <v>8400</v>
      </c>
      <c r="AG48" s="437">
        <v>7966</v>
      </c>
    </row>
    <row r="49" spans="1:33" x14ac:dyDescent="0.15">
      <c r="A49" s="437" t="s">
        <v>742</v>
      </c>
      <c r="B49" s="437">
        <v>-16</v>
      </c>
      <c r="C49" s="437">
        <v>372</v>
      </c>
      <c r="D49" s="437">
        <v>-5</v>
      </c>
      <c r="E49" s="437">
        <v>-36</v>
      </c>
      <c r="F49" s="437">
        <v>636</v>
      </c>
      <c r="G49" s="437">
        <v>556</v>
      </c>
      <c r="H49" s="437">
        <v>251</v>
      </c>
      <c r="I49" s="437">
        <v>-501</v>
      </c>
      <c r="J49" s="437">
        <v>667</v>
      </c>
      <c r="K49" s="437">
        <v>531</v>
      </c>
      <c r="L49" s="437">
        <v>601</v>
      </c>
      <c r="M49" s="437">
        <v>554</v>
      </c>
      <c r="N49" s="437">
        <v>386</v>
      </c>
      <c r="O49" s="437">
        <v>762</v>
      </c>
      <c r="P49" s="437">
        <v>646</v>
      </c>
      <c r="Q49" s="437">
        <v>954</v>
      </c>
      <c r="R49" s="437">
        <v>45</v>
      </c>
      <c r="S49" s="437">
        <v>2020</v>
      </c>
      <c r="T49" s="437">
        <v>343</v>
      </c>
      <c r="U49" s="437">
        <v>314</v>
      </c>
      <c r="V49" s="437">
        <v>537</v>
      </c>
      <c r="W49" s="437">
        <v>334</v>
      </c>
      <c r="X49" s="437">
        <v>272</v>
      </c>
      <c r="Y49" s="437">
        <v>-201</v>
      </c>
      <c r="Z49" s="437">
        <v>306</v>
      </c>
      <c r="AA49" s="437">
        <v>402</v>
      </c>
      <c r="AB49" s="437">
        <v>469</v>
      </c>
      <c r="AC49" s="437">
        <v>104</v>
      </c>
      <c r="AD49" s="437">
        <v>184</v>
      </c>
      <c r="AE49" s="437">
        <v>-34</v>
      </c>
      <c r="AF49" s="437">
        <v>-13</v>
      </c>
      <c r="AG49" s="437">
        <v>14</v>
      </c>
    </row>
    <row r="50" spans="1:33" x14ac:dyDescent="0.15">
      <c r="A50" s="437" t="s">
        <v>212</v>
      </c>
      <c r="B50" s="437">
        <v>-25</v>
      </c>
      <c r="C50" s="437">
        <v>-66</v>
      </c>
      <c r="D50" s="437">
        <v>-2</v>
      </c>
      <c r="E50" s="437">
        <v>-11</v>
      </c>
      <c r="F50" s="437">
        <v>14</v>
      </c>
      <c r="G50" s="437">
        <v>38</v>
      </c>
      <c r="H50" s="437">
        <v>7</v>
      </c>
      <c r="I50" s="437">
        <v>-6</v>
      </c>
      <c r="J50" s="437">
        <v>-8</v>
      </c>
      <c r="K50" s="437">
        <v>-10</v>
      </c>
      <c r="L50" s="437">
        <v>7</v>
      </c>
      <c r="M50" s="437">
        <v>15</v>
      </c>
      <c r="N50" s="437">
        <v>17</v>
      </c>
      <c r="O50" s="437">
        <v>18</v>
      </c>
      <c r="P50" s="437">
        <v>30</v>
      </c>
      <c r="Q50" s="437">
        <v>62</v>
      </c>
      <c r="R50" s="437">
        <v>77</v>
      </c>
      <c r="S50" s="437">
        <v>119</v>
      </c>
      <c r="T50" s="437">
        <v>98</v>
      </c>
      <c r="U50" s="437">
        <v>102</v>
      </c>
      <c r="V50" s="437">
        <v>146</v>
      </c>
      <c r="W50" s="437">
        <v>107</v>
      </c>
      <c r="X50" s="437">
        <v>101</v>
      </c>
      <c r="Y50" s="437">
        <v>50</v>
      </c>
      <c r="Z50" s="437">
        <v>43</v>
      </c>
      <c r="AA50" s="437">
        <v>238</v>
      </c>
      <c r="AB50" s="437">
        <v>121</v>
      </c>
      <c r="AC50" s="437">
        <v>161</v>
      </c>
      <c r="AD50" s="437">
        <v>269</v>
      </c>
      <c r="AE50" s="437">
        <v>77</v>
      </c>
      <c r="AF50" s="437">
        <v>242</v>
      </c>
      <c r="AG50" s="437">
        <v>244</v>
      </c>
    </row>
    <row r="51" spans="1:33" x14ac:dyDescent="0.15">
      <c r="A51" s="437" t="s">
        <v>737</v>
      </c>
      <c r="B51" s="437">
        <v>1876</v>
      </c>
      <c r="C51" s="437">
        <v>2989</v>
      </c>
      <c r="D51" s="437">
        <v>3232</v>
      </c>
      <c r="E51" s="437">
        <v>1949</v>
      </c>
      <c r="F51" s="437">
        <v>998</v>
      </c>
      <c r="G51" s="437">
        <v>1346</v>
      </c>
      <c r="H51" s="437">
        <v>1358</v>
      </c>
      <c r="I51" s="437">
        <v>-958</v>
      </c>
      <c r="J51" s="437">
        <v>1798</v>
      </c>
      <c r="K51" s="437">
        <v>1801</v>
      </c>
      <c r="L51" s="437">
        <v>1779</v>
      </c>
      <c r="M51" s="437">
        <v>1839</v>
      </c>
      <c r="N51" s="437">
        <v>2506</v>
      </c>
      <c r="O51" s="437">
        <v>3012</v>
      </c>
      <c r="P51" s="437">
        <v>2960</v>
      </c>
      <c r="Q51" s="437">
        <v>3708</v>
      </c>
      <c r="R51" s="437">
        <v>135</v>
      </c>
      <c r="S51" s="437">
        <v>3828</v>
      </c>
      <c r="T51" s="437">
        <v>4268</v>
      </c>
      <c r="U51" s="437">
        <v>3894</v>
      </c>
      <c r="V51" s="437">
        <v>4920</v>
      </c>
      <c r="W51" s="437">
        <v>6762</v>
      </c>
      <c r="X51" s="437">
        <v>13355</v>
      </c>
      <c r="Y51" s="437">
        <v>-15618</v>
      </c>
      <c r="Z51" s="437">
        <v>19060</v>
      </c>
      <c r="AA51" s="437">
        <v>25698</v>
      </c>
      <c r="AB51" s="437">
        <v>27569</v>
      </c>
      <c r="AC51" s="437">
        <v>28332</v>
      </c>
      <c r="AD51" s="437">
        <v>46363</v>
      </c>
      <c r="AE51" s="437">
        <v>42652</v>
      </c>
      <c r="AF51" s="437">
        <v>41612</v>
      </c>
      <c r="AG51" s="437">
        <v>47711</v>
      </c>
    </row>
    <row r="52" spans="1:33" x14ac:dyDescent="0.15">
      <c r="A52" s="437" t="s">
        <v>736</v>
      </c>
      <c r="B52" s="437">
        <v>-153</v>
      </c>
      <c r="C52" s="437">
        <v>452</v>
      </c>
      <c r="D52" s="437">
        <v>405</v>
      </c>
      <c r="E52" s="437">
        <v>48</v>
      </c>
      <c r="F52" s="437">
        <v>-105</v>
      </c>
      <c r="G52" s="437">
        <v>-459</v>
      </c>
      <c r="H52" s="437">
        <v>-174</v>
      </c>
      <c r="I52" s="437">
        <v>-449</v>
      </c>
      <c r="J52" s="437">
        <v>-147</v>
      </c>
      <c r="K52" s="437">
        <v>-361</v>
      </c>
      <c r="L52" s="437">
        <v>529</v>
      </c>
      <c r="M52" s="437">
        <v>-517</v>
      </c>
      <c r="N52" s="437">
        <v>-143</v>
      </c>
      <c r="O52" s="437">
        <v>-507</v>
      </c>
      <c r="P52" s="437">
        <v>-392</v>
      </c>
      <c r="Q52" s="437">
        <v>-614</v>
      </c>
      <c r="R52" s="437">
        <v>-1401</v>
      </c>
      <c r="S52" s="437" t="s">
        <v>586</v>
      </c>
      <c r="T52" s="437" t="s">
        <v>586</v>
      </c>
      <c r="U52" s="437" t="s">
        <v>586</v>
      </c>
      <c r="V52" s="437" t="s">
        <v>586</v>
      </c>
      <c r="W52" s="437" t="s">
        <v>586</v>
      </c>
      <c r="X52" s="437" t="s">
        <v>586</v>
      </c>
      <c r="Y52" s="437" t="s">
        <v>586</v>
      </c>
      <c r="Z52" s="437" t="s">
        <v>586</v>
      </c>
      <c r="AA52" s="437" t="s">
        <v>586</v>
      </c>
      <c r="AB52" s="437" t="s">
        <v>586</v>
      </c>
      <c r="AC52" s="437" t="s">
        <v>586</v>
      </c>
      <c r="AD52" s="437" t="s">
        <v>586</v>
      </c>
      <c r="AE52" s="437" t="s">
        <v>586</v>
      </c>
      <c r="AF52" s="437" t="s">
        <v>586</v>
      </c>
      <c r="AG52" s="437" t="s">
        <v>586</v>
      </c>
    </row>
    <row r="53" spans="1:33" x14ac:dyDescent="0.15">
      <c r="A53" s="437" t="s">
        <v>735</v>
      </c>
      <c r="B53" s="437">
        <v>3</v>
      </c>
      <c r="C53" s="437">
        <v>6</v>
      </c>
      <c r="D53" s="437">
        <v>5</v>
      </c>
      <c r="E53" s="437">
        <v>23</v>
      </c>
      <c r="F53" s="437">
        <v>-14</v>
      </c>
      <c r="G53" s="437">
        <v>15</v>
      </c>
      <c r="H53" s="437">
        <v>30</v>
      </c>
      <c r="I53" s="437">
        <v>7</v>
      </c>
      <c r="J53" s="437">
        <v>95</v>
      </c>
      <c r="K53" s="437">
        <v>108</v>
      </c>
      <c r="L53" s="437">
        <v>174</v>
      </c>
      <c r="M53" s="437">
        <v>84</v>
      </c>
      <c r="N53" s="437">
        <v>30</v>
      </c>
      <c r="O53" s="437">
        <v>164</v>
      </c>
      <c r="P53" s="437">
        <v>167</v>
      </c>
      <c r="Q53" s="437">
        <v>164</v>
      </c>
      <c r="R53" s="437">
        <v>105</v>
      </c>
      <c r="S53" s="437">
        <v>257</v>
      </c>
      <c r="T53" s="437">
        <v>199</v>
      </c>
      <c r="U53" s="437">
        <v>332</v>
      </c>
      <c r="V53" s="437">
        <v>324</v>
      </c>
      <c r="W53" s="437">
        <v>258</v>
      </c>
      <c r="X53" s="437">
        <v>594</v>
      </c>
      <c r="Y53" s="437">
        <v>267</v>
      </c>
      <c r="Z53" s="437">
        <v>71</v>
      </c>
      <c r="AA53" s="437">
        <v>924</v>
      </c>
      <c r="AB53" s="437">
        <v>1325</v>
      </c>
      <c r="AC53" s="437">
        <v>51</v>
      </c>
      <c r="AD53" s="437">
        <v>1518</v>
      </c>
      <c r="AE53" s="437">
        <v>1852</v>
      </c>
      <c r="AF53" s="437">
        <v>1651</v>
      </c>
      <c r="AG53" s="437">
        <v>1264</v>
      </c>
    </row>
    <row r="54" spans="1:33" x14ac:dyDescent="0.15">
      <c r="A54" s="437" t="s">
        <v>734</v>
      </c>
      <c r="B54" s="437">
        <v>632</v>
      </c>
      <c r="C54" s="437">
        <v>891</v>
      </c>
      <c r="D54" s="437">
        <v>1100</v>
      </c>
      <c r="E54" s="437">
        <v>385</v>
      </c>
      <c r="F54" s="437">
        <v>1183</v>
      </c>
      <c r="G54" s="437">
        <v>1063</v>
      </c>
      <c r="H54" s="437">
        <v>1494</v>
      </c>
      <c r="I54" s="437">
        <v>-889</v>
      </c>
      <c r="J54" s="437">
        <v>1451</v>
      </c>
      <c r="K54" s="437">
        <v>1362</v>
      </c>
      <c r="L54" s="437">
        <v>909</v>
      </c>
      <c r="M54" s="437">
        <v>2174</v>
      </c>
      <c r="N54" s="437">
        <v>2085</v>
      </c>
      <c r="O54" s="437">
        <v>2343</v>
      </c>
      <c r="P54" s="437">
        <v>2613</v>
      </c>
      <c r="Q54" s="437">
        <v>2767</v>
      </c>
      <c r="R54" s="437">
        <v>2157</v>
      </c>
      <c r="S54" s="437">
        <v>3021</v>
      </c>
      <c r="T54" s="437">
        <v>4110</v>
      </c>
      <c r="U54" s="437">
        <v>2485</v>
      </c>
      <c r="V54" s="437">
        <v>2066</v>
      </c>
      <c r="W54" s="437">
        <v>3462</v>
      </c>
      <c r="X54" s="437">
        <v>5538</v>
      </c>
      <c r="Y54" s="437">
        <v>-5326</v>
      </c>
      <c r="Z54" s="437">
        <v>12241</v>
      </c>
      <c r="AA54" s="437">
        <v>14370</v>
      </c>
      <c r="AB54" s="437">
        <v>9689</v>
      </c>
      <c r="AC54" s="437">
        <v>13241</v>
      </c>
      <c r="AD54" s="437">
        <v>23104</v>
      </c>
      <c r="AE54" s="437">
        <v>24301</v>
      </c>
      <c r="AF54" s="437">
        <v>23128</v>
      </c>
      <c r="AG54" s="437">
        <v>28470</v>
      </c>
    </row>
    <row r="55" spans="1:33" x14ac:dyDescent="0.15">
      <c r="A55" s="437" t="s">
        <v>733</v>
      </c>
      <c r="B55" s="437">
        <v>-1</v>
      </c>
      <c r="C55" s="437">
        <v>15</v>
      </c>
      <c r="D55" s="437">
        <v>9</v>
      </c>
      <c r="E55" s="437">
        <v>15</v>
      </c>
      <c r="F55" s="437">
        <v>2</v>
      </c>
      <c r="G55" s="437">
        <v>12</v>
      </c>
      <c r="H55" s="437">
        <v>11</v>
      </c>
      <c r="I55" s="437">
        <v>90</v>
      </c>
      <c r="J55" s="437">
        <v>150</v>
      </c>
      <c r="K55" s="437">
        <v>162</v>
      </c>
      <c r="L55" s="437">
        <v>132</v>
      </c>
      <c r="M55" s="437">
        <v>197</v>
      </c>
      <c r="N55" s="437">
        <v>-10</v>
      </c>
      <c r="O55" s="437">
        <v>58</v>
      </c>
      <c r="P55" s="437">
        <v>56</v>
      </c>
      <c r="Q55" s="437">
        <v>90</v>
      </c>
      <c r="R55" s="437">
        <v>95</v>
      </c>
      <c r="S55" s="437">
        <v>96</v>
      </c>
      <c r="T55" s="437">
        <v>220</v>
      </c>
      <c r="U55" s="437">
        <v>110</v>
      </c>
      <c r="V55" s="437">
        <v>53</v>
      </c>
      <c r="W55" s="437">
        <v>-70</v>
      </c>
      <c r="X55" s="437">
        <v>45</v>
      </c>
      <c r="Y55" s="437">
        <v>-5</v>
      </c>
      <c r="Z55" s="437">
        <v>17</v>
      </c>
      <c r="AA55" s="437">
        <v>-19</v>
      </c>
      <c r="AB55" s="437">
        <v>-98</v>
      </c>
      <c r="AC55" s="437">
        <v>102</v>
      </c>
      <c r="AD55" s="437">
        <v>180</v>
      </c>
      <c r="AE55" s="437">
        <v>177</v>
      </c>
      <c r="AF55" s="437">
        <v>199</v>
      </c>
      <c r="AG55" s="437">
        <v>137</v>
      </c>
    </row>
    <row r="56" spans="1:33" x14ac:dyDescent="0.15">
      <c r="A56" s="437" t="s">
        <v>732</v>
      </c>
      <c r="B56" s="437">
        <v>-24</v>
      </c>
      <c r="C56" s="437">
        <v>-1</v>
      </c>
      <c r="D56" s="437">
        <v>5</v>
      </c>
      <c r="E56" s="437">
        <v>3</v>
      </c>
      <c r="F56" s="437">
        <v>-1</v>
      </c>
      <c r="G56" s="437">
        <v>21</v>
      </c>
      <c r="H56" s="437">
        <v>55</v>
      </c>
      <c r="I56" s="437">
        <v>131</v>
      </c>
      <c r="J56" s="437">
        <v>125</v>
      </c>
      <c r="K56" s="437">
        <v>84</v>
      </c>
      <c r="L56" s="437">
        <v>85</v>
      </c>
      <c r="M56" s="437">
        <v>-9</v>
      </c>
      <c r="N56" s="437">
        <v>65</v>
      </c>
      <c r="O56" s="437">
        <v>13</v>
      </c>
      <c r="P56" s="437">
        <v>69</v>
      </c>
      <c r="Q56" s="437">
        <v>90</v>
      </c>
      <c r="R56" s="437">
        <v>35</v>
      </c>
      <c r="S56" s="437" t="s">
        <v>586</v>
      </c>
      <c r="T56" s="437" t="s">
        <v>586</v>
      </c>
      <c r="U56" s="437" t="s">
        <v>586</v>
      </c>
      <c r="V56" s="437" t="s">
        <v>586</v>
      </c>
      <c r="W56" s="437" t="s">
        <v>586</v>
      </c>
      <c r="X56" s="437" t="s">
        <v>586</v>
      </c>
      <c r="Y56" s="437" t="s">
        <v>586</v>
      </c>
      <c r="Z56" s="437" t="s">
        <v>586</v>
      </c>
      <c r="AA56" s="437" t="s">
        <v>586</v>
      </c>
      <c r="AB56" s="437" t="s">
        <v>586</v>
      </c>
      <c r="AC56" s="437" t="s">
        <v>586</v>
      </c>
      <c r="AD56" s="437" t="s">
        <v>586</v>
      </c>
      <c r="AE56" s="437" t="s">
        <v>586</v>
      </c>
      <c r="AF56" s="437" t="s">
        <v>586</v>
      </c>
      <c r="AG56" s="437" t="s">
        <v>586</v>
      </c>
    </row>
    <row r="57" spans="1:33" x14ac:dyDescent="0.15">
      <c r="A57" s="437" t="s">
        <v>731</v>
      </c>
      <c r="B57" s="437">
        <v>862</v>
      </c>
      <c r="C57" s="437">
        <v>975</v>
      </c>
      <c r="D57" s="437">
        <v>998</v>
      </c>
      <c r="E57" s="437">
        <v>899</v>
      </c>
      <c r="F57" s="437">
        <v>-360</v>
      </c>
      <c r="G57" s="437">
        <v>548</v>
      </c>
      <c r="H57" s="437">
        <v>54</v>
      </c>
      <c r="I57" s="437">
        <v>277</v>
      </c>
      <c r="J57" s="437">
        <v>30</v>
      </c>
      <c r="K57" s="437">
        <v>250</v>
      </c>
      <c r="L57" s="437">
        <v>110</v>
      </c>
      <c r="M57" s="437">
        <v>-63</v>
      </c>
      <c r="N57" s="437">
        <v>313</v>
      </c>
      <c r="O57" s="437">
        <v>297</v>
      </c>
      <c r="P57" s="437">
        <v>259</v>
      </c>
      <c r="Q57" s="437">
        <v>151</v>
      </c>
      <c r="R57" s="437">
        <v>-90</v>
      </c>
      <c r="S57" s="437" t="s">
        <v>586</v>
      </c>
      <c r="T57" s="437" t="s">
        <v>586</v>
      </c>
      <c r="U57" s="437" t="s">
        <v>586</v>
      </c>
      <c r="V57" s="437" t="s">
        <v>586</v>
      </c>
      <c r="W57" s="437" t="s">
        <v>586</v>
      </c>
      <c r="X57" s="437" t="s">
        <v>586</v>
      </c>
      <c r="Y57" s="437" t="s">
        <v>586</v>
      </c>
      <c r="Z57" s="437" t="s">
        <v>586</v>
      </c>
      <c r="AA57" s="437" t="s">
        <v>586</v>
      </c>
      <c r="AB57" s="437" t="s">
        <v>586</v>
      </c>
      <c r="AC57" s="437" t="s">
        <v>586</v>
      </c>
      <c r="AD57" s="437" t="s">
        <v>586</v>
      </c>
      <c r="AE57" s="437" t="s">
        <v>586</v>
      </c>
      <c r="AF57" s="437" t="s">
        <v>586</v>
      </c>
      <c r="AG57" s="437" t="s">
        <v>586</v>
      </c>
    </row>
    <row r="58" spans="1:33" x14ac:dyDescent="0.15">
      <c r="A58" s="437" t="s">
        <v>730</v>
      </c>
      <c r="B58" s="437">
        <v>-30</v>
      </c>
      <c r="C58" s="437">
        <v>-149</v>
      </c>
      <c r="D58" s="437">
        <v>12</v>
      </c>
      <c r="E58" s="437">
        <v>-8</v>
      </c>
      <c r="F58" s="437">
        <v>-38</v>
      </c>
      <c r="G58" s="437">
        <v>-12</v>
      </c>
      <c r="H58" s="437">
        <v>-29</v>
      </c>
      <c r="I58" s="437">
        <v>23</v>
      </c>
      <c r="J58" s="437">
        <v>-9</v>
      </c>
      <c r="K58" s="437">
        <v>-11</v>
      </c>
      <c r="L58" s="437">
        <v>-15</v>
      </c>
      <c r="M58" s="437">
        <v>8</v>
      </c>
      <c r="N58" s="437">
        <v>-92</v>
      </c>
      <c r="O58" s="437">
        <v>62</v>
      </c>
      <c r="P58" s="437">
        <v>59</v>
      </c>
      <c r="Q58" s="437">
        <v>12</v>
      </c>
      <c r="R58" s="437">
        <v>31</v>
      </c>
      <c r="S58" s="437" t="s">
        <v>586</v>
      </c>
      <c r="T58" s="437" t="s">
        <v>586</v>
      </c>
      <c r="U58" s="437" t="s">
        <v>586</v>
      </c>
      <c r="V58" s="437" t="s">
        <v>586</v>
      </c>
      <c r="W58" s="437" t="s">
        <v>586</v>
      </c>
      <c r="X58" s="437" t="s">
        <v>586</v>
      </c>
      <c r="Y58" s="437" t="s">
        <v>586</v>
      </c>
      <c r="Z58" s="437" t="s">
        <v>586</v>
      </c>
      <c r="AA58" s="437" t="s">
        <v>586</v>
      </c>
      <c r="AB58" s="437" t="s">
        <v>586</v>
      </c>
      <c r="AC58" s="437" t="s">
        <v>586</v>
      </c>
      <c r="AD58" s="437" t="s">
        <v>586</v>
      </c>
      <c r="AE58" s="437" t="s">
        <v>586</v>
      </c>
      <c r="AF58" s="437" t="s">
        <v>586</v>
      </c>
      <c r="AG58" s="437" t="s">
        <v>586</v>
      </c>
    </row>
    <row r="59" spans="1:33" x14ac:dyDescent="0.15">
      <c r="A59" s="437" t="s">
        <v>729</v>
      </c>
      <c r="B59" s="437">
        <v>596</v>
      </c>
      <c r="C59" s="437">
        <v>787</v>
      </c>
      <c r="D59" s="437">
        <v>697</v>
      </c>
      <c r="E59" s="437">
        <v>581</v>
      </c>
      <c r="F59" s="437">
        <v>326</v>
      </c>
      <c r="G59" s="437">
        <v>142</v>
      </c>
      <c r="H59" s="437">
        <v>-97</v>
      </c>
      <c r="I59" s="437">
        <v>-19</v>
      </c>
      <c r="J59" s="437">
        <v>101</v>
      </c>
      <c r="K59" s="437">
        <v>193</v>
      </c>
      <c r="L59" s="437">
        <v>-87</v>
      </c>
      <c r="M59" s="437">
        <v>-46</v>
      </c>
      <c r="N59" s="437">
        <v>215</v>
      </c>
      <c r="O59" s="437">
        <v>480</v>
      </c>
      <c r="P59" s="437">
        <v>70</v>
      </c>
      <c r="Q59" s="437">
        <v>1025</v>
      </c>
      <c r="R59" s="437">
        <v>-902</v>
      </c>
      <c r="S59" s="437">
        <v>1002</v>
      </c>
      <c r="T59" s="437">
        <v>287</v>
      </c>
      <c r="U59" s="437">
        <v>314</v>
      </c>
      <c r="V59" s="437">
        <v>2517</v>
      </c>
      <c r="W59" s="437">
        <v>3483</v>
      </c>
      <c r="X59" s="437">
        <v>4825</v>
      </c>
      <c r="Y59" s="437">
        <v>-10123</v>
      </c>
      <c r="Z59" s="437">
        <v>2745</v>
      </c>
      <c r="AA59" s="437">
        <v>5500</v>
      </c>
      <c r="AB59" s="437">
        <v>11552</v>
      </c>
      <c r="AC59" s="437">
        <v>10983</v>
      </c>
      <c r="AD59" s="437">
        <v>17611</v>
      </c>
      <c r="AE59" s="437">
        <v>12395</v>
      </c>
      <c r="AF59" s="437">
        <v>16116</v>
      </c>
      <c r="AG59" s="437">
        <v>15222</v>
      </c>
    </row>
    <row r="60" spans="1:33" x14ac:dyDescent="0.15">
      <c r="A60" s="437" t="s">
        <v>212</v>
      </c>
      <c r="B60" s="437">
        <v>-9</v>
      </c>
      <c r="C60" s="437">
        <v>13</v>
      </c>
      <c r="D60" s="437">
        <v>1</v>
      </c>
      <c r="E60" s="437">
        <v>3</v>
      </c>
      <c r="F60" s="437">
        <v>5</v>
      </c>
      <c r="G60" s="437">
        <v>16</v>
      </c>
      <c r="H60" s="437">
        <v>14</v>
      </c>
      <c r="I60" s="437">
        <v>-128</v>
      </c>
      <c r="J60" s="437" t="s">
        <v>619</v>
      </c>
      <c r="K60" s="437">
        <v>15</v>
      </c>
      <c r="L60" s="437">
        <v>-58</v>
      </c>
      <c r="M60" s="437">
        <v>10</v>
      </c>
      <c r="N60" s="437">
        <v>43</v>
      </c>
      <c r="O60" s="437">
        <v>102</v>
      </c>
      <c r="P60" s="437">
        <v>58</v>
      </c>
      <c r="Q60" s="437">
        <v>24</v>
      </c>
      <c r="R60" s="437">
        <v>104</v>
      </c>
      <c r="S60" s="437">
        <v>-549</v>
      </c>
      <c r="T60" s="437">
        <v>-549</v>
      </c>
      <c r="U60" s="437">
        <v>653</v>
      </c>
      <c r="V60" s="437">
        <v>-41</v>
      </c>
      <c r="W60" s="437">
        <v>-371</v>
      </c>
      <c r="X60" s="437">
        <v>2353</v>
      </c>
      <c r="Y60" s="437">
        <v>-431</v>
      </c>
      <c r="Z60" s="437">
        <v>3986</v>
      </c>
      <c r="AA60" s="437">
        <v>4923</v>
      </c>
      <c r="AB60" s="437">
        <v>5102</v>
      </c>
      <c r="AC60" s="437">
        <v>3956</v>
      </c>
      <c r="AD60" s="437">
        <v>3951</v>
      </c>
      <c r="AE60" s="437">
        <v>3928</v>
      </c>
      <c r="AF60" s="437">
        <v>517</v>
      </c>
      <c r="AG60" s="437">
        <v>2617</v>
      </c>
    </row>
    <row r="61" spans="1:33" x14ac:dyDescent="0.15">
      <c r="A61" s="437" t="s">
        <v>708</v>
      </c>
      <c r="B61" s="437">
        <v>-385</v>
      </c>
      <c r="C61" s="437">
        <v>-34</v>
      </c>
      <c r="D61" s="437">
        <v>431</v>
      </c>
      <c r="E61" s="437">
        <v>-109</v>
      </c>
      <c r="F61" s="437">
        <v>-589</v>
      </c>
      <c r="G61" s="437">
        <v>3</v>
      </c>
      <c r="H61" s="437">
        <v>-533</v>
      </c>
      <c r="I61" s="437">
        <v>-143</v>
      </c>
      <c r="J61" s="437">
        <v>-153</v>
      </c>
      <c r="K61" s="437">
        <v>-31</v>
      </c>
      <c r="L61" s="437">
        <v>-431</v>
      </c>
      <c r="M61" s="437">
        <v>313</v>
      </c>
      <c r="N61" s="437">
        <v>184</v>
      </c>
      <c r="O61" s="437">
        <v>-41</v>
      </c>
      <c r="P61" s="437">
        <v>-39</v>
      </c>
      <c r="Q61" s="437">
        <v>460</v>
      </c>
      <c r="R61" s="437">
        <v>240</v>
      </c>
      <c r="S61" s="437">
        <v>-1741</v>
      </c>
      <c r="T61" s="437">
        <v>1458</v>
      </c>
      <c r="U61" s="437">
        <v>775</v>
      </c>
      <c r="V61" s="437">
        <v>-277</v>
      </c>
      <c r="W61" s="437">
        <v>1695</v>
      </c>
      <c r="X61" s="437">
        <v>1579</v>
      </c>
      <c r="Y61" s="437">
        <v>3423</v>
      </c>
      <c r="Z61" s="437">
        <v>4230</v>
      </c>
      <c r="AA61" s="437">
        <v>2433</v>
      </c>
      <c r="AB61" s="437">
        <v>2860</v>
      </c>
      <c r="AC61" s="437">
        <v>3750</v>
      </c>
      <c r="AD61" s="437">
        <v>4903</v>
      </c>
      <c r="AE61" s="437">
        <v>6644</v>
      </c>
      <c r="AF61" s="437">
        <v>3285</v>
      </c>
      <c r="AG61" s="437">
        <v>3709</v>
      </c>
    </row>
    <row r="62" spans="1:33" x14ac:dyDescent="0.15">
      <c r="A62" s="437" t="s">
        <v>707</v>
      </c>
      <c r="B62" s="437">
        <v>45</v>
      </c>
      <c r="C62" s="437">
        <v>147</v>
      </c>
      <c r="D62" s="437">
        <v>297</v>
      </c>
      <c r="E62" s="437">
        <v>37</v>
      </c>
      <c r="F62" s="437">
        <v>-173</v>
      </c>
      <c r="G62" s="437">
        <v>-167</v>
      </c>
      <c r="H62" s="437">
        <v>-144</v>
      </c>
      <c r="I62" s="437">
        <v>80</v>
      </c>
      <c r="J62" s="437">
        <v>98</v>
      </c>
      <c r="K62" s="437">
        <v>-70</v>
      </c>
      <c r="L62" s="437">
        <v>-385</v>
      </c>
      <c r="M62" s="437">
        <v>107</v>
      </c>
      <c r="N62" s="437">
        <v>30</v>
      </c>
      <c r="O62" s="437">
        <v>156</v>
      </c>
      <c r="P62" s="437">
        <v>-131</v>
      </c>
      <c r="Q62" s="437">
        <v>52</v>
      </c>
      <c r="R62" s="437">
        <v>16</v>
      </c>
      <c r="S62" s="437">
        <v>-224</v>
      </c>
      <c r="T62" s="437">
        <v>324</v>
      </c>
      <c r="U62" s="437">
        <v>365</v>
      </c>
      <c r="V62" s="437">
        <v>246</v>
      </c>
      <c r="W62" s="437">
        <v>136</v>
      </c>
      <c r="X62" s="437">
        <v>624</v>
      </c>
      <c r="Y62" s="437">
        <v>859</v>
      </c>
      <c r="Z62" s="437">
        <v>1059</v>
      </c>
      <c r="AA62" s="437">
        <v>1395</v>
      </c>
      <c r="AB62" s="437">
        <v>1628</v>
      </c>
      <c r="AC62" s="437">
        <v>1474</v>
      </c>
      <c r="AD62" s="437">
        <v>1823</v>
      </c>
      <c r="AE62" s="437">
        <v>2303</v>
      </c>
      <c r="AF62" s="437">
        <v>2190</v>
      </c>
      <c r="AG62" s="437">
        <v>1746</v>
      </c>
    </row>
    <row r="63" spans="1:33" x14ac:dyDescent="0.15">
      <c r="A63" s="437" t="s">
        <v>706</v>
      </c>
      <c r="B63" s="437">
        <v>4</v>
      </c>
      <c r="C63" s="437">
        <v>128</v>
      </c>
      <c r="D63" s="437">
        <v>220</v>
      </c>
      <c r="E63" s="437">
        <v>147</v>
      </c>
      <c r="F63" s="437">
        <v>234</v>
      </c>
      <c r="G63" s="437">
        <v>135</v>
      </c>
      <c r="H63" s="437">
        <v>-381</v>
      </c>
      <c r="I63" s="437">
        <v>-117</v>
      </c>
      <c r="J63" s="437">
        <v>-173</v>
      </c>
      <c r="K63" s="437">
        <v>188</v>
      </c>
      <c r="L63" s="437">
        <v>-12</v>
      </c>
      <c r="M63" s="437">
        <v>-6</v>
      </c>
      <c r="N63" s="437">
        <v>-96</v>
      </c>
      <c r="O63" s="437">
        <v>210</v>
      </c>
      <c r="P63" s="437">
        <v>-71</v>
      </c>
      <c r="Q63" s="437">
        <v>-36</v>
      </c>
      <c r="R63" s="437">
        <v>-159</v>
      </c>
      <c r="S63" s="437">
        <v>-1693</v>
      </c>
      <c r="T63" s="437">
        <v>676</v>
      </c>
      <c r="U63" s="437">
        <v>269</v>
      </c>
      <c r="V63" s="437">
        <v>-513</v>
      </c>
      <c r="W63" s="437">
        <v>481</v>
      </c>
      <c r="X63" s="437">
        <v>-252</v>
      </c>
      <c r="Y63" s="437">
        <v>-14</v>
      </c>
      <c r="Z63" s="437">
        <v>500</v>
      </c>
      <c r="AA63" s="437">
        <v>864</v>
      </c>
      <c r="AB63" s="437">
        <v>1103</v>
      </c>
      <c r="AC63" s="437">
        <v>795</v>
      </c>
      <c r="AD63" s="437">
        <v>1011</v>
      </c>
      <c r="AE63" s="437">
        <v>1216</v>
      </c>
      <c r="AF63" s="437">
        <v>997</v>
      </c>
      <c r="AG63" s="437">
        <v>106</v>
      </c>
    </row>
    <row r="64" spans="1:33" x14ac:dyDescent="0.15">
      <c r="A64" s="437" t="s">
        <v>705</v>
      </c>
      <c r="B64" s="437">
        <v>15</v>
      </c>
      <c r="C64" s="437">
        <v>56</v>
      </c>
      <c r="D64" s="437">
        <v>42</v>
      </c>
      <c r="E64" s="437">
        <v>-46</v>
      </c>
      <c r="F64" s="437">
        <v>112</v>
      </c>
      <c r="G64" s="437">
        <v>74</v>
      </c>
      <c r="H64" s="437">
        <v>40</v>
      </c>
      <c r="I64" s="437">
        <v>21</v>
      </c>
      <c r="J64" s="437">
        <v>88</v>
      </c>
      <c r="K64" s="437">
        <v>115</v>
      </c>
      <c r="L64" s="437">
        <v>87</v>
      </c>
      <c r="M64" s="437">
        <v>120</v>
      </c>
      <c r="N64" s="437">
        <v>102</v>
      </c>
      <c r="O64" s="437">
        <v>98</v>
      </c>
      <c r="P64" s="437">
        <v>43</v>
      </c>
      <c r="Q64" s="437">
        <v>179</v>
      </c>
      <c r="R64" s="437">
        <v>218</v>
      </c>
      <c r="S64" s="437">
        <v>65</v>
      </c>
      <c r="T64" s="437">
        <v>-56</v>
      </c>
      <c r="U64" s="437">
        <v>-117</v>
      </c>
      <c r="V64" s="437">
        <v>-2</v>
      </c>
      <c r="W64" s="437">
        <v>321</v>
      </c>
      <c r="X64" s="437">
        <v>506</v>
      </c>
      <c r="Y64" s="437">
        <v>381</v>
      </c>
      <c r="Z64" s="437">
        <v>554</v>
      </c>
      <c r="AA64" s="437">
        <v>816</v>
      </c>
      <c r="AB64" s="437">
        <v>321</v>
      </c>
      <c r="AC64" s="437">
        <v>143</v>
      </c>
      <c r="AD64" s="437">
        <v>542</v>
      </c>
      <c r="AE64" s="437">
        <v>428</v>
      </c>
      <c r="AF64" s="437">
        <v>437</v>
      </c>
      <c r="AG64" s="437">
        <v>320</v>
      </c>
    </row>
    <row r="65" spans="1:33" x14ac:dyDescent="0.15">
      <c r="A65" s="437" t="s">
        <v>479</v>
      </c>
      <c r="B65" s="437">
        <v>-450</v>
      </c>
      <c r="C65" s="437">
        <v>-365</v>
      </c>
      <c r="D65" s="437">
        <v>-128</v>
      </c>
      <c r="E65" s="437">
        <v>-247</v>
      </c>
      <c r="F65" s="437">
        <v>-761</v>
      </c>
      <c r="G65" s="437">
        <v>-39</v>
      </c>
      <c r="H65" s="437">
        <v>-48</v>
      </c>
      <c r="I65" s="437">
        <v>-127</v>
      </c>
      <c r="J65" s="437">
        <v>-166</v>
      </c>
      <c r="K65" s="437">
        <v>-264</v>
      </c>
      <c r="L65" s="437">
        <v>-121</v>
      </c>
      <c r="M65" s="437">
        <v>91</v>
      </c>
      <c r="N65" s="437">
        <v>149</v>
      </c>
      <c r="O65" s="437">
        <v>-505</v>
      </c>
      <c r="P65" s="437">
        <v>119</v>
      </c>
      <c r="Q65" s="437">
        <v>264</v>
      </c>
      <c r="R65" s="437">
        <v>164</v>
      </c>
      <c r="S65" s="437">
        <v>111</v>
      </c>
      <c r="T65" s="437">
        <v>514</v>
      </c>
      <c r="U65" s="437">
        <v>258</v>
      </c>
      <c r="V65" s="437">
        <v>-8</v>
      </c>
      <c r="W65" s="437">
        <v>757</v>
      </c>
      <c r="X65" s="437">
        <v>701</v>
      </c>
      <c r="Y65" s="437">
        <v>2198</v>
      </c>
      <c r="Z65" s="437">
        <v>2118</v>
      </c>
      <c r="AA65" s="437">
        <v>-642</v>
      </c>
      <c r="AB65" s="437">
        <v>-192</v>
      </c>
      <c r="AC65" s="437">
        <v>1338</v>
      </c>
      <c r="AD65" s="437">
        <v>1527</v>
      </c>
      <c r="AE65" s="437">
        <v>2697</v>
      </c>
      <c r="AF65" s="437">
        <v>-339</v>
      </c>
      <c r="AG65" s="437">
        <v>1537</v>
      </c>
    </row>
    <row r="66" spans="1:33" x14ac:dyDescent="0.15">
      <c r="A66" s="437" t="s">
        <v>653</v>
      </c>
      <c r="B66" s="437">
        <v>300</v>
      </c>
      <c r="C66" s="437">
        <v>562</v>
      </c>
      <c r="D66" s="437">
        <v>370</v>
      </c>
      <c r="E66" s="437">
        <v>145</v>
      </c>
      <c r="F66" s="437">
        <v>-505</v>
      </c>
      <c r="G66" s="437">
        <v>102</v>
      </c>
      <c r="H66" s="437">
        <v>196</v>
      </c>
      <c r="I66" s="437">
        <v>-158</v>
      </c>
      <c r="J66" s="437">
        <v>610</v>
      </c>
      <c r="K66" s="437">
        <v>631</v>
      </c>
      <c r="L66" s="437">
        <v>462</v>
      </c>
      <c r="M66" s="437">
        <v>528</v>
      </c>
      <c r="N66" s="437">
        <v>329</v>
      </c>
      <c r="O66" s="437">
        <v>-146</v>
      </c>
      <c r="P66" s="437">
        <v>830</v>
      </c>
      <c r="Q66" s="437">
        <v>538</v>
      </c>
      <c r="R66" s="437">
        <v>593</v>
      </c>
      <c r="S66" s="437">
        <v>466</v>
      </c>
      <c r="T66" s="437">
        <v>1566</v>
      </c>
      <c r="U66" s="437">
        <v>410</v>
      </c>
      <c r="V66" s="437">
        <v>566</v>
      </c>
      <c r="W66" s="437">
        <v>1830</v>
      </c>
      <c r="X66" s="437">
        <v>3218</v>
      </c>
      <c r="Y66" s="437">
        <v>3145</v>
      </c>
      <c r="Z66" s="437">
        <v>2073</v>
      </c>
      <c r="AA66" s="437">
        <v>3744</v>
      </c>
      <c r="AB66" s="437">
        <v>2640</v>
      </c>
      <c r="AC66" s="437">
        <v>748</v>
      </c>
      <c r="AD66" s="437">
        <v>3590</v>
      </c>
      <c r="AE66" s="437">
        <v>5200</v>
      </c>
      <c r="AF66" s="437">
        <v>2932</v>
      </c>
      <c r="AG66" s="437">
        <v>4289</v>
      </c>
    </row>
    <row r="67" spans="1:33" x14ac:dyDescent="0.15">
      <c r="A67" s="437" t="s">
        <v>652</v>
      </c>
      <c r="B67" s="437">
        <v>68</v>
      </c>
      <c r="C67" s="437">
        <v>77</v>
      </c>
      <c r="D67" s="437">
        <v>123</v>
      </c>
      <c r="E67" s="437">
        <v>61</v>
      </c>
      <c r="F67" s="437">
        <v>100</v>
      </c>
      <c r="G67" s="437">
        <v>37</v>
      </c>
      <c r="H67" s="437">
        <v>61</v>
      </c>
      <c r="I67" s="437">
        <v>24</v>
      </c>
      <c r="J67" s="437">
        <v>107</v>
      </c>
      <c r="K67" s="437">
        <v>110</v>
      </c>
      <c r="L67" s="437">
        <v>218</v>
      </c>
      <c r="M67" s="437">
        <v>255</v>
      </c>
      <c r="N67" s="437">
        <v>155</v>
      </c>
      <c r="O67" s="437">
        <v>237</v>
      </c>
      <c r="P67" s="437">
        <v>186</v>
      </c>
      <c r="Q67" s="437">
        <v>170</v>
      </c>
      <c r="R67" s="437">
        <v>185</v>
      </c>
      <c r="S67" s="437">
        <v>181</v>
      </c>
      <c r="T67" s="437">
        <v>410</v>
      </c>
      <c r="U67" s="437">
        <v>80</v>
      </c>
      <c r="V67" s="437">
        <v>197</v>
      </c>
      <c r="W67" s="437">
        <v>415</v>
      </c>
      <c r="X67" s="437">
        <v>463</v>
      </c>
      <c r="Y67" s="437">
        <v>574</v>
      </c>
      <c r="Z67" s="437">
        <v>750</v>
      </c>
      <c r="AA67" s="437">
        <v>617</v>
      </c>
      <c r="AB67" s="437">
        <v>202</v>
      </c>
      <c r="AC67" s="437">
        <v>-333</v>
      </c>
      <c r="AD67" s="437">
        <v>427</v>
      </c>
      <c r="AE67" s="437">
        <v>-39</v>
      </c>
      <c r="AF67" s="437">
        <v>195</v>
      </c>
      <c r="AG67" s="437">
        <v>157</v>
      </c>
    </row>
    <row r="68" spans="1:33" x14ac:dyDescent="0.15">
      <c r="A68" s="437" t="s">
        <v>651</v>
      </c>
      <c r="B68" s="437">
        <v>61</v>
      </c>
      <c r="C68" s="437">
        <v>430</v>
      </c>
      <c r="D68" s="437">
        <v>297</v>
      </c>
      <c r="E68" s="437">
        <v>151</v>
      </c>
      <c r="F68" s="437">
        <v>157</v>
      </c>
      <c r="G68" s="437">
        <v>162</v>
      </c>
      <c r="H68" s="437">
        <v>48</v>
      </c>
      <c r="I68" s="437">
        <v>27</v>
      </c>
      <c r="J68" s="437">
        <v>373</v>
      </c>
      <c r="K68" s="437">
        <v>457</v>
      </c>
      <c r="L68" s="437">
        <v>82</v>
      </c>
      <c r="M68" s="437">
        <v>181</v>
      </c>
      <c r="N68" s="437">
        <v>12</v>
      </c>
      <c r="O68" s="437">
        <v>405</v>
      </c>
      <c r="P68" s="437">
        <v>197</v>
      </c>
      <c r="Q68" s="437">
        <v>297</v>
      </c>
      <c r="R68" s="437">
        <v>254</v>
      </c>
      <c r="S68" s="437">
        <v>-92</v>
      </c>
      <c r="T68" s="437">
        <v>199</v>
      </c>
      <c r="U68" s="437">
        <v>-201</v>
      </c>
      <c r="V68" s="437">
        <v>98</v>
      </c>
      <c r="W68" s="437">
        <v>389</v>
      </c>
      <c r="X68" s="437">
        <v>1141</v>
      </c>
      <c r="Y68" s="437">
        <v>976</v>
      </c>
      <c r="Z68" s="437">
        <v>-955</v>
      </c>
      <c r="AA68" s="437">
        <v>980</v>
      </c>
      <c r="AB68" s="437">
        <v>-154</v>
      </c>
      <c r="AC68" s="437">
        <v>17</v>
      </c>
      <c r="AD68" s="437">
        <v>44</v>
      </c>
      <c r="AE68" s="437">
        <v>1375</v>
      </c>
      <c r="AF68" s="437">
        <v>278</v>
      </c>
      <c r="AG68" s="437">
        <v>459</v>
      </c>
    </row>
    <row r="69" spans="1:33" x14ac:dyDescent="0.15">
      <c r="A69" s="437" t="s">
        <v>650</v>
      </c>
      <c r="B69" s="437">
        <v>167</v>
      </c>
      <c r="C69" s="437">
        <v>101</v>
      </c>
      <c r="D69" s="437">
        <v>96</v>
      </c>
      <c r="E69" s="437">
        <v>67</v>
      </c>
      <c r="F69" s="437">
        <v>-7</v>
      </c>
      <c r="G69" s="437">
        <v>49</v>
      </c>
      <c r="H69" s="437">
        <v>32</v>
      </c>
      <c r="I69" s="437">
        <v>35</v>
      </c>
      <c r="J69" s="437">
        <v>93</v>
      </c>
      <c r="K69" s="437">
        <v>76</v>
      </c>
      <c r="L69" s="437">
        <v>83</v>
      </c>
      <c r="M69" s="437">
        <v>36</v>
      </c>
      <c r="N69" s="437">
        <v>94</v>
      </c>
      <c r="O69" s="437">
        <v>-944</v>
      </c>
      <c r="P69" s="437">
        <v>88</v>
      </c>
      <c r="Q69" s="437">
        <v>78</v>
      </c>
      <c r="R69" s="437">
        <v>52</v>
      </c>
      <c r="S69" s="437">
        <v>-13</v>
      </c>
      <c r="T69" s="437">
        <v>173</v>
      </c>
      <c r="U69" s="437">
        <v>36</v>
      </c>
      <c r="V69" s="437">
        <v>-65</v>
      </c>
      <c r="W69" s="437">
        <v>93</v>
      </c>
      <c r="X69" s="437">
        <v>233</v>
      </c>
      <c r="Y69" s="437">
        <v>353</v>
      </c>
      <c r="Z69" s="437">
        <v>332</v>
      </c>
      <c r="AA69" s="437">
        <v>197</v>
      </c>
      <c r="AB69" s="437">
        <v>108</v>
      </c>
      <c r="AC69" s="437">
        <v>313</v>
      </c>
      <c r="AD69" s="437">
        <v>469</v>
      </c>
      <c r="AE69" s="437">
        <v>749</v>
      </c>
      <c r="AF69" s="437">
        <v>1172</v>
      </c>
      <c r="AG69" s="437">
        <v>1234</v>
      </c>
    </row>
    <row r="70" spans="1:33" x14ac:dyDescent="0.15">
      <c r="A70" s="437" t="s">
        <v>479</v>
      </c>
      <c r="B70" s="437">
        <v>3</v>
      </c>
      <c r="C70" s="437">
        <v>-46</v>
      </c>
      <c r="D70" s="437">
        <v>-146</v>
      </c>
      <c r="E70" s="437">
        <v>-134</v>
      </c>
      <c r="F70" s="437">
        <v>-756</v>
      </c>
      <c r="G70" s="437">
        <v>-146</v>
      </c>
      <c r="H70" s="437">
        <v>55</v>
      </c>
      <c r="I70" s="437">
        <v>-244</v>
      </c>
      <c r="J70" s="437">
        <v>36</v>
      </c>
      <c r="K70" s="437">
        <v>-13</v>
      </c>
      <c r="L70" s="437">
        <v>79</v>
      </c>
      <c r="M70" s="437">
        <v>56</v>
      </c>
      <c r="N70" s="437">
        <v>67</v>
      </c>
      <c r="O70" s="437">
        <v>156</v>
      </c>
      <c r="P70" s="437">
        <v>359</v>
      </c>
      <c r="Q70" s="437">
        <v>-7</v>
      </c>
      <c r="R70" s="437">
        <v>101</v>
      </c>
      <c r="S70" s="437">
        <v>391</v>
      </c>
      <c r="T70" s="437">
        <v>783</v>
      </c>
      <c r="U70" s="437">
        <v>496</v>
      </c>
      <c r="V70" s="437">
        <v>335</v>
      </c>
      <c r="W70" s="437">
        <v>933</v>
      </c>
      <c r="X70" s="437">
        <v>1381</v>
      </c>
      <c r="Y70" s="437">
        <v>1242</v>
      </c>
      <c r="Z70" s="437">
        <v>1946</v>
      </c>
      <c r="AA70" s="437">
        <v>1949</v>
      </c>
      <c r="AB70" s="437">
        <v>2484</v>
      </c>
      <c r="AC70" s="437">
        <v>751</v>
      </c>
      <c r="AD70" s="437">
        <v>2650</v>
      </c>
      <c r="AE70" s="437">
        <v>3114</v>
      </c>
      <c r="AF70" s="437">
        <v>1287</v>
      </c>
      <c r="AG70" s="437">
        <v>2440</v>
      </c>
    </row>
    <row r="71" spans="1:33" x14ac:dyDescent="0.15">
      <c r="A71" s="437" t="s">
        <v>636</v>
      </c>
      <c r="B71" s="437">
        <v>622</v>
      </c>
      <c r="C71" s="437">
        <v>1617</v>
      </c>
      <c r="D71" s="437">
        <v>2981</v>
      </c>
      <c r="E71" s="437">
        <v>1261</v>
      </c>
      <c r="F71" s="437">
        <v>1240</v>
      </c>
      <c r="G71" s="437">
        <v>2835</v>
      </c>
      <c r="H71" s="437">
        <v>2701</v>
      </c>
      <c r="I71" s="437">
        <v>2459</v>
      </c>
      <c r="J71" s="437">
        <v>3434</v>
      </c>
      <c r="K71" s="437">
        <v>2873</v>
      </c>
      <c r="L71" s="437">
        <v>4992</v>
      </c>
      <c r="M71" s="437">
        <v>6240</v>
      </c>
      <c r="N71" s="437">
        <v>4316</v>
      </c>
      <c r="O71" s="437">
        <v>9088</v>
      </c>
      <c r="P71" s="437">
        <v>9957</v>
      </c>
      <c r="Q71" s="437">
        <v>8969</v>
      </c>
      <c r="R71" s="437">
        <v>1745</v>
      </c>
      <c r="S71" s="437">
        <v>5735</v>
      </c>
      <c r="T71" s="437">
        <v>17246</v>
      </c>
      <c r="U71" s="437">
        <v>12845</v>
      </c>
      <c r="V71" s="437">
        <v>13321</v>
      </c>
      <c r="W71" s="437">
        <v>20488</v>
      </c>
      <c r="X71" s="437">
        <v>28578</v>
      </c>
      <c r="Y71" s="437">
        <v>12171</v>
      </c>
      <c r="Z71" s="437">
        <v>39344</v>
      </c>
      <c r="AA71" s="437">
        <v>33025</v>
      </c>
      <c r="AB71" s="437">
        <v>35156</v>
      </c>
      <c r="AC71" s="437">
        <v>32534</v>
      </c>
      <c r="AD71" s="437">
        <v>46231</v>
      </c>
      <c r="AE71" s="437">
        <v>40444</v>
      </c>
      <c r="AF71" s="437">
        <v>47800</v>
      </c>
      <c r="AG71" s="437">
        <v>49526</v>
      </c>
    </row>
    <row r="72" spans="1:33" x14ac:dyDescent="0.15">
      <c r="A72" s="437" t="s">
        <v>635</v>
      </c>
      <c r="B72" s="437">
        <v>-123</v>
      </c>
      <c r="C72" s="437">
        <v>82</v>
      </c>
      <c r="D72" s="437">
        <v>526</v>
      </c>
      <c r="E72" s="437">
        <v>258</v>
      </c>
      <c r="F72" s="437">
        <v>136</v>
      </c>
      <c r="G72" s="437">
        <v>651</v>
      </c>
      <c r="H72" s="437">
        <v>863</v>
      </c>
      <c r="I72" s="437">
        <v>1030</v>
      </c>
      <c r="J72" s="437">
        <v>958</v>
      </c>
      <c r="K72" s="437">
        <v>-446</v>
      </c>
      <c r="L72" s="437">
        <v>1144</v>
      </c>
      <c r="M72" s="437">
        <v>1367</v>
      </c>
      <c r="N72" s="437">
        <v>747</v>
      </c>
      <c r="O72" s="437">
        <v>1279</v>
      </c>
      <c r="P72" s="437">
        <v>1240</v>
      </c>
      <c r="Q72" s="437">
        <v>1649</v>
      </c>
      <c r="R72" s="437">
        <v>1</v>
      </c>
      <c r="S72" s="437">
        <v>1220</v>
      </c>
      <c r="T72" s="437">
        <v>1940</v>
      </c>
      <c r="U72" s="437">
        <v>192</v>
      </c>
      <c r="V72" s="437">
        <v>513</v>
      </c>
      <c r="W72" s="437">
        <v>1650</v>
      </c>
      <c r="X72" s="437">
        <v>3557</v>
      </c>
      <c r="Y72" s="437">
        <v>1579</v>
      </c>
      <c r="Z72" s="437">
        <v>3373</v>
      </c>
      <c r="AA72" s="437">
        <v>5107</v>
      </c>
      <c r="AB72" s="437">
        <v>4699</v>
      </c>
      <c r="AC72" s="437">
        <v>3001</v>
      </c>
      <c r="AD72" s="437">
        <v>6759</v>
      </c>
      <c r="AE72" s="437">
        <v>6474</v>
      </c>
      <c r="AF72" s="437">
        <v>10148</v>
      </c>
      <c r="AG72" s="437">
        <v>9617</v>
      </c>
    </row>
    <row r="73" spans="1:33" x14ac:dyDescent="0.15">
      <c r="A73" s="437" t="s">
        <v>634</v>
      </c>
      <c r="B73" s="437">
        <v>-3</v>
      </c>
      <c r="C73" s="437">
        <v>-46</v>
      </c>
      <c r="D73" s="437">
        <v>-92</v>
      </c>
      <c r="E73" s="437">
        <v>-88</v>
      </c>
      <c r="F73" s="437">
        <v>-63</v>
      </c>
      <c r="G73" s="437">
        <v>-74</v>
      </c>
      <c r="H73" s="437">
        <v>-38</v>
      </c>
      <c r="I73" s="437">
        <v>-70</v>
      </c>
      <c r="J73" s="437">
        <v>-23</v>
      </c>
      <c r="K73" s="437">
        <v>-16</v>
      </c>
      <c r="L73" s="437">
        <v>-12</v>
      </c>
      <c r="M73" s="437">
        <v>91</v>
      </c>
      <c r="N73" s="437">
        <v>17</v>
      </c>
      <c r="O73" s="437">
        <v>140</v>
      </c>
      <c r="P73" s="437">
        <v>540</v>
      </c>
      <c r="Q73" s="437">
        <v>692</v>
      </c>
      <c r="R73" s="437">
        <v>211</v>
      </c>
      <c r="S73" s="437">
        <v>442</v>
      </c>
      <c r="T73" s="437">
        <v>768</v>
      </c>
      <c r="U73" s="437">
        <v>560</v>
      </c>
      <c r="V73" s="437">
        <v>1070</v>
      </c>
      <c r="W73" s="437">
        <v>1271</v>
      </c>
      <c r="X73" s="437">
        <v>2046</v>
      </c>
      <c r="Y73" s="437">
        <v>1839</v>
      </c>
      <c r="Z73" s="437">
        <v>3743</v>
      </c>
      <c r="AA73" s="437">
        <v>1997</v>
      </c>
      <c r="AB73" s="437">
        <v>3509</v>
      </c>
      <c r="AC73" s="437">
        <v>3932</v>
      </c>
      <c r="AD73" s="437">
        <v>5878</v>
      </c>
      <c r="AE73" s="437">
        <v>5825</v>
      </c>
      <c r="AF73" s="437">
        <v>3120</v>
      </c>
      <c r="AG73" s="437">
        <v>6719</v>
      </c>
    </row>
    <row r="74" spans="1:33" x14ac:dyDescent="0.15">
      <c r="A74" s="437" t="s">
        <v>633</v>
      </c>
      <c r="B74" s="437">
        <v>393</v>
      </c>
      <c r="C74" s="437">
        <v>346</v>
      </c>
      <c r="D74" s="437">
        <v>216</v>
      </c>
      <c r="E74" s="437">
        <v>125</v>
      </c>
      <c r="F74" s="437">
        <v>271</v>
      </c>
      <c r="G74" s="437">
        <v>601</v>
      </c>
      <c r="H74" s="437">
        <v>389</v>
      </c>
      <c r="I74" s="437">
        <v>259</v>
      </c>
      <c r="J74" s="437">
        <v>361</v>
      </c>
      <c r="K74" s="437">
        <v>569</v>
      </c>
      <c r="L74" s="437">
        <v>1156</v>
      </c>
      <c r="M74" s="437">
        <v>1127</v>
      </c>
      <c r="N74" s="437">
        <v>538</v>
      </c>
      <c r="O74" s="437">
        <v>1230</v>
      </c>
      <c r="P74" s="437">
        <v>886</v>
      </c>
      <c r="Q74" s="437">
        <v>1109</v>
      </c>
      <c r="R74" s="437">
        <v>677</v>
      </c>
      <c r="S74" s="437">
        <v>1360</v>
      </c>
      <c r="T74" s="437">
        <v>3509</v>
      </c>
      <c r="U74" s="437">
        <v>3533</v>
      </c>
      <c r="V74" s="437">
        <v>1330</v>
      </c>
      <c r="W74" s="437">
        <v>2492</v>
      </c>
      <c r="X74" s="437">
        <v>2879</v>
      </c>
      <c r="Y74" s="437">
        <v>-396</v>
      </c>
      <c r="Z74" s="437">
        <v>4257</v>
      </c>
      <c r="AA74" s="437">
        <v>4768</v>
      </c>
      <c r="AB74" s="437">
        <v>4457</v>
      </c>
      <c r="AC74" s="437">
        <v>4461</v>
      </c>
      <c r="AD74" s="437">
        <v>4108</v>
      </c>
      <c r="AE74" s="437">
        <v>3878</v>
      </c>
      <c r="AF74" s="437">
        <v>3440</v>
      </c>
      <c r="AG74" s="437">
        <v>3392</v>
      </c>
    </row>
    <row r="75" spans="1:33" x14ac:dyDescent="0.15">
      <c r="A75" s="437" t="s">
        <v>632</v>
      </c>
      <c r="B75" s="437">
        <v>36</v>
      </c>
      <c r="C75" s="437">
        <v>47</v>
      </c>
      <c r="D75" s="437">
        <v>42</v>
      </c>
      <c r="E75" s="437">
        <v>45</v>
      </c>
      <c r="F75" s="437">
        <v>60</v>
      </c>
      <c r="G75" s="437">
        <v>56</v>
      </c>
      <c r="H75" s="437">
        <v>62</v>
      </c>
      <c r="I75" s="437">
        <v>34</v>
      </c>
      <c r="J75" s="437">
        <v>39</v>
      </c>
      <c r="K75" s="437">
        <v>38</v>
      </c>
      <c r="L75" s="437">
        <v>54</v>
      </c>
      <c r="M75" s="437">
        <v>56</v>
      </c>
      <c r="N75" s="437">
        <v>98</v>
      </c>
      <c r="O75" s="437">
        <v>108</v>
      </c>
      <c r="P75" s="437">
        <v>70</v>
      </c>
      <c r="Q75" s="437">
        <v>-91</v>
      </c>
      <c r="R75" s="437">
        <v>-182</v>
      </c>
      <c r="S75" s="437">
        <v>-73</v>
      </c>
      <c r="T75" s="437">
        <v>165</v>
      </c>
      <c r="U75" s="437">
        <v>99</v>
      </c>
      <c r="V75" s="437">
        <v>249</v>
      </c>
      <c r="W75" s="437">
        <v>407</v>
      </c>
      <c r="X75" s="437">
        <v>939</v>
      </c>
      <c r="Y75" s="437">
        <v>937</v>
      </c>
      <c r="Z75" s="437">
        <v>1430</v>
      </c>
      <c r="AA75" s="437">
        <v>2030</v>
      </c>
      <c r="AB75" s="437">
        <v>2024</v>
      </c>
      <c r="AC75" s="437">
        <v>2496</v>
      </c>
      <c r="AD75" s="437">
        <v>2914</v>
      </c>
      <c r="AE75" s="437">
        <v>2688</v>
      </c>
      <c r="AF75" s="437">
        <v>2783</v>
      </c>
      <c r="AG75" s="437">
        <v>2389</v>
      </c>
    </row>
    <row r="76" spans="1:33" x14ac:dyDescent="0.15">
      <c r="A76" s="437" t="s">
        <v>631</v>
      </c>
      <c r="B76" s="437">
        <v>-116</v>
      </c>
      <c r="C76" s="437">
        <v>190</v>
      </c>
      <c r="D76" s="437">
        <v>1223</v>
      </c>
      <c r="E76" s="437">
        <v>222</v>
      </c>
      <c r="F76" s="437">
        <v>-205</v>
      </c>
      <c r="G76" s="437">
        <v>-15</v>
      </c>
      <c r="H76" s="437">
        <v>-2</v>
      </c>
      <c r="I76" s="437">
        <v>26</v>
      </c>
      <c r="J76" s="437">
        <v>627</v>
      </c>
      <c r="K76" s="437">
        <v>860</v>
      </c>
      <c r="L76" s="437">
        <v>79</v>
      </c>
      <c r="M76" s="437">
        <v>566</v>
      </c>
      <c r="N76" s="437">
        <v>-112</v>
      </c>
      <c r="O76" s="437">
        <v>151</v>
      </c>
      <c r="P76" s="437">
        <v>1031</v>
      </c>
      <c r="Q76" s="437">
        <v>867</v>
      </c>
      <c r="R76" s="437">
        <v>463</v>
      </c>
      <c r="S76" s="437">
        <v>-957</v>
      </c>
      <c r="T76" s="437">
        <v>603</v>
      </c>
      <c r="U76" s="437">
        <v>727</v>
      </c>
      <c r="V76" s="437">
        <v>854</v>
      </c>
      <c r="W76" s="437">
        <v>-68</v>
      </c>
      <c r="X76" s="437">
        <v>156</v>
      </c>
      <c r="Y76" s="437">
        <v>260</v>
      </c>
      <c r="Z76" s="437">
        <v>973</v>
      </c>
      <c r="AA76" s="437">
        <v>173</v>
      </c>
      <c r="AB76" s="437">
        <v>987</v>
      </c>
      <c r="AC76" s="437">
        <v>411</v>
      </c>
      <c r="AD76" s="437">
        <v>999</v>
      </c>
      <c r="AE76" s="437">
        <v>1716</v>
      </c>
      <c r="AF76" s="437">
        <v>655</v>
      </c>
      <c r="AG76" s="437">
        <v>-417</v>
      </c>
    </row>
    <row r="77" spans="1:33" x14ac:dyDescent="0.15">
      <c r="A77" s="437" t="s">
        <v>630</v>
      </c>
      <c r="B77" s="437">
        <v>120</v>
      </c>
      <c r="C77" s="437">
        <v>435</v>
      </c>
      <c r="D77" s="437">
        <v>299</v>
      </c>
      <c r="E77" s="437">
        <v>218</v>
      </c>
      <c r="F77" s="437">
        <v>642</v>
      </c>
      <c r="G77" s="437">
        <v>772</v>
      </c>
      <c r="H77" s="437">
        <v>1156</v>
      </c>
      <c r="I77" s="437">
        <v>267</v>
      </c>
      <c r="J77" s="437">
        <v>95</v>
      </c>
      <c r="K77" s="437">
        <v>873</v>
      </c>
      <c r="L77" s="437">
        <v>681</v>
      </c>
      <c r="M77" s="437">
        <v>611</v>
      </c>
      <c r="N77" s="437">
        <v>303</v>
      </c>
      <c r="O77" s="437">
        <v>1690</v>
      </c>
      <c r="P77" s="437">
        <v>1112</v>
      </c>
      <c r="Q77" s="437">
        <v>467</v>
      </c>
      <c r="R77" s="437">
        <v>-392</v>
      </c>
      <c r="S77" s="437">
        <v>1239</v>
      </c>
      <c r="T77" s="437">
        <v>3376</v>
      </c>
      <c r="U77" s="437">
        <v>2734</v>
      </c>
      <c r="V77" s="437">
        <v>5277</v>
      </c>
      <c r="W77" s="437">
        <v>6644</v>
      </c>
      <c r="X77" s="437">
        <v>7677</v>
      </c>
      <c r="Y77" s="437">
        <v>6907</v>
      </c>
      <c r="Z77" s="437">
        <v>5573</v>
      </c>
      <c r="AA77" s="437">
        <v>4346</v>
      </c>
      <c r="AB77" s="437">
        <v>4217</v>
      </c>
      <c r="AC77" s="437">
        <v>9207</v>
      </c>
      <c r="AD77" s="437">
        <v>5116</v>
      </c>
      <c r="AE77" s="437">
        <v>5261</v>
      </c>
      <c r="AF77" s="437">
        <v>6845</v>
      </c>
      <c r="AG77" s="437">
        <v>4682</v>
      </c>
    </row>
    <row r="78" spans="1:33" x14ac:dyDescent="0.15">
      <c r="A78" s="437" t="s">
        <v>629</v>
      </c>
      <c r="B78" s="437">
        <v>15</v>
      </c>
      <c r="C78" s="437" t="s">
        <v>619</v>
      </c>
      <c r="D78" s="437">
        <v>127</v>
      </c>
      <c r="E78" s="437">
        <v>117</v>
      </c>
      <c r="F78" s="437">
        <v>-10</v>
      </c>
      <c r="G78" s="437">
        <v>64</v>
      </c>
      <c r="H78" s="437">
        <v>73</v>
      </c>
      <c r="I78" s="437">
        <v>170</v>
      </c>
      <c r="J78" s="437">
        <v>199</v>
      </c>
      <c r="K78" s="437">
        <v>-14</v>
      </c>
      <c r="L78" s="437">
        <v>38</v>
      </c>
      <c r="M78" s="437">
        <v>165</v>
      </c>
      <c r="N78" s="437">
        <v>314</v>
      </c>
      <c r="O78" s="437">
        <v>584</v>
      </c>
      <c r="P78" s="437">
        <v>668</v>
      </c>
      <c r="Q78" s="437">
        <v>295</v>
      </c>
      <c r="R78" s="437">
        <v>566</v>
      </c>
      <c r="S78" s="437">
        <v>468</v>
      </c>
      <c r="T78" s="437">
        <v>964</v>
      </c>
      <c r="U78" s="437">
        <v>786</v>
      </c>
      <c r="V78" s="437">
        <v>1082</v>
      </c>
      <c r="W78" s="437">
        <v>1109</v>
      </c>
      <c r="X78" s="437">
        <v>1444</v>
      </c>
      <c r="Y78" s="437">
        <v>1882</v>
      </c>
      <c r="Z78" s="437">
        <v>2483</v>
      </c>
      <c r="AA78" s="437">
        <v>1894</v>
      </c>
      <c r="AB78" s="437">
        <v>2745</v>
      </c>
      <c r="AC78" s="437">
        <v>2261</v>
      </c>
      <c r="AD78" s="437">
        <v>3632</v>
      </c>
      <c r="AE78" s="437">
        <v>2828</v>
      </c>
      <c r="AF78" s="437">
        <v>2767</v>
      </c>
      <c r="AG78" s="437">
        <v>2056</v>
      </c>
    </row>
    <row r="79" spans="1:33" x14ac:dyDescent="0.15">
      <c r="A79" s="437" t="s">
        <v>628</v>
      </c>
      <c r="B79" s="437">
        <v>136</v>
      </c>
      <c r="C79" s="437">
        <v>157</v>
      </c>
      <c r="D79" s="437">
        <v>95</v>
      </c>
      <c r="E79" s="437">
        <v>80</v>
      </c>
      <c r="F79" s="437">
        <v>-71</v>
      </c>
      <c r="G79" s="437">
        <v>-72</v>
      </c>
      <c r="H79" s="437">
        <v>144</v>
      </c>
      <c r="I79" s="437">
        <v>-85</v>
      </c>
      <c r="J79" s="437">
        <v>84</v>
      </c>
      <c r="K79" s="437">
        <v>191</v>
      </c>
      <c r="L79" s="437">
        <v>211</v>
      </c>
      <c r="M79" s="437">
        <v>147</v>
      </c>
      <c r="N79" s="437">
        <v>280</v>
      </c>
      <c r="O79" s="437">
        <v>628</v>
      </c>
      <c r="P79" s="437">
        <v>754</v>
      </c>
      <c r="Q79" s="437">
        <v>509</v>
      </c>
      <c r="R79" s="437">
        <v>-278</v>
      </c>
      <c r="S79" s="437">
        <v>676</v>
      </c>
      <c r="T79" s="437">
        <v>821</v>
      </c>
      <c r="U79" s="437">
        <v>191</v>
      </c>
      <c r="V79" s="437">
        <v>-785</v>
      </c>
      <c r="W79" s="437">
        <v>851</v>
      </c>
      <c r="X79" s="437">
        <v>536</v>
      </c>
      <c r="Y79" s="437">
        <v>1213</v>
      </c>
      <c r="Z79" s="437">
        <v>1492</v>
      </c>
      <c r="AA79" s="437">
        <v>1707</v>
      </c>
      <c r="AB79" s="437">
        <v>1528</v>
      </c>
      <c r="AC79" s="437">
        <v>1185</v>
      </c>
      <c r="AD79" s="437">
        <v>1777</v>
      </c>
      <c r="AE79" s="437">
        <v>786</v>
      </c>
      <c r="AF79" s="437">
        <v>2216</v>
      </c>
      <c r="AG79" s="437">
        <v>2207</v>
      </c>
    </row>
    <row r="80" spans="1:33" x14ac:dyDescent="0.15">
      <c r="A80" s="437" t="s">
        <v>627</v>
      </c>
      <c r="B80" s="437">
        <v>13</v>
      </c>
      <c r="C80" s="437">
        <v>26</v>
      </c>
      <c r="D80" s="437">
        <v>23</v>
      </c>
      <c r="E80" s="437">
        <v>37</v>
      </c>
      <c r="F80" s="437">
        <v>29</v>
      </c>
      <c r="G80" s="437">
        <v>74</v>
      </c>
      <c r="H80" s="437">
        <v>34</v>
      </c>
      <c r="I80" s="437">
        <v>6</v>
      </c>
      <c r="J80" s="437">
        <v>-4</v>
      </c>
      <c r="K80" s="437">
        <v>75</v>
      </c>
      <c r="L80" s="437">
        <v>170</v>
      </c>
      <c r="M80" s="437">
        <v>48</v>
      </c>
      <c r="N80" s="437">
        <v>366</v>
      </c>
      <c r="O80" s="437">
        <v>464</v>
      </c>
      <c r="P80" s="437">
        <v>443</v>
      </c>
      <c r="Q80" s="437">
        <v>360</v>
      </c>
      <c r="R80" s="437">
        <v>100</v>
      </c>
      <c r="S80" s="437">
        <v>-128</v>
      </c>
      <c r="T80" s="437">
        <v>-163</v>
      </c>
      <c r="U80" s="437">
        <v>92</v>
      </c>
      <c r="V80" s="437">
        <v>43</v>
      </c>
      <c r="W80" s="437">
        <v>312</v>
      </c>
      <c r="X80" s="437">
        <v>-82</v>
      </c>
      <c r="Y80" s="437">
        <v>476</v>
      </c>
      <c r="Z80" s="437">
        <v>267</v>
      </c>
      <c r="AA80" s="437">
        <v>240</v>
      </c>
      <c r="AB80" s="437">
        <v>153</v>
      </c>
      <c r="AC80" s="437">
        <v>193</v>
      </c>
      <c r="AD80" s="437">
        <v>285</v>
      </c>
      <c r="AE80" s="437">
        <v>310</v>
      </c>
      <c r="AF80" s="437">
        <v>384</v>
      </c>
      <c r="AG80" s="437">
        <v>15</v>
      </c>
    </row>
    <row r="81" spans="1:33" x14ac:dyDescent="0.15">
      <c r="A81" s="437" t="s">
        <v>626</v>
      </c>
      <c r="B81" s="437">
        <v>-81</v>
      </c>
      <c r="C81" s="437">
        <v>-35</v>
      </c>
      <c r="D81" s="437">
        <v>74</v>
      </c>
      <c r="E81" s="437">
        <v>-86</v>
      </c>
      <c r="F81" s="437">
        <v>35</v>
      </c>
      <c r="G81" s="437">
        <v>-45</v>
      </c>
      <c r="H81" s="437">
        <v>103</v>
      </c>
      <c r="I81" s="437">
        <v>146</v>
      </c>
      <c r="J81" s="437">
        <v>81</v>
      </c>
      <c r="K81" s="437">
        <v>103</v>
      </c>
      <c r="L81" s="437">
        <v>160</v>
      </c>
      <c r="M81" s="437">
        <v>192</v>
      </c>
      <c r="N81" s="437">
        <v>187</v>
      </c>
      <c r="O81" s="437">
        <v>171</v>
      </c>
      <c r="P81" s="437">
        <v>373</v>
      </c>
      <c r="Q81" s="437">
        <v>289</v>
      </c>
      <c r="R81" s="437">
        <v>122</v>
      </c>
      <c r="S81" s="437">
        <v>-2</v>
      </c>
      <c r="T81" s="437">
        <v>200</v>
      </c>
      <c r="U81" s="437">
        <v>54</v>
      </c>
      <c r="V81" s="437">
        <v>-5</v>
      </c>
      <c r="W81" s="437">
        <v>494</v>
      </c>
      <c r="X81" s="437">
        <v>480</v>
      </c>
      <c r="Y81" s="437">
        <v>149</v>
      </c>
      <c r="Z81" s="437">
        <v>512</v>
      </c>
      <c r="AA81" s="437">
        <v>640</v>
      </c>
      <c r="AB81" s="437">
        <v>268</v>
      </c>
      <c r="AC81" s="437">
        <v>-220</v>
      </c>
      <c r="AD81" s="437">
        <v>304</v>
      </c>
      <c r="AE81" s="437">
        <v>296</v>
      </c>
      <c r="AF81" s="437">
        <v>95</v>
      </c>
      <c r="AG81" s="437">
        <v>501</v>
      </c>
    </row>
    <row r="82" spans="1:33" x14ac:dyDescent="0.15">
      <c r="A82" s="437" t="s">
        <v>625</v>
      </c>
      <c r="B82" s="437">
        <v>247</v>
      </c>
      <c r="C82" s="437">
        <v>356</v>
      </c>
      <c r="D82" s="437">
        <v>257</v>
      </c>
      <c r="E82" s="437">
        <v>153</v>
      </c>
      <c r="F82" s="437">
        <v>261</v>
      </c>
      <c r="G82" s="437">
        <v>412</v>
      </c>
      <c r="H82" s="437">
        <v>-178</v>
      </c>
      <c r="I82" s="437">
        <v>257</v>
      </c>
      <c r="J82" s="437">
        <v>664</v>
      </c>
      <c r="K82" s="437">
        <v>512</v>
      </c>
      <c r="L82" s="437">
        <v>929</v>
      </c>
      <c r="M82" s="437">
        <v>1352</v>
      </c>
      <c r="N82" s="437">
        <v>1239</v>
      </c>
      <c r="O82" s="437">
        <v>1763</v>
      </c>
      <c r="P82" s="437">
        <v>1860</v>
      </c>
      <c r="Q82" s="437">
        <v>2374</v>
      </c>
      <c r="R82" s="437">
        <v>251</v>
      </c>
      <c r="S82" s="437">
        <v>1343</v>
      </c>
      <c r="T82" s="437">
        <v>3207</v>
      </c>
      <c r="U82" s="437">
        <v>2349</v>
      </c>
      <c r="V82" s="437">
        <v>2750</v>
      </c>
      <c r="W82" s="437">
        <v>3793</v>
      </c>
      <c r="X82" s="437">
        <v>6303</v>
      </c>
      <c r="Y82" s="437">
        <v>-4637</v>
      </c>
      <c r="Z82" s="437">
        <v>11770</v>
      </c>
      <c r="AA82" s="437">
        <v>6999</v>
      </c>
      <c r="AB82" s="437">
        <v>7273</v>
      </c>
      <c r="AC82" s="437">
        <v>4020</v>
      </c>
      <c r="AD82" s="437">
        <v>10282</v>
      </c>
      <c r="AE82" s="437">
        <v>8645</v>
      </c>
      <c r="AF82" s="437">
        <v>11523</v>
      </c>
      <c r="AG82" s="437">
        <v>15343</v>
      </c>
    </row>
    <row r="83" spans="1:33" x14ac:dyDescent="0.15">
      <c r="A83" s="437" t="s">
        <v>624</v>
      </c>
      <c r="B83" s="437">
        <v>80</v>
      </c>
      <c r="C83" s="437">
        <v>83</v>
      </c>
      <c r="D83" s="437">
        <v>132</v>
      </c>
      <c r="E83" s="437">
        <v>37</v>
      </c>
      <c r="F83" s="437">
        <v>36</v>
      </c>
      <c r="G83" s="437">
        <v>244</v>
      </c>
      <c r="H83" s="437">
        <v>239</v>
      </c>
      <c r="I83" s="437">
        <v>168</v>
      </c>
      <c r="J83" s="437">
        <v>164</v>
      </c>
      <c r="K83" s="437">
        <v>290</v>
      </c>
      <c r="L83" s="437">
        <v>253</v>
      </c>
      <c r="M83" s="437">
        <v>230</v>
      </c>
      <c r="N83" s="437">
        <v>249</v>
      </c>
      <c r="O83" s="437">
        <v>471</v>
      </c>
      <c r="P83" s="437">
        <v>403</v>
      </c>
      <c r="Q83" s="437">
        <v>431</v>
      </c>
      <c r="R83" s="437">
        <v>365</v>
      </c>
      <c r="S83" s="437">
        <v>494</v>
      </c>
      <c r="T83" s="437">
        <v>870</v>
      </c>
      <c r="U83" s="437">
        <v>799</v>
      </c>
      <c r="V83" s="437">
        <v>752</v>
      </c>
      <c r="W83" s="437">
        <v>739</v>
      </c>
      <c r="X83" s="437">
        <v>1165</v>
      </c>
      <c r="Y83" s="437">
        <v>529</v>
      </c>
      <c r="Z83" s="437">
        <v>1602</v>
      </c>
      <c r="AA83" s="437">
        <v>1086</v>
      </c>
      <c r="AB83" s="437">
        <v>1351</v>
      </c>
      <c r="AC83" s="437">
        <v>376</v>
      </c>
      <c r="AD83" s="437">
        <v>1704</v>
      </c>
      <c r="AE83" s="437">
        <v>1237</v>
      </c>
      <c r="AF83" s="437">
        <v>1045</v>
      </c>
      <c r="AG83" s="437">
        <v>508</v>
      </c>
    </row>
    <row r="84" spans="1:33" x14ac:dyDescent="0.15">
      <c r="A84" s="437" t="s">
        <v>623</v>
      </c>
      <c r="B84" s="437">
        <v>-79</v>
      </c>
      <c r="C84" s="437">
        <v>-32</v>
      </c>
      <c r="D84" s="437">
        <v>46</v>
      </c>
      <c r="E84" s="437">
        <v>118</v>
      </c>
      <c r="F84" s="437">
        <v>91</v>
      </c>
      <c r="G84" s="437">
        <v>120</v>
      </c>
      <c r="H84" s="437">
        <v>-172</v>
      </c>
      <c r="I84" s="437">
        <v>281</v>
      </c>
      <c r="J84" s="437">
        <v>200</v>
      </c>
      <c r="K84" s="437">
        <v>-133</v>
      </c>
      <c r="L84" s="437">
        <v>103</v>
      </c>
      <c r="M84" s="437">
        <v>243</v>
      </c>
      <c r="N84" s="437">
        <v>206</v>
      </c>
      <c r="O84" s="437">
        <v>458</v>
      </c>
      <c r="P84" s="437">
        <v>550</v>
      </c>
      <c r="Q84" s="437">
        <v>-42</v>
      </c>
      <c r="R84" s="437">
        <v>-56</v>
      </c>
      <c r="S84" s="437">
        <v>-312</v>
      </c>
      <c r="T84" s="437">
        <v>804</v>
      </c>
      <c r="U84" s="437">
        <v>315</v>
      </c>
      <c r="V84" s="437">
        <v>399</v>
      </c>
      <c r="W84" s="437">
        <v>451</v>
      </c>
      <c r="X84" s="437">
        <v>807</v>
      </c>
      <c r="Y84" s="437">
        <v>885</v>
      </c>
      <c r="Z84" s="437">
        <v>1134</v>
      </c>
      <c r="AA84" s="437">
        <v>1439</v>
      </c>
      <c r="AB84" s="437">
        <v>1608</v>
      </c>
      <c r="AC84" s="437">
        <v>1376</v>
      </c>
      <c r="AD84" s="437">
        <v>2088</v>
      </c>
      <c r="AE84" s="437">
        <v>529</v>
      </c>
      <c r="AF84" s="437">
        <v>2231</v>
      </c>
      <c r="AG84" s="437">
        <v>1843</v>
      </c>
    </row>
    <row r="85" spans="1:33" x14ac:dyDescent="0.15">
      <c r="A85" s="437" t="s">
        <v>479</v>
      </c>
      <c r="B85" s="437">
        <v>-16</v>
      </c>
      <c r="C85" s="437">
        <v>10</v>
      </c>
      <c r="D85" s="437">
        <v>14</v>
      </c>
      <c r="E85" s="437">
        <v>27</v>
      </c>
      <c r="F85" s="437">
        <v>29</v>
      </c>
      <c r="G85" s="437">
        <v>45</v>
      </c>
      <c r="H85" s="437">
        <v>28</v>
      </c>
      <c r="I85" s="437">
        <v>-29</v>
      </c>
      <c r="J85" s="437">
        <v>-13</v>
      </c>
      <c r="K85" s="437">
        <v>-30</v>
      </c>
      <c r="L85" s="437">
        <v>26</v>
      </c>
      <c r="M85" s="437">
        <v>46</v>
      </c>
      <c r="N85" s="437">
        <v>-117</v>
      </c>
      <c r="O85" s="437">
        <v>-50</v>
      </c>
      <c r="P85" s="437">
        <v>27</v>
      </c>
      <c r="Q85" s="437">
        <v>62</v>
      </c>
      <c r="R85" s="437">
        <v>-102</v>
      </c>
      <c r="S85" s="437">
        <v>-34</v>
      </c>
      <c r="T85" s="437">
        <v>181</v>
      </c>
      <c r="U85" s="437">
        <v>414</v>
      </c>
      <c r="V85" s="437">
        <v>-207</v>
      </c>
      <c r="W85" s="437">
        <v>344</v>
      </c>
      <c r="X85" s="437">
        <v>670</v>
      </c>
      <c r="Y85" s="437">
        <v>549</v>
      </c>
      <c r="Z85" s="437">
        <v>735</v>
      </c>
      <c r="AA85" s="437">
        <v>601</v>
      </c>
      <c r="AB85" s="437">
        <v>336</v>
      </c>
      <c r="AC85" s="437">
        <v>-166</v>
      </c>
      <c r="AD85" s="437">
        <v>385</v>
      </c>
      <c r="AE85" s="437">
        <v>-28</v>
      </c>
      <c r="AF85" s="437">
        <v>549</v>
      </c>
      <c r="AG85" s="437">
        <v>671</v>
      </c>
    </row>
    <row r="86" spans="1:33" x14ac:dyDescent="0.15">
      <c r="A86" s="437" t="s">
        <v>587</v>
      </c>
      <c r="B86" s="437">
        <v>217</v>
      </c>
      <c r="C86" s="437">
        <v>442</v>
      </c>
      <c r="D86" s="437">
        <v>-160</v>
      </c>
      <c r="E86" s="437">
        <v>-45</v>
      </c>
      <c r="F86" s="437">
        <v>-408</v>
      </c>
      <c r="G86" s="437">
        <v>-335</v>
      </c>
      <c r="H86" s="437">
        <v>-443</v>
      </c>
      <c r="I86" s="437">
        <v>30</v>
      </c>
      <c r="J86" s="437">
        <v>37</v>
      </c>
      <c r="K86" s="437">
        <v>131</v>
      </c>
      <c r="L86" s="437">
        <v>100</v>
      </c>
      <c r="M86" s="437">
        <v>228</v>
      </c>
      <c r="N86" s="437">
        <v>-24</v>
      </c>
      <c r="O86" s="437">
        <v>102</v>
      </c>
      <c r="P86" s="437">
        <v>238</v>
      </c>
      <c r="Q86" s="437">
        <v>327</v>
      </c>
      <c r="R86" s="437">
        <v>464</v>
      </c>
      <c r="S86" s="437" t="s">
        <v>586</v>
      </c>
      <c r="T86" s="437" t="s">
        <v>586</v>
      </c>
      <c r="U86" s="437" t="s">
        <v>586</v>
      </c>
      <c r="V86" s="437" t="s">
        <v>586</v>
      </c>
      <c r="W86" s="437" t="s">
        <v>586</v>
      </c>
      <c r="X86" s="437" t="s">
        <v>586</v>
      </c>
      <c r="Y86" s="437" t="s">
        <v>586</v>
      </c>
      <c r="Z86" s="437" t="s">
        <v>586</v>
      </c>
      <c r="AA86" s="437" t="s">
        <v>586</v>
      </c>
      <c r="AB86" s="437" t="s">
        <v>586</v>
      </c>
      <c r="AC86" s="437" t="s">
        <v>586</v>
      </c>
      <c r="AD86" s="437" t="s">
        <v>586</v>
      </c>
      <c r="AE86" s="437" t="s">
        <v>586</v>
      </c>
      <c r="AF86" s="437" t="s">
        <v>586</v>
      </c>
      <c r="AG86" s="437" t="s">
        <v>586</v>
      </c>
    </row>
    <row r="87" spans="1:33" x14ac:dyDescent="0.15">
      <c r="A87" s="437" t="s">
        <v>161</v>
      </c>
      <c r="B87" s="437"/>
      <c r="C87" s="437"/>
      <c r="D87" s="437"/>
      <c r="E87" s="437"/>
      <c r="F87" s="437"/>
      <c r="G87" s="437"/>
      <c r="H87" s="437"/>
      <c r="I87" s="437"/>
      <c r="J87" s="437"/>
      <c r="K87" s="437"/>
      <c r="L87" s="437"/>
      <c r="M87" s="437"/>
      <c r="N87" s="437"/>
      <c r="O87" s="437"/>
      <c r="P87" s="437"/>
      <c r="Q87" s="437"/>
      <c r="R87" s="437"/>
      <c r="S87" s="437"/>
      <c r="T87" s="437"/>
      <c r="U87" s="437"/>
      <c r="V87" s="437"/>
      <c r="W87" s="437"/>
      <c r="X87" s="437"/>
      <c r="Y87" s="437"/>
      <c r="Z87" s="437"/>
      <c r="AA87" s="437"/>
      <c r="AB87" s="437"/>
      <c r="AC87" s="437"/>
      <c r="AD87" s="437"/>
      <c r="AE87" s="437"/>
      <c r="AF87" s="437"/>
      <c r="AG87" s="437"/>
    </row>
    <row r="88" spans="1:33" x14ac:dyDescent="0.15">
      <c r="A88" s="437" t="s">
        <v>1068</v>
      </c>
      <c r="B88" s="437" t="s">
        <v>586</v>
      </c>
      <c r="C88" s="437" t="s">
        <v>586</v>
      </c>
      <c r="D88" s="437" t="s">
        <v>586</v>
      </c>
      <c r="E88" s="437" t="s">
        <v>586</v>
      </c>
      <c r="F88" s="437" t="s">
        <v>586</v>
      </c>
      <c r="G88" s="437" t="s">
        <v>586</v>
      </c>
      <c r="H88" s="437" t="s">
        <v>586</v>
      </c>
      <c r="I88" s="437" t="s">
        <v>619</v>
      </c>
      <c r="J88" s="437">
        <v>-26</v>
      </c>
      <c r="K88" s="437">
        <v>-41</v>
      </c>
      <c r="L88" s="437">
        <v>-132</v>
      </c>
      <c r="M88" s="437">
        <v>-122</v>
      </c>
      <c r="N88" s="437">
        <v>-411</v>
      </c>
      <c r="O88" s="437">
        <v>-182</v>
      </c>
      <c r="P88" s="437">
        <v>91</v>
      </c>
      <c r="Q88" s="437">
        <v>249</v>
      </c>
      <c r="R88" s="437">
        <v>-447</v>
      </c>
      <c r="S88" s="437">
        <v>115</v>
      </c>
      <c r="T88" s="437">
        <v>895</v>
      </c>
      <c r="U88" s="437">
        <v>784</v>
      </c>
      <c r="V88" s="437" t="s">
        <v>586</v>
      </c>
      <c r="W88" s="437" t="s">
        <v>586</v>
      </c>
      <c r="X88" s="437" t="s">
        <v>586</v>
      </c>
      <c r="Y88" s="437" t="s">
        <v>586</v>
      </c>
      <c r="Z88" s="437" t="s">
        <v>586</v>
      </c>
      <c r="AA88" s="437" t="s">
        <v>586</v>
      </c>
      <c r="AB88" s="437" t="s">
        <v>586</v>
      </c>
      <c r="AC88" s="437" t="s">
        <v>586</v>
      </c>
      <c r="AD88" s="437" t="s">
        <v>586</v>
      </c>
      <c r="AE88" s="437" t="s">
        <v>586</v>
      </c>
      <c r="AF88" s="437" t="s">
        <v>586</v>
      </c>
      <c r="AG88" s="437" t="s">
        <v>586</v>
      </c>
    </row>
    <row r="89" spans="1:33" x14ac:dyDescent="0.15">
      <c r="A89" s="437" t="s">
        <v>837</v>
      </c>
      <c r="B89" s="437">
        <v>702</v>
      </c>
      <c r="C89" s="437">
        <v>3429</v>
      </c>
      <c r="D89" s="437">
        <v>5120</v>
      </c>
      <c r="E89" s="437">
        <v>6323</v>
      </c>
      <c r="F89" s="437">
        <v>5706</v>
      </c>
      <c r="G89" s="437">
        <v>7606</v>
      </c>
      <c r="H89" s="437">
        <v>6002</v>
      </c>
      <c r="I89" s="437">
        <v>5075</v>
      </c>
      <c r="J89" s="437">
        <v>9459</v>
      </c>
      <c r="K89" s="437">
        <v>7789</v>
      </c>
      <c r="L89" s="437">
        <v>3585</v>
      </c>
      <c r="M89" s="437">
        <v>9539</v>
      </c>
      <c r="N89" s="437">
        <v>4743</v>
      </c>
      <c r="O89" s="437">
        <v>20047</v>
      </c>
      <c r="P89" s="437">
        <v>16615</v>
      </c>
      <c r="Q89" s="437">
        <v>18577</v>
      </c>
      <c r="R89" s="437">
        <v>19613</v>
      </c>
      <c r="S89" s="437">
        <v>25037</v>
      </c>
      <c r="T89" s="437">
        <v>31823</v>
      </c>
      <c r="U89" s="437">
        <v>20914</v>
      </c>
      <c r="V89" s="437">
        <v>30607</v>
      </c>
      <c r="W89" s="437">
        <v>41996</v>
      </c>
      <c r="X89" s="437">
        <v>53805</v>
      </c>
      <c r="Y89" s="437">
        <v>-41137</v>
      </c>
      <c r="Z89" s="437">
        <v>88389</v>
      </c>
      <c r="AA89" s="437">
        <v>99043</v>
      </c>
      <c r="AB89" s="437">
        <v>100140</v>
      </c>
      <c r="AC89" s="437">
        <v>100652</v>
      </c>
      <c r="AD89" s="437">
        <v>127167</v>
      </c>
      <c r="AE89" s="437">
        <v>128514</v>
      </c>
      <c r="AF89" s="437">
        <v>110745</v>
      </c>
      <c r="AG89" s="437">
        <v>151992</v>
      </c>
    </row>
    <row r="90" spans="1:33" x14ac:dyDescent="0.15">
      <c r="A90" s="437" t="s">
        <v>836</v>
      </c>
      <c r="B90" s="437">
        <v>187</v>
      </c>
      <c r="C90" s="437">
        <v>733</v>
      </c>
      <c r="D90" s="437">
        <v>1955</v>
      </c>
      <c r="E90" s="437">
        <v>720</v>
      </c>
      <c r="F90" s="437">
        <v>262</v>
      </c>
      <c r="G90" s="437">
        <v>445</v>
      </c>
      <c r="H90" s="437">
        <v>-203</v>
      </c>
      <c r="I90" s="437">
        <v>-151</v>
      </c>
      <c r="J90" s="437">
        <v>946</v>
      </c>
      <c r="K90" s="437">
        <v>1680</v>
      </c>
      <c r="L90" s="437">
        <v>622</v>
      </c>
      <c r="M90" s="437">
        <v>1194</v>
      </c>
      <c r="N90" s="437">
        <v>191</v>
      </c>
      <c r="O90" s="437">
        <v>-284</v>
      </c>
      <c r="P90" s="437">
        <v>1953</v>
      </c>
      <c r="Q90" s="437">
        <v>1755</v>
      </c>
      <c r="R90" s="437">
        <v>997</v>
      </c>
      <c r="S90" s="437">
        <v>-2269</v>
      </c>
      <c r="T90" s="437">
        <v>2864</v>
      </c>
      <c r="U90" s="437">
        <v>2028</v>
      </c>
      <c r="V90" s="437">
        <v>1198</v>
      </c>
      <c r="W90" s="437">
        <v>1977</v>
      </c>
      <c r="X90" s="437">
        <v>3667</v>
      </c>
      <c r="Y90" s="437">
        <v>4511</v>
      </c>
      <c r="Z90" s="437">
        <v>4742</v>
      </c>
      <c r="AA90" s="437">
        <v>2186</v>
      </c>
      <c r="AB90" s="437">
        <v>3783</v>
      </c>
      <c r="AC90" s="437">
        <v>4043</v>
      </c>
      <c r="AD90" s="437">
        <v>5042</v>
      </c>
      <c r="AE90" s="437">
        <v>7987</v>
      </c>
      <c r="AF90" s="437">
        <v>4071</v>
      </c>
      <c r="AG90" s="437">
        <v>5862</v>
      </c>
    </row>
    <row r="91" spans="1:33" ht="18" customHeight="1" x14ac:dyDescent="0.2">
      <c r="A91" s="547" t="s">
        <v>123</v>
      </c>
      <c r="B91" s="547"/>
      <c r="C91" s="547"/>
      <c r="D91" s="547"/>
      <c r="E91" s="547"/>
      <c r="F91" s="547"/>
      <c r="G91" s="547"/>
      <c r="H91" s="547"/>
      <c r="I91" s="547"/>
      <c r="J91" s="547"/>
      <c r="K91" s="547"/>
      <c r="L91" s="547"/>
      <c r="M91" s="547"/>
      <c r="N91" s="547"/>
      <c r="O91" s="547"/>
      <c r="P91" s="547"/>
      <c r="Q91" s="547"/>
      <c r="R91" s="547"/>
      <c r="S91" s="547"/>
      <c r="T91" s="547"/>
      <c r="U91" s="547"/>
      <c r="V91" s="547"/>
      <c r="W91" s="547"/>
      <c r="X91" s="547"/>
      <c r="Y91" s="547"/>
      <c r="Z91" s="547"/>
      <c r="AA91" s="547"/>
      <c r="AB91" s="547"/>
      <c r="AC91" s="547"/>
      <c r="AD91" s="547"/>
      <c r="AE91" s="547"/>
      <c r="AF91" s="547"/>
      <c r="AG91" s="547"/>
    </row>
    <row r="92" spans="1:33" ht="12" customHeight="1" x14ac:dyDescent="0.15">
      <c r="A92" s="546" t="s">
        <v>585</v>
      </c>
      <c r="B92" s="546"/>
      <c r="C92" s="546"/>
      <c r="D92" s="546"/>
      <c r="E92" s="546"/>
      <c r="F92" s="546"/>
      <c r="G92" s="546"/>
      <c r="H92" s="546"/>
      <c r="I92" s="546"/>
      <c r="J92" s="546"/>
      <c r="K92" s="546"/>
      <c r="L92" s="546"/>
      <c r="M92" s="546"/>
      <c r="N92" s="546"/>
      <c r="O92" s="546"/>
      <c r="P92" s="546"/>
      <c r="Q92" s="546"/>
      <c r="R92" s="546"/>
      <c r="S92" s="546"/>
      <c r="T92" s="546"/>
      <c r="U92" s="546"/>
      <c r="V92" s="546"/>
      <c r="W92" s="546"/>
      <c r="X92" s="546"/>
      <c r="Y92" s="546"/>
      <c r="Z92" s="546"/>
      <c r="AA92" s="546"/>
      <c r="AB92" s="546"/>
      <c r="AC92" s="546"/>
      <c r="AD92" s="546"/>
      <c r="AE92" s="546"/>
      <c r="AF92" s="546"/>
      <c r="AG92" s="546"/>
    </row>
    <row r="93" spans="1:33" ht="12" customHeight="1" x14ac:dyDescent="0.15">
      <c r="A93" s="546" t="s">
        <v>584</v>
      </c>
      <c r="B93" s="546"/>
      <c r="C93" s="546"/>
      <c r="D93" s="546"/>
      <c r="E93" s="546"/>
      <c r="F93" s="546"/>
      <c r="G93" s="546"/>
      <c r="H93" s="546"/>
      <c r="I93" s="546"/>
      <c r="J93" s="546"/>
      <c r="K93" s="546"/>
      <c r="L93" s="546"/>
      <c r="M93" s="546"/>
      <c r="N93" s="546"/>
      <c r="O93" s="546"/>
      <c r="P93" s="546"/>
      <c r="Q93" s="546"/>
      <c r="R93" s="546"/>
      <c r="S93" s="546"/>
      <c r="T93" s="546"/>
      <c r="U93" s="546"/>
      <c r="V93" s="546"/>
      <c r="W93" s="546"/>
      <c r="X93" s="546"/>
      <c r="Y93" s="546"/>
      <c r="Z93" s="546"/>
      <c r="AA93" s="546"/>
      <c r="AB93" s="546"/>
      <c r="AC93" s="546"/>
      <c r="AD93" s="546"/>
      <c r="AE93" s="546"/>
      <c r="AF93" s="546"/>
      <c r="AG93" s="546"/>
    </row>
    <row r="94" spans="1:33" ht="12" customHeight="1" x14ac:dyDescent="0.15">
      <c r="A94" s="546" t="s">
        <v>583</v>
      </c>
      <c r="B94" s="546"/>
      <c r="C94" s="546"/>
      <c r="D94" s="546"/>
      <c r="E94" s="546"/>
      <c r="F94" s="546"/>
      <c r="G94" s="546"/>
      <c r="H94" s="546"/>
      <c r="I94" s="546"/>
      <c r="J94" s="546"/>
      <c r="K94" s="546"/>
      <c r="L94" s="546"/>
      <c r="M94" s="546"/>
      <c r="N94" s="546"/>
      <c r="O94" s="546"/>
      <c r="P94" s="546"/>
      <c r="Q94" s="546"/>
      <c r="R94" s="546"/>
      <c r="S94" s="546"/>
      <c r="T94" s="546"/>
      <c r="U94" s="546"/>
      <c r="V94" s="546"/>
      <c r="W94" s="546"/>
      <c r="X94" s="546"/>
      <c r="Y94" s="546"/>
      <c r="Z94" s="546"/>
      <c r="AA94" s="546"/>
      <c r="AB94" s="546"/>
      <c r="AC94" s="546"/>
      <c r="AD94" s="546"/>
      <c r="AE94" s="546"/>
      <c r="AF94" s="546"/>
      <c r="AG94" s="546"/>
    </row>
    <row r="95" spans="1:33" ht="12" customHeight="1" x14ac:dyDescent="0.15">
      <c r="A95" s="546" t="s">
        <v>582</v>
      </c>
      <c r="B95" s="546"/>
      <c r="C95" s="546"/>
      <c r="D95" s="546"/>
      <c r="E95" s="546"/>
      <c r="F95" s="546"/>
      <c r="G95" s="546"/>
      <c r="H95" s="546"/>
      <c r="I95" s="546"/>
      <c r="J95" s="546"/>
      <c r="K95" s="546"/>
      <c r="L95" s="546"/>
      <c r="M95" s="546"/>
      <c r="N95" s="546"/>
      <c r="O95" s="546"/>
      <c r="P95" s="546"/>
      <c r="Q95" s="546"/>
      <c r="R95" s="546"/>
      <c r="S95" s="546"/>
      <c r="T95" s="546"/>
      <c r="U95" s="546"/>
      <c r="V95" s="546"/>
      <c r="W95" s="546"/>
      <c r="X95" s="546"/>
      <c r="Y95" s="546"/>
      <c r="Z95" s="546"/>
      <c r="AA95" s="546"/>
      <c r="AB95" s="546"/>
      <c r="AC95" s="546"/>
      <c r="AD95" s="546"/>
      <c r="AE95" s="546"/>
      <c r="AF95" s="546"/>
      <c r="AG95" s="546"/>
    </row>
    <row r="96" spans="1:33" ht="12" customHeight="1" x14ac:dyDescent="0.15">
      <c r="A96" s="546" t="s">
        <v>581</v>
      </c>
      <c r="B96" s="546"/>
      <c r="C96" s="546"/>
      <c r="D96" s="546"/>
      <c r="E96" s="546"/>
      <c r="F96" s="546"/>
      <c r="G96" s="546"/>
      <c r="H96" s="546"/>
      <c r="I96" s="546"/>
      <c r="J96" s="546"/>
      <c r="K96" s="546"/>
      <c r="L96" s="546"/>
      <c r="M96" s="546"/>
      <c r="N96" s="546"/>
      <c r="O96" s="546"/>
      <c r="P96" s="546"/>
      <c r="Q96" s="546"/>
      <c r="R96" s="546"/>
      <c r="S96" s="546"/>
      <c r="T96" s="546"/>
      <c r="U96" s="546"/>
      <c r="V96" s="546"/>
      <c r="W96" s="546"/>
      <c r="X96" s="546"/>
      <c r="Y96" s="546"/>
      <c r="Z96" s="546"/>
      <c r="AA96" s="546"/>
      <c r="AB96" s="546"/>
      <c r="AC96" s="546"/>
      <c r="AD96" s="546"/>
      <c r="AE96" s="546"/>
      <c r="AF96" s="546"/>
      <c r="AG96" s="546"/>
    </row>
    <row r="97" spans="1:33" ht="12" customHeight="1" x14ac:dyDescent="0.15">
      <c r="A97" s="546" t="s">
        <v>580</v>
      </c>
      <c r="B97" s="546"/>
      <c r="C97" s="546"/>
      <c r="D97" s="546"/>
      <c r="E97" s="546"/>
      <c r="F97" s="546"/>
      <c r="G97" s="546"/>
      <c r="H97" s="546"/>
      <c r="I97" s="546"/>
      <c r="J97" s="546"/>
      <c r="K97" s="546"/>
      <c r="L97" s="546"/>
      <c r="M97" s="546"/>
      <c r="N97" s="546"/>
      <c r="O97" s="546"/>
      <c r="P97" s="546"/>
      <c r="Q97" s="546"/>
      <c r="R97" s="546"/>
      <c r="S97" s="546"/>
      <c r="T97" s="546"/>
      <c r="U97" s="546"/>
      <c r="V97" s="546"/>
      <c r="W97" s="546"/>
      <c r="X97" s="546"/>
      <c r="Y97" s="546"/>
      <c r="Z97" s="546"/>
      <c r="AA97" s="546"/>
      <c r="AB97" s="546"/>
      <c r="AC97" s="546"/>
      <c r="AD97" s="546"/>
      <c r="AE97" s="546"/>
      <c r="AF97" s="546"/>
      <c r="AG97" s="546"/>
    </row>
    <row r="98" spans="1:33" ht="12" customHeight="1" x14ac:dyDescent="0.15">
      <c r="A98" s="546" t="s">
        <v>579</v>
      </c>
      <c r="B98" s="546"/>
      <c r="C98" s="546"/>
      <c r="D98" s="546"/>
      <c r="E98" s="546"/>
      <c r="F98" s="546"/>
      <c r="G98" s="546"/>
      <c r="H98" s="546"/>
      <c r="I98" s="546"/>
      <c r="J98" s="546"/>
      <c r="K98" s="546"/>
      <c r="L98" s="546"/>
      <c r="M98" s="546"/>
      <c r="N98" s="546"/>
      <c r="O98" s="546"/>
      <c r="P98" s="546"/>
      <c r="Q98" s="546"/>
      <c r="R98" s="546"/>
      <c r="S98" s="546"/>
      <c r="T98" s="546"/>
      <c r="U98" s="546"/>
      <c r="V98" s="546"/>
      <c r="W98" s="546"/>
      <c r="X98" s="546"/>
      <c r="Y98" s="546"/>
      <c r="Z98" s="546"/>
      <c r="AA98" s="546"/>
      <c r="AB98" s="546"/>
      <c r="AC98" s="546"/>
      <c r="AD98" s="546"/>
      <c r="AE98" s="546"/>
      <c r="AF98" s="546"/>
      <c r="AG98" s="546"/>
    </row>
    <row r="99" spans="1:33" ht="24" customHeight="1" x14ac:dyDescent="0.15">
      <c r="A99" s="546" t="s">
        <v>835</v>
      </c>
      <c r="B99" s="546"/>
      <c r="C99" s="546"/>
      <c r="D99" s="546"/>
      <c r="E99" s="546"/>
      <c r="F99" s="546"/>
      <c r="G99" s="546"/>
      <c r="H99" s="546"/>
      <c r="I99" s="546"/>
      <c r="J99" s="546"/>
      <c r="K99" s="546"/>
      <c r="L99" s="546"/>
      <c r="M99" s="546"/>
      <c r="N99" s="546"/>
      <c r="O99" s="546"/>
      <c r="P99" s="546"/>
      <c r="Q99" s="546"/>
      <c r="R99" s="546"/>
      <c r="S99" s="546"/>
      <c r="T99" s="546"/>
      <c r="U99" s="546"/>
      <c r="V99" s="546"/>
      <c r="W99" s="546"/>
      <c r="X99" s="546"/>
      <c r="Y99" s="546"/>
      <c r="Z99" s="546"/>
      <c r="AA99" s="546"/>
      <c r="AB99" s="546"/>
      <c r="AC99" s="546"/>
      <c r="AD99" s="546"/>
      <c r="AE99" s="546"/>
      <c r="AF99" s="546"/>
      <c r="AG99" s="546"/>
    </row>
    <row r="100" spans="1:33" ht="12" customHeight="1" x14ac:dyDescent="0.15">
      <c r="A100" s="546" t="s">
        <v>834</v>
      </c>
      <c r="B100" s="546"/>
      <c r="C100" s="546"/>
      <c r="D100" s="546"/>
      <c r="E100" s="546"/>
      <c r="F100" s="546"/>
      <c r="G100" s="546"/>
      <c r="H100" s="546"/>
      <c r="I100" s="546"/>
      <c r="J100" s="546"/>
      <c r="K100" s="546"/>
      <c r="L100" s="546"/>
      <c r="M100" s="546"/>
      <c r="N100" s="546"/>
      <c r="O100" s="546"/>
      <c r="P100" s="546"/>
      <c r="Q100" s="546"/>
      <c r="R100" s="546"/>
      <c r="S100" s="546"/>
      <c r="T100" s="546"/>
      <c r="U100" s="546"/>
      <c r="V100" s="546"/>
      <c r="W100" s="546"/>
      <c r="X100" s="546"/>
      <c r="Y100" s="546"/>
      <c r="Z100" s="546"/>
      <c r="AA100" s="546"/>
      <c r="AB100" s="546"/>
      <c r="AC100" s="546"/>
      <c r="AD100" s="546"/>
      <c r="AE100" s="546"/>
      <c r="AF100" s="546"/>
      <c r="AG100" s="546"/>
    </row>
    <row r="101" spans="1:33" ht="24" customHeight="1" x14ac:dyDescent="0.15">
      <c r="A101" s="546" t="s">
        <v>578</v>
      </c>
      <c r="B101" s="546"/>
      <c r="C101" s="546"/>
      <c r="D101" s="546"/>
      <c r="E101" s="546"/>
      <c r="F101" s="546"/>
      <c r="G101" s="546"/>
      <c r="H101" s="546"/>
      <c r="I101" s="546"/>
      <c r="J101" s="546"/>
      <c r="K101" s="546"/>
      <c r="L101" s="546"/>
      <c r="M101" s="546"/>
      <c r="N101" s="546"/>
      <c r="O101" s="546"/>
      <c r="P101" s="546"/>
      <c r="Q101" s="546"/>
      <c r="R101" s="546"/>
      <c r="S101" s="546"/>
      <c r="T101" s="546"/>
      <c r="U101" s="546"/>
      <c r="V101" s="546"/>
      <c r="W101" s="546"/>
      <c r="X101" s="546"/>
      <c r="Y101" s="546"/>
      <c r="Z101" s="546"/>
      <c r="AA101" s="546"/>
      <c r="AB101" s="546"/>
      <c r="AC101" s="546"/>
      <c r="AD101" s="546"/>
      <c r="AE101" s="546"/>
      <c r="AF101" s="546"/>
      <c r="AG101" s="546"/>
    </row>
    <row r="102" spans="1:33" ht="24" customHeight="1" x14ac:dyDescent="0.15">
      <c r="A102" s="546" t="s">
        <v>577</v>
      </c>
      <c r="B102" s="546"/>
      <c r="C102" s="546"/>
      <c r="D102" s="546"/>
      <c r="E102" s="546"/>
      <c r="F102" s="546"/>
      <c r="G102" s="546"/>
      <c r="H102" s="546"/>
      <c r="I102" s="546"/>
      <c r="J102" s="546"/>
      <c r="K102" s="546"/>
      <c r="L102" s="546"/>
      <c r="M102" s="546"/>
      <c r="N102" s="546"/>
      <c r="O102" s="546"/>
      <c r="P102" s="546"/>
      <c r="Q102" s="546"/>
      <c r="R102" s="546"/>
      <c r="S102" s="546"/>
      <c r="T102" s="546"/>
      <c r="U102" s="546"/>
      <c r="V102" s="546"/>
      <c r="W102" s="546"/>
      <c r="X102" s="546"/>
      <c r="Y102" s="546"/>
      <c r="Z102" s="546"/>
      <c r="AA102" s="546"/>
      <c r="AB102" s="546"/>
      <c r="AC102" s="546"/>
      <c r="AD102" s="546"/>
      <c r="AE102" s="546"/>
      <c r="AF102" s="546"/>
      <c r="AG102" s="546"/>
    </row>
    <row r="103" spans="1:33" ht="12" customHeight="1" x14ac:dyDescent="0.15">
      <c r="A103" s="546" t="s">
        <v>576</v>
      </c>
      <c r="B103" s="546"/>
      <c r="C103" s="546"/>
      <c r="D103" s="546"/>
      <c r="E103" s="546"/>
      <c r="F103" s="546"/>
      <c r="G103" s="546"/>
      <c r="H103" s="546"/>
      <c r="I103" s="546"/>
      <c r="J103" s="546"/>
      <c r="K103" s="546"/>
      <c r="L103" s="546"/>
      <c r="M103" s="546"/>
      <c r="N103" s="546"/>
      <c r="O103" s="546"/>
      <c r="P103" s="546"/>
      <c r="Q103" s="546"/>
      <c r="R103" s="546"/>
      <c r="S103" s="546"/>
      <c r="T103" s="546"/>
      <c r="U103" s="546"/>
      <c r="V103" s="546"/>
      <c r="W103" s="546"/>
      <c r="X103" s="546"/>
      <c r="Y103" s="546"/>
      <c r="Z103" s="546"/>
      <c r="AA103" s="546"/>
      <c r="AB103" s="546"/>
      <c r="AC103" s="546"/>
      <c r="AD103" s="546"/>
      <c r="AE103" s="546"/>
      <c r="AF103" s="546"/>
      <c r="AG103" s="546"/>
    </row>
    <row r="104" spans="1:33" ht="12" customHeight="1" x14ac:dyDescent="0.15">
      <c r="A104" s="546" t="s">
        <v>575</v>
      </c>
      <c r="B104" s="546"/>
      <c r="C104" s="546"/>
      <c r="D104" s="546"/>
      <c r="E104" s="546"/>
      <c r="F104" s="546"/>
      <c r="G104" s="546"/>
      <c r="H104" s="546"/>
      <c r="I104" s="546"/>
      <c r="J104" s="546"/>
      <c r="K104" s="546"/>
      <c r="L104" s="546"/>
      <c r="M104" s="546"/>
      <c r="N104" s="546"/>
      <c r="O104" s="546"/>
      <c r="P104" s="546"/>
      <c r="Q104" s="546"/>
      <c r="R104" s="546"/>
      <c r="S104" s="546"/>
      <c r="T104" s="546"/>
      <c r="U104" s="546"/>
      <c r="V104" s="546"/>
      <c r="W104" s="546"/>
      <c r="X104" s="546"/>
      <c r="Y104" s="546"/>
      <c r="Z104" s="546"/>
      <c r="AA104" s="546"/>
      <c r="AB104" s="546"/>
      <c r="AC104" s="546"/>
      <c r="AD104" s="546"/>
      <c r="AE104" s="546"/>
      <c r="AF104" s="546"/>
      <c r="AG104" s="546"/>
    </row>
  </sheetData>
  <mergeCells count="20">
    <mergeCell ref="A103:AG103"/>
    <mergeCell ref="A104:AG104"/>
    <mergeCell ref="A1:AG1"/>
    <mergeCell ref="A2:AG2"/>
    <mergeCell ref="A3:AG3"/>
    <mergeCell ref="A4:AG4"/>
    <mergeCell ref="B6:AG6"/>
    <mergeCell ref="A6:A7"/>
    <mergeCell ref="A91:AG91"/>
    <mergeCell ref="A92:AG92"/>
    <mergeCell ref="A93:AG93"/>
    <mergeCell ref="A94:AG94"/>
    <mergeCell ref="A95:AG95"/>
    <mergeCell ref="A96:AG96"/>
    <mergeCell ref="A97:AG97"/>
    <mergeCell ref="A98:AG98"/>
    <mergeCell ref="A99:AG99"/>
    <mergeCell ref="A100:AG100"/>
    <mergeCell ref="A101:AG101"/>
    <mergeCell ref="A102:AG102"/>
  </mergeCells>
  <pageMargins left="0.75" right="0.75" top="1" bottom="1" header="0.5" footer="0.5"/>
  <pageSetup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3"/>
  <sheetViews>
    <sheetView zoomScale="200" zoomScaleNormal="200" zoomScalePageLayoutView="200" workbookViewId="0">
      <pane xSplit="1" ySplit="7" topLeftCell="B103" activePane="bottomRight" state="frozen"/>
      <selection activeCell="A103" sqref="A103:XFD103"/>
      <selection pane="topRight" activeCell="A103" sqref="A103:XFD103"/>
      <selection pane="bottomLeft" activeCell="A103" sqref="A103:XFD103"/>
      <selection pane="bottomRight" activeCell="A103" sqref="A103:XFD103"/>
    </sheetView>
  </sheetViews>
  <sheetFormatPr baseColWidth="10" defaultColWidth="7.5703125" defaultRowHeight="13" x14ac:dyDescent="0.15"/>
  <cols>
    <col min="1" max="1" width="30.42578125" style="47" bestFit="1" customWidth="1"/>
    <col min="2" max="16384" width="7.5703125" style="47"/>
  </cols>
  <sheetData>
    <row r="1" spans="1:32" ht="18" x14ac:dyDescent="0.2">
      <c r="A1" s="525" t="s">
        <v>833</v>
      </c>
      <c r="B1" s="522"/>
      <c r="C1" s="522"/>
      <c r="D1" s="522"/>
      <c r="E1" s="522"/>
      <c r="F1" s="522"/>
      <c r="G1" s="522"/>
      <c r="H1" s="522"/>
      <c r="I1" s="522"/>
      <c r="J1" s="522"/>
      <c r="K1" s="522"/>
      <c r="L1" s="522"/>
      <c r="M1" s="522"/>
      <c r="N1" s="522"/>
      <c r="O1" s="522"/>
      <c r="P1" s="522"/>
      <c r="Q1" s="522"/>
      <c r="R1" s="522"/>
      <c r="S1" s="522"/>
      <c r="T1" s="522"/>
      <c r="U1" s="522"/>
      <c r="V1" s="522"/>
      <c r="W1" s="522"/>
      <c r="X1" s="522"/>
      <c r="Y1" s="522"/>
      <c r="Z1" s="522"/>
      <c r="AA1" s="522"/>
      <c r="AB1" s="522"/>
      <c r="AC1" s="522"/>
      <c r="AD1" s="522"/>
      <c r="AE1" s="522"/>
      <c r="AF1" s="522"/>
    </row>
    <row r="2" spans="1:32" ht="17" x14ac:dyDescent="0.2">
      <c r="A2" s="526" t="s">
        <v>832</v>
      </c>
      <c r="B2" s="522"/>
      <c r="C2" s="522"/>
      <c r="D2" s="522"/>
      <c r="E2" s="522"/>
      <c r="F2" s="522"/>
      <c r="G2" s="522"/>
      <c r="H2" s="522"/>
      <c r="I2" s="522"/>
      <c r="J2" s="522"/>
      <c r="K2" s="522"/>
      <c r="L2" s="522"/>
      <c r="M2" s="522"/>
      <c r="N2" s="522"/>
      <c r="O2" s="522"/>
      <c r="P2" s="522"/>
      <c r="Q2" s="522"/>
      <c r="R2" s="522"/>
      <c r="S2" s="522"/>
      <c r="T2" s="522"/>
      <c r="U2" s="522"/>
      <c r="V2" s="522"/>
      <c r="W2" s="522"/>
      <c r="X2" s="522"/>
      <c r="Y2" s="522"/>
      <c r="Z2" s="522"/>
      <c r="AA2" s="522"/>
      <c r="AB2" s="522"/>
      <c r="AC2" s="522"/>
      <c r="AD2" s="522"/>
      <c r="AE2" s="522"/>
      <c r="AF2" s="522"/>
    </row>
    <row r="3" spans="1:32" x14ac:dyDescent="0.15">
      <c r="A3" s="522" t="s">
        <v>308</v>
      </c>
      <c r="B3" s="522"/>
      <c r="C3" s="522"/>
      <c r="D3" s="522"/>
      <c r="E3" s="522"/>
      <c r="F3" s="522"/>
      <c r="G3" s="522"/>
      <c r="H3" s="522"/>
      <c r="I3" s="522"/>
      <c r="J3" s="522"/>
      <c r="K3" s="522"/>
      <c r="L3" s="522"/>
      <c r="M3" s="522"/>
      <c r="N3" s="522"/>
      <c r="O3" s="522"/>
      <c r="P3" s="522"/>
      <c r="Q3" s="522"/>
      <c r="R3" s="522"/>
      <c r="S3" s="522"/>
      <c r="T3" s="522"/>
      <c r="U3" s="522"/>
      <c r="V3" s="522"/>
      <c r="W3" s="522"/>
      <c r="X3" s="522"/>
      <c r="Y3" s="522"/>
      <c r="Z3" s="522"/>
      <c r="AA3" s="522"/>
      <c r="AB3" s="522"/>
      <c r="AC3" s="522"/>
      <c r="AD3" s="522"/>
      <c r="AE3" s="522"/>
      <c r="AF3" s="522"/>
    </row>
    <row r="4" spans="1:32" x14ac:dyDescent="0.15">
      <c r="A4" s="522" t="s">
        <v>827</v>
      </c>
      <c r="B4" s="522"/>
      <c r="C4" s="522"/>
      <c r="D4" s="522"/>
      <c r="E4" s="522"/>
      <c r="F4" s="522"/>
      <c r="G4" s="522"/>
      <c r="H4" s="522"/>
      <c r="I4" s="522"/>
      <c r="J4" s="522"/>
      <c r="K4" s="522"/>
      <c r="L4" s="522"/>
      <c r="M4" s="522"/>
      <c r="N4" s="522"/>
      <c r="O4" s="522"/>
      <c r="P4" s="522"/>
      <c r="Q4" s="522"/>
      <c r="R4" s="522"/>
      <c r="S4" s="522"/>
      <c r="T4" s="522"/>
      <c r="U4" s="522"/>
      <c r="V4" s="522"/>
      <c r="W4" s="522"/>
      <c r="X4" s="522"/>
      <c r="Y4" s="522"/>
      <c r="Z4" s="522"/>
      <c r="AA4" s="522"/>
      <c r="AB4" s="522"/>
      <c r="AC4" s="522"/>
      <c r="AD4" s="522"/>
      <c r="AE4" s="522"/>
      <c r="AF4" s="522"/>
    </row>
    <row r="6" spans="1:32" x14ac:dyDescent="0.15">
      <c r="A6" s="523" t="s">
        <v>5</v>
      </c>
      <c r="B6" s="523" t="s">
        <v>826</v>
      </c>
      <c r="C6" s="523"/>
      <c r="D6" s="523"/>
      <c r="E6" s="523"/>
      <c r="F6" s="523"/>
      <c r="G6" s="523"/>
      <c r="H6" s="523"/>
      <c r="I6" s="523"/>
      <c r="J6" s="523"/>
      <c r="K6" s="523"/>
      <c r="L6" s="523"/>
      <c r="M6" s="523"/>
      <c r="N6" s="523"/>
      <c r="O6" s="523"/>
      <c r="P6" s="523"/>
      <c r="Q6" s="523"/>
      <c r="R6" s="523"/>
      <c r="S6" s="523"/>
      <c r="T6" s="523"/>
      <c r="U6" s="523"/>
      <c r="V6" s="523"/>
      <c r="W6" s="523"/>
      <c r="X6" s="523"/>
      <c r="Y6" s="523"/>
      <c r="Z6" s="523"/>
      <c r="AA6" s="523"/>
      <c r="AB6" s="523"/>
      <c r="AC6" s="523"/>
      <c r="AD6" s="523"/>
      <c r="AE6" s="523"/>
      <c r="AF6" s="523"/>
    </row>
    <row r="7" spans="1:32" x14ac:dyDescent="0.15">
      <c r="A7" s="523"/>
      <c r="B7" s="523" t="s">
        <v>253</v>
      </c>
      <c r="C7" s="523" t="s">
        <v>252</v>
      </c>
      <c r="D7" s="523" t="s">
        <v>251</v>
      </c>
      <c r="E7" s="523" t="s">
        <v>250</v>
      </c>
      <c r="F7" s="523" t="s">
        <v>249</v>
      </c>
      <c r="G7" s="523" t="s">
        <v>248</v>
      </c>
      <c r="H7" s="523" t="s">
        <v>247</v>
      </c>
      <c r="I7" s="523" t="s">
        <v>246</v>
      </c>
      <c r="J7" s="523" t="s">
        <v>245</v>
      </c>
      <c r="K7" s="523" t="s">
        <v>244</v>
      </c>
      <c r="L7" s="523" t="s">
        <v>243</v>
      </c>
      <c r="M7" s="523" t="s">
        <v>242</v>
      </c>
      <c r="N7" s="523" t="s">
        <v>241</v>
      </c>
      <c r="O7" s="523" t="s">
        <v>240</v>
      </c>
      <c r="P7" s="523" t="s">
        <v>239</v>
      </c>
      <c r="Q7" s="523" t="s">
        <v>238</v>
      </c>
      <c r="R7" s="523" t="s">
        <v>237</v>
      </c>
      <c r="S7" s="523" t="s">
        <v>236</v>
      </c>
      <c r="T7" s="523" t="s">
        <v>235</v>
      </c>
      <c r="U7" s="523" t="s">
        <v>234</v>
      </c>
      <c r="V7" s="523" t="s">
        <v>233</v>
      </c>
      <c r="W7" s="523" t="s">
        <v>232</v>
      </c>
      <c r="X7" s="523" t="s">
        <v>231</v>
      </c>
      <c r="Y7" s="523" t="s">
        <v>230</v>
      </c>
      <c r="Z7" s="523" t="s">
        <v>229</v>
      </c>
      <c r="AA7" s="523" t="s">
        <v>228</v>
      </c>
      <c r="AB7" s="523" t="s">
        <v>227</v>
      </c>
      <c r="AC7" s="523" t="s">
        <v>226</v>
      </c>
      <c r="AD7" s="523" t="s">
        <v>225</v>
      </c>
      <c r="AE7" s="523" t="s">
        <v>224</v>
      </c>
      <c r="AF7" s="523" t="s">
        <v>223</v>
      </c>
    </row>
    <row r="8" spans="1:32" x14ac:dyDescent="0.15">
      <c r="A8" s="47" t="s">
        <v>825</v>
      </c>
      <c r="B8" s="47">
        <v>1078</v>
      </c>
      <c r="C8" s="47">
        <v>9525</v>
      </c>
      <c r="D8" s="47">
        <v>13045</v>
      </c>
      <c r="E8" s="47">
        <v>13388</v>
      </c>
      <c r="F8" s="47">
        <v>19641</v>
      </c>
      <c r="G8" s="47">
        <v>30154</v>
      </c>
      <c r="H8" s="47">
        <v>18599</v>
      </c>
      <c r="I8" s="47">
        <v>37604</v>
      </c>
      <c r="J8" s="47">
        <v>30982</v>
      </c>
      <c r="K8" s="47">
        <v>32696</v>
      </c>
      <c r="L8" s="47">
        <v>42647</v>
      </c>
      <c r="M8" s="47">
        <v>77247</v>
      </c>
      <c r="N8" s="47">
        <v>73252</v>
      </c>
      <c r="O8" s="47">
        <v>92074</v>
      </c>
      <c r="P8" s="47">
        <v>84426</v>
      </c>
      <c r="Q8" s="47">
        <v>95769</v>
      </c>
      <c r="R8" s="47">
        <v>131004</v>
      </c>
      <c r="S8" s="47">
        <v>209392</v>
      </c>
      <c r="T8" s="47">
        <v>142627</v>
      </c>
      <c r="U8" s="47">
        <v>124873</v>
      </c>
      <c r="V8" s="47">
        <v>134946</v>
      </c>
      <c r="W8" s="47">
        <v>129352</v>
      </c>
      <c r="X8" s="47">
        <v>294905</v>
      </c>
      <c r="Y8" s="47">
        <v>15369</v>
      </c>
      <c r="Z8" s="47">
        <v>224220</v>
      </c>
      <c r="AA8" s="47">
        <v>393518</v>
      </c>
      <c r="AB8" s="47">
        <v>308296</v>
      </c>
      <c r="AC8" s="47">
        <v>287901</v>
      </c>
      <c r="AD8" s="47">
        <v>277779</v>
      </c>
      <c r="AE8" s="47">
        <v>386724</v>
      </c>
      <c r="AF8" s="47">
        <v>366940</v>
      </c>
    </row>
    <row r="9" spans="1:32" x14ac:dyDescent="0.15">
      <c r="A9" s="47" t="s">
        <v>824</v>
      </c>
      <c r="B9" s="47">
        <v>-1690</v>
      </c>
      <c r="C9" s="47">
        <v>1347</v>
      </c>
      <c r="D9" s="47">
        <v>3556</v>
      </c>
      <c r="E9" s="47">
        <v>59</v>
      </c>
      <c r="F9" s="47">
        <v>2741</v>
      </c>
      <c r="G9" s="47">
        <v>6097</v>
      </c>
      <c r="H9" s="47">
        <v>2510</v>
      </c>
      <c r="I9" s="47">
        <v>1268</v>
      </c>
      <c r="J9" s="47">
        <v>3902</v>
      </c>
      <c r="K9" s="47">
        <v>1337</v>
      </c>
      <c r="L9" s="47">
        <v>2068</v>
      </c>
      <c r="M9" s="47">
        <v>3584</v>
      </c>
      <c r="N9" s="47">
        <v>6047</v>
      </c>
      <c r="O9" s="47">
        <v>8602</v>
      </c>
      <c r="P9" s="47">
        <v>7181</v>
      </c>
      <c r="Q9" s="47">
        <v>7642</v>
      </c>
      <c r="R9" s="47">
        <v>7832</v>
      </c>
      <c r="S9" s="47">
        <v>22824</v>
      </c>
      <c r="T9" s="47">
        <v>16899</v>
      </c>
      <c r="U9" s="47">
        <v>16841</v>
      </c>
      <c r="V9" s="47">
        <v>15003</v>
      </c>
      <c r="W9" s="47">
        <v>17340</v>
      </c>
      <c r="X9" s="47">
        <v>24005</v>
      </c>
      <c r="Y9" s="47">
        <v>13556</v>
      </c>
      <c r="Z9" s="47">
        <v>-1551</v>
      </c>
      <c r="AA9" s="47">
        <v>22331</v>
      </c>
      <c r="AB9" s="47">
        <v>12293</v>
      </c>
      <c r="AC9" s="47">
        <v>14342</v>
      </c>
      <c r="AD9" s="47">
        <v>17594</v>
      </c>
      <c r="AE9" s="47">
        <v>46680</v>
      </c>
      <c r="AF9" s="47">
        <v>26304</v>
      </c>
    </row>
    <row r="10" spans="1:32" x14ac:dyDescent="0.15">
      <c r="A10" s="47" t="s">
        <v>70</v>
      </c>
      <c r="B10" s="47">
        <v>3470</v>
      </c>
      <c r="C10" s="47">
        <v>6467</v>
      </c>
      <c r="D10" s="47">
        <v>6119</v>
      </c>
      <c r="E10" s="47">
        <v>7993</v>
      </c>
      <c r="F10" s="47">
        <v>8260</v>
      </c>
      <c r="G10" s="47">
        <v>12035</v>
      </c>
      <c r="H10" s="47">
        <v>8431</v>
      </c>
      <c r="I10" s="47">
        <v>23679</v>
      </c>
      <c r="J10" s="47">
        <v>10194</v>
      </c>
      <c r="K10" s="47">
        <v>19563</v>
      </c>
      <c r="L10" s="47">
        <v>18931</v>
      </c>
      <c r="M10" s="47">
        <v>45914</v>
      </c>
      <c r="N10" s="47">
        <v>34380</v>
      </c>
      <c r="O10" s="47">
        <v>52275</v>
      </c>
      <c r="P10" s="47">
        <v>40148</v>
      </c>
      <c r="Q10" s="47">
        <v>48318</v>
      </c>
      <c r="R10" s="47">
        <v>86129</v>
      </c>
      <c r="S10" s="47">
        <v>109484</v>
      </c>
      <c r="T10" s="47">
        <v>77976</v>
      </c>
      <c r="U10" s="47">
        <v>65580</v>
      </c>
      <c r="V10" s="47">
        <v>79492</v>
      </c>
      <c r="W10" s="47">
        <v>87509</v>
      </c>
      <c r="X10" s="47">
        <v>137319</v>
      </c>
      <c r="Y10" s="47">
        <v>-29035</v>
      </c>
      <c r="Z10" s="47">
        <v>147687</v>
      </c>
      <c r="AA10" s="47">
        <v>239803</v>
      </c>
      <c r="AB10" s="47">
        <v>178415</v>
      </c>
      <c r="AC10" s="47">
        <v>165064</v>
      </c>
      <c r="AD10" s="47">
        <v>175995</v>
      </c>
      <c r="AE10" s="47">
        <v>227219</v>
      </c>
      <c r="AF10" s="47">
        <v>188484</v>
      </c>
    </row>
    <row r="11" spans="1:32" x14ac:dyDescent="0.15">
      <c r="A11" s="47" t="s">
        <v>823</v>
      </c>
      <c r="B11" s="47">
        <v>-91</v>
      </c>
      <c r="C11" s="47">
        <v>-8</v>
      </c>
      <c r="D11" s="47">
        <v>35</v>
      </c>
      <c r="E11" s="47">
        <v>-6</v>
      </c>
      <c r="F11" s="47">
        <v>-169</v>
      </c>
      <c r="G11" s="47">
        <v>-56</v>
      </c>
      <c r="H11" s="47">
        <v>-19</v>
      </c>
      <c r="I11" s="47">
        <v>33</v>
      </c>
      <c r="J11" s="47">
        <v>54</v>
      </c>
      <c r="K11" s="47">
        <v>130</v>
      </c>
      <c r="L11" s="47">
        <v>92</v>
      </c>
      <c r="M11" s="47">
        <v>-6</v>
      </c>
      <c r="N11" s="47">
        <v>744</v>
      </c>
      <c r="O11" s="47">
        <v>513</v>
      </c>
      <c r="P11" s="47">
        <v>105</v>
      </c>
      <c r="Q11" s="47">
        <v>-14</v>
      </c>
      <c r="R11" s="47">
        <v>1123</v>
      </c>
      <c r="S11" s="47">
        <v>167</v>
      </c>
      <c r="T11" s="47">
        <v>-780</v>
      </c>
      <c r="U11" s="47">
        <v>1314</v>
      </c>
      <c r="V11" s="47">
        <v>564</v>
      </c>
      <c r="W11" s="47">
        <v>1609</v>
      </c>
      <c r="X11" s="47">
        <v>44</v>
      </c>
      <c r="Y11" s="47">
        <v>-7685</v>
      </c>
      <c r="Z11" s="47">
        <v>1085</v>
      </c>
      <c r="AA11" s="47">
        <v>1079</v>
      </c>
      <c r="AB11" s="47">
        <v>1327</v>
      </c>
      <c r="AC11" s="47">
        <v>1942</v>
      </c>
      <c r="AD11" s="47">
        <v>1273</v>
      </c>
      <c r="AE11" s="47">
        <v>1923</v>
      </c>
      <c r="AF11" s="47">
        <v>1894</v>
      </c>
    </row>
    <row r="12" spans="1:32" x14ac:dyDescent="0.15">
      <c r="A12" s="47" t="s">
        <v>822</v>
      </c>
      <c r="B12" s="47">
        <v>289</v>
      </c>
      <c r="C12" s="47">
        <v>-189</v>
      </c>
      <c r="D12" s="47">
        <v>353</v>
      </c>
      <c r="E12" s="47">
        <v>7</v>
      </c>
      <c r="F12" s="47">
        <v>-370</v>
      </c>
      <c r="G12" s="47">
        <v>1045</v>
      </c>
      <c r="H12" s="47">
        <v>485</v>
      </c>
      <c r="I12" s="47">
        <v>669</v>
      </c>
      <c r="J12" s="47">
        <v>746</v>
      </c>
      <c r="K12" s="47">
        <v>1411</v>
      </c>
      <c r="L12" s="47">
        <v>778</v>
      </c>
      <c r="M12" s="47">
        <v>675</v>
      </c>
      <c r="N12" s="47">
        <v>2004</v>
      </c>
      <c r="O12" s="47">
        <v>2750</v>
      </c>
      <c r="P12" s="47">
        <v>1349</v>
      </c>
      <c r="Q12" s="47">
        <v>-46</v>
      </c>
      <c r="R12" s="47">
        <v>932</v>
      </c>
      <c r="S12" s="47">
        <v>1431</v>
      </c>
      <c r="T12" s="47">
        <v>-1508</v>
      </c>
      <c r="U12" s="47">
        <v>4126</v>
      </c>
      <c r="V12" s="47">
        <v>2195</v>
      </c>
      <c r="W12" s="47">
        <v>721</v>
      </c>
      <c r="X12" s="47">
        <v>6367</v>
      </c>
      <c r="Y12" s="47">
        <v>7697</v>
      </c>
      <c r="Z12" s="47">
        <v>3864</v>
      </c>
      <c r="AA12" s="47">
        <v>7562</v>
      </c>
      <c r="AB12" s="47">
        <v>4415</v>
      </c>
      <c r="AC12" s="47">
        <v>4679</v>
      </c>
      <c r="AD12" s="47">
        <v>3846</v>
      </c>
      <c r="AE12" s="47">
        <v>4360</v>
      </c>
      <c r="AF12" s="47">
        <v>2094</v>
      </c>
    </row>
    <row r="13" spans="1:32" x14ac:dyDescent="0.15">
      <c r="A13" s="47" t="s">
        <v>821</v>
      </c>
      <c r="B13" s="47" t="s">
        <v>586</v>
      </c>
      <c r="C13" s="47" t="s">
        <v>586</v>
      </c>
      <c r="D13" s="47" t="s">
        <v>586</v>
      </c>
      <c r="E13" s="47" t="s">
        <v>586</v>
      </c>
      <c r="F13" s="47" t="s">
        <v>586</v>
      </c>
      <c r="G13" s="47" t="s">
        <v>586</v>
      </c>
      <c r="H13" s="47" t="s">
        <v>586</v>
      </c>
      <c r="I13" s="47" t="s">
        <v>586</v>
      </c>
      <c r="J13" s="47" t="s">
        <v>586</v>
      </c>
      <c r="K13" s="47" t="s">
        <v>586</v>
      </c>
      <c r="L13" s="47" t="s">
        <v>586</v>
      </c>
      <c r="M13" s="47" t="s">
        <v>586</v>
      </c>
      <c r="N13" s="47" t="s">
        <v>586</v>
      </c>
      <c r="O13" s="47" t="s">
        <v>586</v>
      </c>
      <c r="P13" s="47" t="s">
        <v>586</v>
      </c>
      <c r="Q13" s="47" t="s">
        <v>586</v>
      </c>
      <c r="R13" s="47" t="s">
        <v>586</v>
      </c>
      <c r="S13" s="47">
        <v>41</v>
      </c>
      <c r="T13" s="47">
        <v>125</v>
      </c>
      <c r="U13" s="47">
        <v>238</v>
      </c>
      <c r="V13" s="47">
        <v>44</v>
      </c>
      <c r="W13" s="47">
        <v>172</v>
      </c>
      <c r="X13" s="47">
        <v>239</v>
      </c>
      <c r="Y13" s="47">
        <v>428</v>
      </c>
      <c r="Z13" s="47">
        <v>69</v>
      </c>
      <c r="AA13" s="47">
        <v>172</v>
      </c>
      <c r="AB13" s="47">
        <v>763</v>
      </c>
      <c r="AC13" s="47">
        <v>-307</v>
      </c>
      <c r="AD13" s="47">
        <v>1028</v>
      </c>
      <c r="AE13" s="47">
        <v>648</v>
      </c>
      <c r="AF13" s="47">
        <v>377</v>
      </c>
    </row>
    <row r="14" spans="1:32" x14ac:dyDescent="0.15">
      <c r="A14" s="47" t="s">
        <v>820</v>
      </c>
      <c r="B14" s="47">
        <v>105</v>
      </c>
      <c r="C14" s="47">
        <v>212</v>
      </c>
      <c r="D14" s="47">
        <v>42</v>
      </c>
      <c r="E14" s="47">
        <v>33</v>
      </c>
      <c r="F14" s="47">
        <v>-252</v>
      </c>
      <c r="G14" s="47">
        <v>-289</v>
      </c>
      <c r="H14" s="47">
        <v>132</v>
      </c>
      <c r="I14" s="47" t="s">
        <v>604</v>
      </c>
      <c r="J14" s="47" t="s">
        <v>604</v>
      </c>
      <c r="K14" s="47">
        <v>219</v>
      </c>
      <c r="L14" s="47">
        <v>-29</v>
      </c>
      <c r="M14" s="47">
        <v>141</v>
      </c>
      <c r="N14" s="47">
        <v>360</v>
      </c>
      <c r="O14" s="47">
        <v>-95</v>
      </c>
      <c r="P14" s="47">
        <v>454</v>
      </c>
      <c r="Q14" s="47">
        <v>14</v>
      </c>
      <c r="R14" s="47">
        <v>415</v>
      </c>
      <c r="S14" s="47">
        <v>1318</v>
      </c>
      <c r="T14" s="47">
        <v>1621</v>
      </c>
      <c r="U14" s="47">
        <v>256</v>
      </c>
      <c r="V14" s="47">
        <v>1538</v>
      </c>
      <c r="W14" s="47">
        <v>-1602</v>
      </c>
      <c r="X14" s="47">
        <v>843</v>
      </c>
      <c r="Y14" s="47">
        <v>732</v>
      </c>
      <c r="Z14" s="47">
        <v>-390</v>
      </c>
      <c r="AA14" s="47">
        <v>837</v>
      </c>
      <c r="AB14" s="47">
        <v>1231</v>
      </c>
      <c r="AC14" s="47">
        <v>716</v>
      </c>
      <c r="AD14" s="47">
        <v>935</v>
      </c>
      <c r="AE14" s="47">
        <v>6688</v>
      </c>
      <c r="AF14" s="47">
        <v>706</v>
      </c>
    </row>
    <row r="15" spans="1:32" x14ac:dyDescent="0.15">
      <c r="A15" s="47" t="s">
        <v>819</v>
      </c>
      <c r="B15" s="47">
        <v>19</v>
      </c>
      <c r="C15" s="47">
        <v>30</v>
      </c>
      <c r="D15" s="47">
        <v>8</v>
      </c>
      <c r="E15" s="47">
        <v>56</v>
      </c>
      <c r="F15" s="47">
        <v>6</v>
      </c>
      <c r="G15" s="47">
        <v>40</v>
      </c>
      <c r="H15" s="47">
        <v>33</v>
      </c>
      <c r="I15" s="47" t="s">
        <v>604</v>
      </c>
      <c r="J15" s="47" t="s">
        <v>604</v>
      </c>
      <c r="K15" s="47">
        <v>-76</v>
      </c>
      <c r="L15" s="47">
        <v>28</v>
      </c>
      <c r="M15" s="47">
        <v>117</v>
      </c>
      <c r="N15" s="47">
        <v>118</v>
      </c>
      <c r="O15" s="47">
        <v>158</v>
      </c>
      <c r="P15" s="47">
        <v>175</v>
      </c>
      <c r="Q15" s="47">
        <v>327</v>
      </c>
      <c r="R15" s="47">
        <v>309</v>
      </c>
      <c r="S15" s="47">
        <v>329</v>
      </c>
      <c r="T15" s="47">
        <v>146</v>
      </c>
      <c r="U15" s="47">
        <v>179</v>
      </c>
      <c r="V15" s="47">
        <v>76</v>
      </c>
      <c r="W15" s="47">
        <v>221</v>
      </c>
      <c r="X15" s="47">
        <v>333</v>
      </c>
      <c r="Y15" s="47">
        <v>-6</v>
      </c>
      <c r="Z15" s="47">
        <v>488</v>
      </c>
      <c r="AA15" s="47">
        <v>-99</v>
      </c>
      <c r="AB15" s="47">
        <v>188</v>
      </c>
      <c r="AC15" s="47">
        <v>72</v>
      </c>
      <c r="AD15" s="47">
        <v>-420</v>
      </c>
      <c r="AE15" s="47">
        <v>324</v>
      </c>
      <c r="AF15" s="47">
        <v>-20</v>
      </c>
    </row>
    <row r="16" spans="1:32" x14ac:dyDescent="0.15">
      <c r="A16" s="47" t="s">
        <v>818</v>
      </c>
      <c r="B16" s="47">
        <v>76</v>
      </c>
      <c r="C16" s="47">
        <v>155</v>
      </c>
      <c r="D16" s="47">
        <v>207</v>
      </c>
      <c r="E16" s="47">
        <v>828</v>
      </c>
      <c r="F16" s="47">
        <v>480</v>
      </c>
      <c r="G16" s="47">
        <v>1078</v>
      </c>
      <c r="H16" s="47">
        <v>1789</v>
      </c>
      <c r="I16" s="47">
        <v>1584</v>
      </c>
      <c r="J16" s="47">
        <v>1267</v>
      </c>
      <c r="K16" s="47">
        <v>2737</v>
      </c>
      <c r="L16" s="47">
        <v>3857</v>
      </c>
      <c r="M16" s="47">
        <v>-495</v>
      </c>
      <c r="N16" s="47">
        <v>2634</v>
      </c>
      <c r="O16" s="47">
        <v>5196</v>
      </c>
      <c r="P16" s="47">
        <v>4463</v>
      </c>
      <c r="Q16" s="47">
        <v>2971</v>
      </c>
      <c r="R16" s="47">
        <v>4323</v>
      </c>
      <c r="S16" s="47">
        <v>2111</v>
      </c>
      <c r="T16" s="47">
        <v>1967</v>
      </c>
      <c r="U16" s="47">
        <v>476</v>
      </c>
      <c r="V16" s="47">
        <v>4604</v>
      </c>
      <c r="W16" s="47">
        <v>1074</v>
      </c>
      <c r="X16" s="47">
        <v>6988</v>
      </c>
      <c r="Y16" s="47">
        <v>-1156</v>
      </c>
      <c r="Z16" s="47">
        <v>7076</v>
      </c>
      <c r="AA16" s="47">
        <v>12010</v>
      </c>
      <c r="AB16" s="47">
        <v>-341</v>
      </c>
      <c r="AC16" s="47">
        <v>10266</v>
      </c>
      <c r="AD16" s="47">
        <v>4812</v>
      </c>
      <c r="AE16" s="47">
        <v>1823</v>
      </c>
      <c r="AF16" s="47">
        <v>2212</v>
      </c>
    </row>
    <row r="17" spans="1:32" x14ac:dyDescent="0.15">
      <c r="A17" s="47" t="s">
        <v>817</v>
      </c>
      <c r="B17" s="47">
        <v>370</v>
      </c>
      <c r="C17" s="47">
        <v>760</v>
      </c>
      <c r="D17" s="47">
        <v>447</v>
      </c>
      <c r="E17" s="47">
        <v>383</v>
      </c>
      <c r="F17" s="47">
        <v>1203</v>
      </c>
      <c r="G17" s="47">
        <v>805</v>
      </c>
      <c r="H17" s="47">
        <v>-1822</v>
      </c>
      <c r="I17" s="47">
        <v>2522</v>
      </c>
      <c r="J17" s="47">
        <v>1626</v>
      </c>
      <c r="K17" s="47">
        <v>4832</v>
      </c>
      <c r="L17" s="47">
        <v>1754</v>
      </c>
      <c r="M17" s="47">
        <v>4263</v>
      </c>
      <c r="N17" s="47">
        <v>2863</v>
      </c>
      <c r="O17" s="47">
        <v>3349</v>
      </c>
      <c r="P17" s="47">
        <v>1956</v>
      </c>
      <c r="Q17" s="47">
        <v>2464</v>
      </c>
      <c r="R17" s="47">
        <v>3051</v>
      </c>
      <c r="S17" s="47">
        <v>5658</v>
      </c>
      <c r="T17" s="47">
        <v>3811</v>
      </c>
      <c r="U17" s="47">
        <v>11823</v>
      </c>
      <c r="V17" s="47">
        <v>2416</v>
      </c>
      <c r="W17" s="47">
        <v>4376</v>
      </c>
      <c r="X17" s="47">
        <v>9073</v>
      </c>
      <c r="Y17" s="47">
        <v>7978</v>
      </c>
      <c r="Z17" s="47">
        <v>2703</v>
      </c>
      <c r="AA17" s="47">
        <v>9569</v>
      </c>
      <c r="AB17" s="47">
        <v>775</v>
      </c>
      <c r="AC17" s="47">
        <v>7839</v>
      </c>
      <c r="AD17" s="47">
        <v>5898</v>
      </c>
      <c r="AE17" s="47">
        <v>7968</v>
      </c>
      <c r="AF17" s="47">
        <v>5933</v>
      </c>
    </row>
    <row r="18" spans="1:32" x14ac:dyDescent="0.15">
      <c r="A18" s="47" t="s">
        <v>816</v>
      </c>
      <c r="B18" s="47">
        <v>-38</v>
      </c>
      <c r="C18" s="47">
        <v>-65</v>
      </c>
      <c r="D18" s="47">
        <v>-78</v>
      </c>
      <c r="E18" s="47">
        <v>-32</v>
      </c>
      <c r="F18" s="47">
        <v>65</v>
      </c>
      <c r="G18" s="47">
        <v>3</v>
      </c>
      <c r="H18" s="47">
        <v>38</v>
      </c>
      <c r="I18" s="47">
        <v>-80</v>
      </c>
      <c r="J18" s="47">
        <v>33</v>
      </c>
      <c r="K18" s="47">
        <v>14</v>
      </c>
      <c r="L18" s="47">
        <v>75</v>
      </c>
      <c r="M18" s="47">
        <v>67</v>
      </c>
      <c r="N18" s="47">
        <v>50</v>
      </c>
      <c r="O18" s="47">
        <v>-24</v>
      </c>
      <c r="P18" s="47">
        <v>92</v>
      </c>
      <c r="Q18" s="47">
        <v>69</v>
      </c>
      <c r="R18" s="47">
        <v>6</v>
      </c>
      <c r="S18" s="47">
        <v>32</v>
      </c>
      <c r="T18" s="47">
        <v>106</v>
      </c>
      <c r="U18" s="47">
        <v>62</v>
      </c>
      <c r="V18" s="47">
        <v>170</v>
      </c>
      <c r="W18" s="47">
        <v>44</v>
      </c>
      <c r="X18" s="47">
        <v>503</v>
      </c>
      <c r="Y18" s="47">
        <v>159</v>
      </c>
      <c r="Z18" s="47">
        <v>292</v>
      </c>
      <c r="AA18" s="47">
        <v>-201</v>
      </c>
      <c r="AB18" s="47">
        <v>72</v>
      </c>
      <c r="AC18" s="47">
        <v>-264</v>
      </c>
      <c r="AD18" s="47">
        <v>-117</v>
      </c>
      <c r="AE18" s="47">
        <v>-341</v>
      </c>
      <c r="AF18" s="47">
        <v>-85</v>
      </c>
    </row>
    <row r="19" spans="1:32" x14ac:dyDescent="0.15">
      <c r="A19" s="47" t="s">
        <v>815</v>
      </c>
      <c r="B19" s="47" t="s">
        <v>586</v>
      </c>
      <c r="C19" s="47" t="s">
        <v>586</v>
      </c>
      <c r="D19" s="47" t="s">
        <v>586</v>
      </c>
      <c r="E19" s="47" t="s">
        <v>586</v>
      </c>
      <c r="F19" s="47" t="s">
        <v>586</v>
      </c>
      <c r="G19" s="47" t="s">
        <v>586</v>
      </c>
      <c r="H19" s="47" t="s">
        <v>586</v>
      </c>
      <c r="I19" s="47" t="s">
        <v>586</v>
      </c>
      <c r="J19" s="47" t="s">
        <v>586</v>
      </c>
      <c r="K19" s="47" t="s">
        <v>586</v>
      </c>
      <c r="L19" s="47" t="s">
        <v>586</v>
      </c>
      <c r="M19" s="47" t="s">
        <v>586</v>
      </c>
      <c r="N19" s="47" t="s">
        <v>586</v>
      </c>
      <c r="O19" s="47" t="s">
        <v>586</v>
      </c>
      <c r="P19" s="47" t="s">
        <v>586</v>
      </c>
      <c r="Q19" s="47" t="s">
        <v>586</v>
      </c>
      <c r="R19" s="47" t="s">
        <v>586</v>
      </c>
      <c r="S19" s="47">
        <v>376</v>
      </c>
      <c r="T19" s="47">
        <v>-1863</v>
      </c>
      <c r="U19" s="47">
        <v>86</v>
      </c>
      <c r="V19" s="47">
        <v>417</v>
      </c>
      <c r="W19" s="47">
        <v>235</v>
      </c>
      <c r="X19" s="47">
        <v>166</v>
      </c>
      <c r="Y19" s="47">
        <v>173</v>
      </c>
      <c r="Z19" s="47">
        <v>698</v>
      </c>
      <c r="AA19" s="47">
        <v>1596</v>
      </c>
      <c r="AB19" s="47">
        <v>-13</v>
      </c>
      <c r="AC19" s="47">
        <v>-119</v>
      </c>
      <c r="AD19" s="47">
        <v>357</v>
      </c>
      <c r="AE19" s="47">
        <v>25</v>
      </c>
      <c r="AF19" s="47">
        <v>325</v>
      </c>
    </row>
    <row r="20" spans="1:32" x14ac:dyDescent="0.15">
      <c r="A20" s="47" t="s">
        <v>814</v>
      </c>
      <c r="B20" s="47">
        <v>333</v>
      </c>
      <c r="C20" s="47">
        <v>479</v>
      </c>
      <c r="D20" s="47">
        <v>463</v>
      </c>
      <c r="E20" s="47">
        <v>645</v>
      </c>
      <c r="F20" s="47">
        <v>606</v>
      </c>
      <c r="G20" s="47">
        <v>909</v>
      </c>
      <c r="H20" s="47">
        <v>725</v>
      </c>
      <c r="I20" s="47">
        <v>793</v>
      </c>
      <c r="J20" s="47">
        <v>926</v>
      </c>
      <c r="K20" s="47">
        <v>537</v>
      </c>
      <c r="L20" s="47">
        <v>1191</v>
      </c>
      <c r="M20" s="47">
        <v>1506</v>
      </c>
      <c r="N20" s="47">
        <v>-337</v>
      </c>
      <c r="O20" s="47">
        <v>695</v>
      </c>
      <c r="P20" s="47">
        <v>1954</v>
      </c>
      <c r="Q20" s="47">
        <v>2266</v>
      </c>
      <c r="R20" s="47">
        <v>7891</v>
      </c>
      <c r="S20" s="47">
        <v>4741</v>
      </c>
      <c r="T20" s="47">
        <v>9823</v>
      </c>
      <c r="U20" s="47">
        <v>2437</v>
      </c>
      <c r="V20" s="47">
        <v>10700</v>
      </c>
      <c r="W20" s="47">
        <v>7408</v>
      </c>
      <c r="X20" s="47">
        <v>8781</v>
      </c>
      <c r="Y20" s="47">
        <v>-15041</v>
      </c>
      <c r="Z20" s="47">
        <v>20148</v>
      </c>
      <c r="AA20" s="47">
        <v>15506</v>
      </c>
      <c r="AB20" s="47">
        <v>31795</v>
      </c>
      <c r="AC20" s="47">
        <v>23528</v>
      </c>
      <c r="AD20" s="47">
        <v>28865</v>
      </c>
      <c r="AE20" s="47">
        <v>22587</v>
      </c>
      <c r="AF20" s="47">
        <v>22752</v>
      </c>
    </row>
    <row r="21" spans="1:32" x14ac:dyDescent="0.15">
      <c r="A21" s="47" t="s">
        <v>813</v>
      </c>
      <c r="B21" s="47">
        <v>503</v>
      </c>
      <c r="C21" s="47">
        <v>770</v>
      </c>
      <c r="D21" s="47">
        <v>723</v>
      </c>
      <c r="E21" s="47">
        <v>988</v>
      </c>
      <c r="F21" s="47">
        <v>-523</v>
      </c>
      <c r="G21" s="47">
        <v>954</v>
      </c>
      <c r="H21" s="47">
        <v>755</v>
      </c>
      <c r="I21" s="47">
        <v>1657</v>
      </c>
      <c r="J21" s="47">
        <v>1219</v>
      </c>
      <c r="K21" s="47">
        <v>1508</v>
      </c>
      <c r="L21" s="47">
        <v>1159</v>
      </c>
      <c r="M21" s="47">
        <v>1427</v>
      </c>
      <c r="N21" s="47">
        <v>2646</v>
      </c>
      <c r="O21" s="47">
        <v>2506</v>
      </c>
      <c r="P21" s="47">
        <v>416</v>
      </c>
      <c r="Q21" s="47">
        <v>123</v>
      </c>
      <c r="R21" s="47">
        <v>-910</v>
      </c>
      <c r="S21" s="47">
        <v>3729</v>
      </c>
      <c r="T21" s="47">
        <v>6404</v>
      </c>
      <c r="U21" s="47">
        <v>1767</v>
      </c>
      <c r="V21" s="47">
        <v>1230</v>
      </c>
      <c r="W21" s="47">
        <v>2862</v>
      </c>
      <c r="X21" s="47">
        <v>3284</v>
      </c>
      <c r="Y21" s="47">
        <v>-1155</v>
      </c>
      <c r="Z21" s="47">
        <v>2891</v>
      </c>
      <c r="AA21" s="47">
        <v>3704</v>
      </c>
      <c r="AB21" s="47">
        <v>2241</v>
      </c>
      <c r="AC21" s="47">
        <v>3236</v>
      </c>
      <c r="AD21" s="47">
        <v>68</v>
      </c>
      <c r="AE21" s="47">
        <v>1487</v>
      </c>
      <c r="AF21" s="47">
        <v>981</v>
      </c>
    </row>
    <row r="22" spans="1:32" x14ac:dyDescent="0.15">
      <c r="A22" s="47" t="s">
        <v>812</v>
      </c>
      <c r="B22" s="47">
        <v>179</v>
      </c>
      <c r="C22" s="47">
        <v>205</v>
      </c>
      <c r="D22" s="47">
        <v>122</v>
      </c>
      <c r="E22" s="47">
        <v>53</v>
      </c>
      <c r="F22" s="47">
        <v>27</v>
      </c>
      <c r="G22" s="47">
        <v>-47</v>
      </c>
      <c r="H22" s="47">
        <v>427</v>
      </c>
      <c r="I22" s="47">
        <v>65</v>
      </c>
      <c r="J22" s="47">
        <v>-129</v>
      </c>
      <c r="K22" s="47">
        <v>-3</v>
      </c>
      <c r="L22" s="47">
        <v>217</v>
      </c>
      <c r="M22" s="47">
        <v>3686</v>
      </c>
      <c r="N22" s="47">
        <v>517</v>
      </c>
      <c r="O22" s="47">
        <v>-477</v>
      </c>
      <c r="P22" s="47">
        <v>1041</v>
      </c>
      <c r="Q22" s="47">
        <v>2444</v>
      </c>
      <c r="R22" s="47">
        <v>4084</v>
      </c>
      <c r="S22" s="47">
        <v>4535</v>
      </c>
      <c r="T22" s="47">
        <v>2474</v>
      </c>
      <c r="U22" s="47">
        <v>20402</v>
      </c>
      <c r="V22" s="47">
        <v>10485</v>
      </c>
      <c r="W22" s="47">
        <v>8080</v>
      </c>
      <c r="X22" s="47">
        <v>3178</v>
      </c>
      <c r="Y22" s="47">
        <v>-8797</v>
      </c>
      <c r="Z22" s="47">
        <v>17359</v>
      </c>
      <c r="AA22" s="47">
        <v>24535</v>
      </c>
      <c r="AB22" s="47">
        <v>27079</v>
      </c>
      <c r="AC22" s="47">
        <v>22194</v>
      </c>
      <c r="AD22" s="47">
        <v>48156</v>
      </c>
      <c r="AE22" s="47">
        <v>50184</v>
      </c>
      <c r="AF22" s="47">
        <v>32803</v>
      </c>
    </row>
    <row r="23" spans="1:32" x14ac:dyDescent="0.15">
      <c r="A23" s="47" t="s">
        <v>811</v>
      </c>
      <c r="B23" s="47">
        <v>-105</v>
      </c>
      <c r="C23" s="47">
        <v>443</v>
      </c>
      <c r="D23" s="47">
        <v>-51</v>
      </c>
      <c r="E23" s="47">
        <v>641</v>
      </c>
      <c r="F23" s="47">
        <v>3396</v>
      </c>
      <c r="G23" s="47">
        <v>2104</v>
      </c>
      <c r="H23" s="47">
        <v>1446</v>
      </c>
      <c r="I23" s="47">
        <v>3112</v>
      </c>
      <c r="J23" s="47">
        <v>-2004</v>
      </c>
      <c r="K23" s="47">
        <v>1654</v>
      </c>
      <c r="L23" s="47">
        <v>-1562</v>
      </c>
      <c r="M23" s="47">
        <v>1398</v>
      </c>
      <c r="N23" s="47">
        <v>7605</v>
      </c>
      <c r="O23" s="47">
        <v>9386</v>
      </c>
      <c r="P23" s="47">
        <v>6308</v>
      </c>
      <c r="Q23" s="47">
        <v>12450</v>
      </c>
      <c r="R23" s="47">
        <v>22213</v>
      </c>
      <c r="S23" s="47">
        <v>13320</v>
      </c>
      <c r="T23" s="47">
        <v>961</v>
      </c>
      <c r="U23" s="47">
        <v>12025</v>
      </c>
      <c r="V23" s="47">
        <v>14790</v>
      </c>
      <c r="W23" s="47">
        <v>15502</v>
      </c>
      <c r="X23" s="47">
        <v>31455</v>
      </c>
      <c r="Y23" s="47">
        <v>-19284</v>
      </c>
      <c r="Z23" s="47">
        <v>41118</v>
      </c>
      <c r="AA23" s="47">
        <v>109097</v>
      </c>
      <c r="AB23" s="47">
        <v>38639</v>
      </c>
      <c r="AC23" s="47">
        <v>51588</v>
      </c>
      <c r="AD23" s="47">
        <v>44979</v>
      </c>
      <c r="AE23" s="47">
        <v>75007</v>
      </c>
      <c r="AF23" s="47">
        <v>50230</v>
      </c>
    </row>
    <row r="24" spans="1:32" x14ac:dyDescent="0.15">
      <c r="A24" s="47" t="s">
        <v>810</v>
      </c>
      <c r="B24" s="47">
        <v>265</v>
      </c>
      <c r="C24" s="47">
        <v>269</v>
      </c>
      <c r="D24" s="47">
        <v>-223</v>
      </c>
      <c r="E24" s="47">
        <v>359</v>
      </c>
      <c r="F24" s="47">
        <v>354</v>
      </c>
      <c r="G24" s="47">
        <v>327</v>
      </c>
      <c r="H24" s="47">
        <v>438</v>
      </c>
      <c r="I24" s="47">
        <v>-1029</v>
      </c>
      <c r="J24" s="47">
        <v>-43</v>
      </c>
      <c r="K24" s="47">
        <v>112</v>
      </c>
      <c r="L24" s="47">
        <v>-374</v>
      </c>
      <c r="M24" s="47">
        <v>1235</v>
      </c>
      <c r="N24" s="47">
        <v>718</v>
      </c>
      <c r="O24" s="47">
        <v>247</v>
      </c>
      <c r="P24" s="47">
        <v>913</v>
      </c>
      <c r="Q24" s="47">
        <v>592</v>
      </c>
      <c r="R24" s="47">
        <v>362</v>
      </c>
      <c r="S24" s="47">
        <v>435</v>
      </c>
      <c r="T24" s="47">
        <v>-878</v>
      </c>
      <c r="U24" s="47">
        <v>706</v>
      </c>
      <c r="V24" s="47">
        <v>822</v>
      </c>
      <c r="W24" s="47">
        <v>961</v>
      </c>
      <c r="X24" s="47">
        <v>246</v>
      </c>
      <c r="Y24" s="47">
        <v>1194</v>
      </c>
      <c r="Z24" s="47">
        <v>691</v>
      </c>
      <c r="AA24" s="47">
        <v>964</v>
      </c>
      <c r="AB24" s="47">
        <v>151</v>
      </c>
      <c r="AC24" s="47">
        <v>141</v>
      </c>
      <c r="AD24" s="47">
        <v>3455</v>
      </c>
      <c r="AE24" s="47">
        <v>5671</v>
      </c>
      <c r="AF24" s="47">
        <v>4901</v>
      </c>
    </row>
    <row r="25" spans="1:32" x14ac:dyDescent="0.15">
      <c r="A25" s="47" t="s">
        <v>809</v>
      </c>
      <c r="B25" s="47" t="s">
        <v>586</v>
      </c>
      <c r="C25" s="47" t="s">
        <v>586</v>
      </c>
      <c r="D25" s="47" t="s">
        <v>586</v>
      </c>
      <c r="E25" s="47" t="s">
        <v>586</v>
      </c>
      <c r="F25" s="47" t="s">
        <v>586</v>
      </c>
      <c r="G25" s="47" t="s">
        <v>586</v>
      </c>
      <c r="H25" s="47" t="s">
        <v>586</v>
      </c>
      <c r="I25" s="47" t="s">
        <v>586</v>
      </c>
      <c r="J25" s="47" t="s">
        <v>586</v>
      </c>
      <c r="K25" s="47" t="s">
        <v>586</v>
      </c>
      <c r="L25" s="47" t="s">
        <v>586</v>
      </c>
      <c r="M25" s="47" t="s">
        <v>586</v>
      </c>
      <c r="N25" s="47" t="s">
        <v>586</v>
      </c>
      <c r="O25" s="47" t="s">
        <v>586</v>
      </c>
      <c r="P25" s="47" t="s">
        <v>586</v>
      </c>
      <c r="Q25" s="47" t="s">
        <v>586</v>
      </c>
      <c r="R25" s="47" t="s">
        <v>586</v>
      </c>
      <c r="S25" s="47">
        <v>932</v>
      </c>
      <c r="T25" s="47">
        <v>512</v>
      </c>
      <c r="U25" s="47">
        <v>-93</v>
      </c>
      <c r="V25" s="47">
        <v>140</v>
      </c>
      <c r="W25" s="47">
        <v>204</v>
      </c>
      <c r="X25" s="47">
        <v>1190</v>
      </c>
      <c r="Y25" s="47" t="s">
        <v>619</v>
      </c>
      <c r="Z25" s="47">
        <v>590</v>
      </c>
      <c r="AA25" s="47">
        <v>1612</v>
      </c>
      <c r="AB25" s="47">
        <v>-634</v>
      </c>
      <c r="AC25" s="47">
        <v>1178</v>
      </c>
      <c r="AD25" s="47">
        <v>-126</v>
      </c>
      <c r="AE25" s="47">
        <v>-766</v>
      </c>
      <c r="AF25" s="47">
        <v>516</v>
      </c>
    </row>
    <row r="26" spans="1:32" x14ac:dyDescent="0.15">
      <c r="A26" s="47" t="s">
        <v>808</v>
      </c>
      <c r="B26" s="47">
        <v>15</v>
      </c>
      <c r="C26" s="47">
        <v>5</v>
      </c>
      <c r="D26" s="47">
        <v>4</v>
      </c>
      <c r="E26" s="47">
        <v>18</v>
      </c>
      <c r="F26" s="47">
        <v>50</v>
      </c>
      <c r="G26" s="47">
        <v>203</v>
      </c>
      <c r="H26" s="47">
        <v>38</v>
      </c>
      <c r="I26" s="47" t="s">
        <v>604</v>
      </c>
      <c r="J26" s="47" t="s">
        <v>604</v>
      </c>
      <c r="K26" s="47">
        <v>193</v>
      </c>
      <c r="L26" s="47">
        <v>175</v>
      </c>
      <c r="M26" s="47">
        <v>140</v>
      </c>
      <c r="N26" s="47">
        <v>252</v>
      </c>
      <c r="O26" s="47">
        <v>137</v>
      </c>
      <c r="P26" s="47">
        <v>245</v>
      </c>
      <c r="Q26" s="47">
        <v>86</v>
      </c>
      <c r="R26" s="47">
        <v>-16</v>
      </c>
      <c r="S26" s="47">
        <v>782</v>
      </c>
      <c r="T26" s="47">
        <v>532</v>
      </c>
      <c r="U26" s="47">
        <v>252</v>
      </c>
      <c r="V26" s="47">
        <v>462</v>
      </c>
      <c r="W26" s="47">
        <v>-585</v>
      </c>
      <c r="X26" s="47">
        <v>234</v>
      </c>
      <c r="Y26" s="47">
        <v>426</v>
      </c>
      <c r="Z26" s="47">
        <v>602</v>
      </c>
      <c r="AA26" s="47">
        <v>157</v>
      </c>
      <c r="AB26" s="47">
        <v>244</v>
      </c>
      <c r="AC26" s="47">
        <v>-112</v>
      </c>
      <c r="AD26" s="47">
        <v>218</v>
      </c>
      <c r="AE26" s="47">
        <v>30</v>
      </c>
      <c r="AF26" s="47">
        <v>-68</v>
      </c>
    </row>
    <row r="27" spans="1:32" x14ac:dyDescent="0.15">
      <c r="A27" s="47" t="s">
        <v>807</v>
      </c>
      <c r="B27" s="47" t="s">
        <v>586</v>
      </c>
      <c r="C27" s="47" t="s">
        <v>586</v>
      </c>
      <c r="D27" s="47" t="s">
        <v>586</v>
      </c>
      <c r="E27" s="47" t="s">
        <v>586</v>
      </c>
      <c r="F27" s="47" t="s">
        <v>586</v>
      </c>
      <c r="G27" s="47" t="s">
        <v>586</v>
      </c>
      <c r="H27" s="47" t="s">
        <v>586</v>
      </c>
      <c r="I27" s="47" t="s">
        <v>586</v>
      </c>
      <c r="J27" s="47" t="s">
        <v>586</v>
      </c>
      <c r="K27" s="47" t="s">
        <v>586</v>
      </c>
      <c r="L27" s="47" t="s">
        <v>586</v>
      </c>
      <c r="M27" s="47" t="s">
        <v>586</v>
      </c>
      <c r="N27" s="47" t="s">
        <v>586</v>
      </c>
      <c r="O27" s="47" t="s">
        <v>586</v>
      </c>
      <c r="P27" s="47" t="s">
        <v>586</v>
      </c>
      <c r="Q27" s="47" t="s">
        <v>586</v>
      </c>
      <c r="R27" s="47" t="s">
        <v>586</v>
      </c>
      <c r="S27" s="47">
        <v>296</v>
      </c>
      <c r="T27" s="47">
        <v>-171</v>
      </c>
      <c r="U27" s="47">
        <v>-404</v>
      </c>
      <c r="V27" s="47">
        <v>-260</v>
      </c>
      <c r="W27" s="47">
        <v>487</v>
      </c>
      <c r="X27" s="47">
        <v>1731</v>
      </c>
      <c r="Y27" s="47">
        <v>2334</v>
      </c>
      <c r="Z27" s="47">
        <v>1781</v>
      </c>
      <c r="AA27" s="47">
        <v>2628</v>
      </c>
      <c r="AB27" s="47">
        <v>2715</v>
      </c>
      <c r="AC27" s="47">
        <v>447</v>
      </c>
      <c r="AD27" s="47">
        <v>-3726</v>
      </c>
      <c r="AE27" s="47">
        <v>1194</v>
      </c>
      <c r="AF27" s="47">
        <v>1586</v>
      </c>
    </row>
    <row r="28" spans="1:32" x14ac:dyDescent="0.15">
      <c r="A28" s="47" t="s">
        <v>806</v>
      </c>
      <c r="B28" s="47">
        <v>-2</v>
      </c>
      <c r="C28" s="47">
        <v>231</v>
      </c>
      <c r="D28" s="47">
        <v>12</v>
      </c>
      <c r="E28" s="47">
        <v>285</v>
      </c>
      <c r="F28" s="47">
        <v>493</v>
      </c>
      <c r="G28" s="47">
        <v>498</v>
      </c>
      <c r="H28" s="47">
        <v>614</v>
      </c>
      <c r="I28" s="47">
        <v>979</v>
      </c>
      <c r="J28" s="47">
        <v>460</v>
      </c>
      <c r="K28" s="47">
        <v>-29</v>
      </c>
      <c r="L28" s="47">
        <v>1468</v>
      </c>
      <c r="M28" s="47">
        <v>-759</v>
      </c>
      <c r="N28" s="47">
        <v>1551</v>
      </c>
      <c r="O28" s="47" t="s">
        <v>604</v>
      </c>
      <c r="P28" s="47">
        <v>1183</v>
      </c>
      <c r="Q28" s="47">
        <v>204</v>
      </c>
      <c r="R28" s="47">
        <v>1821</v>
      </c>
      <c r="S28" s="47">
        <v>5689</v>
      </c>
      <c r="T28" s="47">
        <v>2249</v>
      </c>
      <c r="U28" s="47">
        <v>1642</v>
      </c>
      <c r="V28" s="47">
        <v>3032</v>
      </c>
      <c r="W28" s="47">
        <v>1820</v>
      </c>
      <c r="X28" s="47">
        <v>2111</v>
      </c>
      <c r="Y28" s="47">
        <v>3616</v>
      </c>
      <c r="Z28" s="47">
        <v>-561</v>
      </c>
      <c r="AA28" s="47">
        <v>8758</v>
      </c>
      <c r="AB28" s="47">
        <v>4749</v>
      </c>
      <c r="AC28" s="47">
        <v>956</v>
      </c>
      <c r="AD28" s="47">
        <v>1949</v>
      </c>
      <c r="AE28" s="47">
        <v>717</v>
      </c>
      <c r="AF28" s="47">
        <v>-935</v>
      </c>
    </row>
    <row r="29" spans="1:32" x14ac:dyDescent="0.15">
      <c r="A29" s="47" t="s">
        <v>805</v>
      </c>
      <c r="B29" s="47">
        <v>-40</v>
      </c>
      <c r="C29" s="47">
        <v>-15</v>
      </c>
      <c r="D29" s="47">
        <v>-35</v>
      </c>
      <c r="E29" s="47">
        <v>-22</v>
      </c>
      <c r="F29" s="47">
        <v>21</v>
      </c>
      <c r="G29" s="47">
        <v>7</v>
      </c>
      <c r="H29" s="47">
        <v>-35</v>
      </c>
      <c r="I29" s="47">
        <v>-4</v>
      </c>
      <c r="J29" s="47">
        <v>279</v>
      </c>
      <c r="K29" s="47">
        <v>162</v>
      </c>
      <c r="L29" s="47">
        <v>-17</v>
      </c>
      <c r="M29" s="47">
        <v>652</v>
      </c>
      <c r="N29" s="47">
        <v>603</v>
      </c>
      <c r="O29" s="47" t="s">
        <v>604</v>
      </c>
      <c r="P29" s="47">
        <v>20</v>
      </c>
      <c r="Q29" s="47">
        <v>591</v>
      </c>
      <c r="R29" s="47">
        <v>1436</v>
      </c>
      <c r="S29" s="47">
        <v>6710</v>
      </c>
      <c r="T29" s="47">
        <v>14504</v>
      </c>
      <c r="U29" s="47">
        <v>-6883</v>
      </c>
      <c r="V29" s="47">
        <v>2520</v>
      </c>
      <c r="W29" s="47">
        <v>2270</v>
      </c>
      <c r="X29" s="47">
        <v>4360</v>
      </c>
      <c r="Y29" s="47">
        <v>875</v>
      </c>
      <c r="Z29" s="47">
        <v>2616</v>
      </c>
      <c r="AA29" s="47">
        <v>2364</v>
      </c>
      <c r="AB29" s="47">
        <v>4056</v>
      </c>
      <c r="AC29" s="47">
        <v>-9708</v>
      </c>
      <c r="AD29" s="47">
        <v>-6757</v>
      </c>
      <c r="AE29" s="47">
        <v>1599</v>
      </c>
      <c r="AF29" s="47">
        <v>-206</v>
      </c>
    </row>
    <row r="30" spans="1:32" x14ac:dyDescent="0.15">
      <c r="A30" s="47" t="s">
        <v>804</v>
      </c>
      <c r="B30" s="47">
        <v>775</v>
      </c>
      <c r="C30" s="47">
        <v>1577</v>
      </c>
      <c r="D30" s="47">
        <v>755</v>
      </c>
      <c r="E30" s="47">
        <v>308</v>
      </c>
      <c r="F30" s="47">
        <v>235</v>
      </c>
      <c r="G30" s="47">
        <v>1458</v>
      </c>
      <c r="H30" s="47">
        <v>-1145</v>
      </c>
      <c r="I30" s="47">
        <v>1269</v>
      </c>
      <c r="J30" s="47">
        <v>5314</v>
      </c>
      <c r="K30" s="47">
        <v>930</v>
      </c>
      <c r="L30" s="47">
        <v>3260</v>
      </c>
      <c r="M30" s="47">
        <v>4566</v>
      </c>
      <c r="N30" s="47">
        <v>940</v>
      </c>
      <c r="O30" s="47">
        <v>1850</v>
      </c>
      <c r="P30" s="47">
        <v>1264</v>
      </c>
      <c r="Q30" s="47">
        <v>-792</v>
      </c>
      <c r="R30" s="47">
        <v>8223</v>
      </c>
      <c r="S30" s="47">
        <v>6929</v>
      </c>
      <c r="T30" s="47">
        <v>8687</v>
      </c>
      <c r="U30" s="47">
        <v>4170</v>
      </c>
      <c r="V30" s="47">
        <v>7924</v>
      </c>
      <c r="W30" s="47">
        <v>14462</v>
      </c>
      <c r="X30" s="47">
        <v>12235</v>
      </c>
      <c r="Y30" s="47">
        <v>-8545</v>
      </c>
      <c r="Z30" s="47">
        <v>11019</v>
      </c>
      <c r="AA30" s="47">
        <v>7365</v>
      </c>
      <c r="AB30" s="47">
        <v>25168</v>
      </c>
      <c r="AC30" s="47">
        <v>15383</v>
      </c>
      <c r="AD30" s="47">
        <v>-353</v>
      </c>
      <c r="AE30" s="47">
        <v>9151</v>
      </c>
      <c r="AF30" s="47">
        <v>16711</v>
      </c>
    </row>
    <row r="31" spans="1:32" x14ac:dyDescent="0.15">
      <c r="A31" s="47" t="s">
        <v>803</v>
      </c>
      <c r="B31" s="47">
        <v>-22</v>
      </c>
      <c r="C31" s="47">
        <v>-17</v>
      </c>
      <c r="D31" s="47">
        <v>104</v>
      </c>
      <c r="E31" s="47">
        <v>14</v>
      </c>
      <c r="F31" s="47">
        <v>3</v>
      </c>
      <c r="G31" s="47">
        <v>-11</v>
      </c>
      <c r="H31" s="47">
        <v>39</v>
      </c>
      <c r="I31" s="47">
        <v>93</v>
      </c>
      <c r="J31" s="47">
        <v>149</v>
      </c>
      <c r="K31" s="47">
        <v>144</v>
      </c>
      <c r="L31" s="47">
        <v>134</v>
      </c>
      <c r="M31" s="47">
        <v>279</v>
      </c>
      <c r="N31" s="47">
        <v>11</v>
      </c>
      <c r="O31" s="47">
        <v>158</v>
      </c>
      <c r="P31" s="47">
        <v>131</v>
      </c>
      <c r="Q31" s="47">
        <v>93</v>
      </c>
      <c r="R31" s="47">
        <v>110</v>
      </c>
      <c r="S31" s="47">
        <v>533</v>
      </c>
      <c r="T31" s="47">
        <v>228</v>
      </c>
      <c r="U31" s="47">
        <v>121</v>
      </c>
      <c r="V31" s="47">
        <v>239</v>
      </c>
      <c r="W31" s="47">
        <v>83</v>
      </c>
      <c r="X31" s="47">
        <v>215</v>
      </c>
      <c r="Y31" s="47">
        <v>196</v>
      </c>
      <c r="Z31" s="47">
        <v>252</v>
      </c>
      <c r="AA31" s="47">
        <v>3740</v>
      </c>
      <c r="AB31" s="47">
        <v>218</v>
      </c>
      <c r="AC31" s="47">
        <v>703</v>
      </c>
      <c r="AD31" s="47">
        <v>495</v>
      </c>
      <c r="AE31" s="47">
        <v>3193</v>
      </c>
      <c r="AF31" s="47">
        <v>1336</v>
      </c>
    </row>
    <row r="32" spans="1:32" x14ac:dyDescent="0.15">
      <c r="A32" s="47" t="s">
        <v>802</v>
      </c>
      <c r="B32" s="47">
        <v>754</v>
      </c>
      <c r="C32" s="47">
        <v>1636</v>
      </c>
      <c r="D32" s="47">
        <v>3309</v>
      </c>
      <c r="E32" s="47">
        <v>3437</v>
      </c>
      <c r="F32" s="47">
        <v>2728</v>
      </c>
      <c r="G32" s="47">
        <v>2966</v>
      </c>
      <c r="H32" s="47">
        <v>4576</v>
      </c>
      <c r="I32" s="47">
        <v>11825</v>
      </c>
      <c r="J32" s="47">
        <v>-202</v>
      </c>
      <c r="K32" s="47">
        <v>4665</v>
      </c>
      <c r="L32" s="47">
        <v>6215</v>
      </c>
      <c r="M32" s="47">
        <v>25355</v>
      </c>
      <c r="N32" s="47">
        <v>9615</v>
      </c>
      <c r="O32" s="47">
        <v>13830</v>
      </c>
      <c r="P32" s="47">
        <v>16421</v>
      </c>
      <c r="Q32" s="47">
        <v>22961</v>
      </c>
      <c r="R32" s="47">
        <v>29094</v>
      </c>
      <c r="S32" s="47">
        <v>47265</v>
      </c>
      <c r="T32" s="47">
        <v>28317</v>
      </c>
      <c r="U32" s="47">
        <v>7890</v>
      </c>
      <c r="V32" s="47">
        <v>15265</v>
      </c>
      <c r="W32" s="47">
        <v>26738</v>
      </c>
      <c r="X32" s="47">
        <v>42359</v>
      </c>
      <c r="Y32" s="47">
        <v>6269</v>
      </c>
      <c r="Z32" s="47">
        <v>30535</v>
      </c>
      <c r="AA32" s="47">
        <v>21978</v>
      </c>
      <c r="AB32" s="47">
        <v>29615</v>
      </c>
      <c r="AC32" s="47">
        <v>28940</v>
      </c>
      <c r="AD32" s="47">
        <v>38839</v>
      </c>
      <c r="AE32" s="47">
        <v>27081</v>
      </c>
      <c r="AF32" s="47">
        <v>46815</v>
      </c>
    </row>
    <row r="33" spans="1:32" x14ac:dyDescent="0.15">
      <c r="A33" s="47" t="s">
        <v>479</v>
      </c>
      <c r="B33" s="47">
        <v>84</v>
      </c>
      <c r="C33" s="47">
        <v>-14</v>
      </c>
      <c r="D33" s="47">
        <v>-78</v>
      </c>
      <c r="E33" s="47" t="s">
        <v>619</v>
      </c>
      <c r="F33" s="47">
        <v>-93</v>
      </c>
      <c r="G33" s="47">
        <v>42</v>
      </c>
      <c r="H33" s="47">
        <v>-85</v>
      </c>
      <c r="I33" s="47" t="s">
        <v>604</v>
      </c>
      <c r="J33" s="47" t="s">
        <v>604</v>
      </c>
      <c r="K33" s="47">
        <v>424</v>
      </c>
      <c r="L33" s="47">
        <v>509</v>
      </c>
      <c r="M33" s="47">
        <v>1669</v>
      </c>
      <c r="N33" s="47">
        <v>1484</v>
      </c>
      <c r="O33" s="47">
        <v>1186</v>
      </c>
      <c r="P33" s="47">
        <v>1658</v>
      </c>
      <c r="Q33" s="47">
        <v>1515</v>
      </c>
      <c r="R33" s="47">
        <v>1662</v>
      </c>
      <c r="S33" s="47">
        <v>2127</v>
      </c>
      <c r="T33" s="47">
        <v>711</v>
      </c>
      <c r="U33" s="47">
        <v>2987</v>
      </c>
      <c r="V33" s="47">
        <v>119</v>
      </c>
      <c r="W33" s="47">
        <v>364</v>
      </c>
      <c r="X33" s="47">
        <v>1382</v>
      </c>
      <c r="Y33" s="47">
        <v>557</v>
      </c>
      <c r="Z33" s="47">
        <v>2762</v>
      </c>
      <c r="AA33" s="47">
        <v>4870</v>
      </c>
      <c r="AB33" s="47">
        <v>3963</v>
      </c>
      <c r="AC33" s="47">
        <v>1765</v>
      </c>
      <c r="AD33" s="47">
        <v>2322</v>
      </c>
      <c r="AE33" s="47">
        <v>6668</v>
      </c>
      <c r="AF33" s="47">
        <v>-2378</v>
      </c>
    </row>
    <row r="34" spans="1:32" x14ac:dyDescent="0.15">
      <c r="A34" s="47" t="s">
        <v>801</v>
      </c>
      <c r="B34" s="47" t="s">
        <v>586</v>
      </c>
      <c r="C34" s="47" t="s">
        <v>586</v>
      </c>
      <c r="D34" s="47" t="s">
        <v>586</v>
      </c>
      <c r="E34" s="47" t="s">
        <v>586</v>
      </c>
      <c r="F34" s="47" t="s">
        <v>586</v>
      </c>
      <c r="G34" s="47" t="s">
        <v>586</v>
      </c>
      <c r="H34" s="47" t="s">
        <v>586</v>
      </c>
      <c r="I34" s="47">
        <v>0</v>
      </c>
      <c r="J34" s="47">
        <v>0</v>
      </c>
      <c r="K34" s="47">
        <v>0</v>
      </c>
      <c r="L34" s="47">
        <v>0</v>
      </c>
      <c r="M34" s="47">
        <v>0</v>
      </c>
      <c r="N34" s="47">
        <v>18</v>
      </c>
      <c r="O34" s="47">
        <v>-2</v>
      </c>
      <c r="P34" s="47">
        <v>-4</v>
      </c>
      <c r="Q34" s="47">
        <v>-4</v>
      </c>
      <c r="R34" s="47">
        <v>-4</v>
      </c>
      <c r="S34" s="47">
        <v>-4</v>
      </c>
      <c r="T34" s="47" t="s">
        <v>604</v>
      </c>
      <c r="U34" s="47" t="s">
        <v>604</v>
      </c>
      <c r="V34" s="47" t="s">
        <v>604</v>
      </c>
      <c r="W34" s="47">
        <v>-1</v>
      </c>
      <c r="X34" s="47" t="s">
        <v>619</v>
      </c>
      <c r="Y34" s="47" t="s">
        <v>619</v>
      </c>
      <c r="Z34" s="47" t="s">
        <v>619</v>
      </c>
      <c r="AA34" s="47" t="s">
        <v>619</v>
      </c>
      <c r="AB34" s="47" t="s">
        <v>619</v>
      </c>
      <c r="AC34" s="47" t="s">
        <v>619</v>
      </c>
      <c r="AD34" s="47" t="s">
        <v>619</v>
      </c>
      <c r="AE34" s="47" t="s">
        <v>619</v>
      </c>
      <c r="AF34" s="47" t="s">
        <v>619</v>
      </c>
    </row>
    <row r="35" spans="1:32" x14ac:dyDescent="0.15">
      <c r="A35" s="47" t="s">
        <v>800</v>
      </c>
      <c r="B35" s="47" t="s">
        <v>586</v>
      </c>
      <c r="C35" s="47" t="s">
        <v>586</v>
      </c>
      <c r="D35" s="47" t="s">
        <v>586</v>
      </c>
      <c r="E35" s="47" t="s">
        <v>586</v>
      </c>
      <c r="F35" s="47" t="s">
        <v>586</v>
      </c>
      <c r="G35" s="47" t="s">
        <v>586</v>
      </c>
      <c r="H35" s="47" t="s">
        <v>586</v>
      </c>
      <c r="I35" s="47" t="s">
        <v>586</v>
      </c>
      <c r="J35" s="47" t="s">
        <v>586</v>
      </c>
      <c r="K35" s="47" t="s">
        <v>586</v>
      </c>
      <c r="L35" s="47" t="s">
        <v>586</v>
      </c>
      <c r="M35" s="47" t="s">
        <v>586</v>
      </c>
      <c r="N35" s="47" t="s">
        <v>586</v>
      </c>
      <c r="O35" s="47" t="s">
        <v>586</v>
      </c>
      <c r="P35" s="47" t="s">
        <v>586</v>
      </c>
      <c r="Q35" s="47" t="s">
        <v>586</v>
      </c>
      <c r="R35" s="47" t="s">
        <v>586</v>
      </c>
      <c r="S35" s="47" t="s">
        <v>619</v>
      </c>
      <c r="T35" s="47" t="s">
        <v>619</v>
      </c>
      <c r="U35" s="47" t="s">
        <v>619</v>
      </c>
      <c r="V35" s="47" t="s">
        <v>619</v>
      </c>
      <c r="W35" s="47" t="s">
        <v>619</v>
      </c>
      <c r="X35" s="47" t="s">
        <v>619</v>
      </c>
      <c r="Y35" s="47" t="s">
        <v>619</v>
      </c>
      <c r="Z35" s="47" t="s">
        <v>619</v>
      </c>
      <c r="AA35" s="47" t="s">
        <v>619</v>
      </c>
      <c r="AB35" s="47" t="s">
        <v>619</v>
      </c>
      <c r="AC35" s="47" t="s">
        <v>586</v>
      </c>
      <c r="AD35" s="47" t="s">
        <v>586</v>
      </c>
      <c r="AE35" s="47" t="s">
        <v>586</v>
      </c>
      <c r="AF35" s="47" t="s">
        <v>586</v>
      </c>
    </row>
    <row r="36" spans="1:32" x14ac:dyDescent="0.15">
      <c r="A36" s="47" t="s">
        <v>799</v>
      </c>
      <c r="B36" s="47" t="s">
        <v>586</v>
      </c>
      <c r="C36" s="47" t="s">
        <v>586</v>
      </c>
      <c r="D36" s="47" t="s">
        <v>586</v>
      </c>
      <c r="E36" s="47" t="s">
        <v>586</v>
      </c>
      <c r="F36" s="47" t="s">
        <v>586</v>
      </c>
      <c r="G36" s="47" t="s">
        <v>586</v>
      </c>
      <c r="H36" s="47" t="s">
        <v>586</v>
      </c>
      <c r="I36" s="47" t="s">
        <v>586</v>
      </c>
      <c r="J36" s="47" t="s">
        <v>586</v>
      </c>
      <c r="K36" s="47" t="s">
        <v>586</v>
      </c>
      <c r="L36" s="47" t="s">
        <v>586</v>
      </c>
      <c r="M36" s="47" t="s">
        <v>586</v>
      </c>
      <c r="N36" s="47" t="s">
        <v>586</v>
      </c>
      <c r="O36" s="47" t="s">
        <v>586</v>
      </c>
      <c r="P36" s="47" t="s">
        <v>586</v>
      </c>
      <c r="Q36" s="47" t="s">
        <v>586</v>
      </c>
      <c r="R36" s="47" t="s">
        <v>586</v>
      </c>
      <c r="S36" s="47" t="s">
        <v>619</v>
      </c>
      <c r="T36" s="47" t="s">
        <v>619</v>
      </c>
      <c r="U36" s="47" t="s">
        <v>619</v>
      </c>
      <c r="V36" s="47" t="s">
        <v>619</v>
      </c>
      <c r="W36" s="47" t="s">
        <v>619</v>
      </c>
      <c r="X36" s="47">
        <v>1</v>
      </c>
      <c r="Y36" s="47">
        <v>1</v>
      </c>
      <c r="Z36" s="47">
        <v>1</v>
      </c>
      <c r="AA36" s="47">
        <v>1</v>
      </c>
      <c r="AB36" s="47">
        <v>1</v>
      </c>
      <c r="AC36" s="47">
        <v>1</v>
      </c>
      <c r="AD36" s="47" t="s">
        <v>619</v>
      </c>
      <c r="AE36" s="47" t="s">
        <v>619</v>
      </c>
      <c r="AF36" s="47" t="s">
        <v>619</v>
      </c>
    </row>
    <row r="37" spans="1:32" x14ac:dyDescent="0.15">
      <c r="A37" s="47" t="s">
        <v>798</v>
      </c>
      <c r="B37" s="47" t="s">
        <v>586</v>
      </c>
      <c r="C37" s="47" t="s">
        <v>586</v>
      </c>
      <c r="D37" s="47" t="s">
        <v>586</v>
      </c>
      <c r="E37" s="47" t="s">
        <v>586</v>
      </c>
      <c r="F37" s="47" t="s">
        <v>586</v>
      </c>
      <c r="G37" s="47" t="s">
        <v>586</v>
      </c>
      <c r="H37" s="47" t="s">
        <v>586</v>
      </c>
      <c r="I37" s="47" t="s">
        <v>163</v>
      </c>
      <c r="J37" s="47" t="s">
        <v>163</v>
      </c>
      <c r="K37" s="47" t="s">
        <v>163</v>
      </c>
      <c r="L37" s="47" t="s">
        <v>604</v>
      </c>
      <c r="M37" s="47" t="s">
        <v>604</v>
      </c>
      <c r="N37" s="47" t="s">
        <v>604</v>
      </c>
      <c r="O37" s="47" t="s">
        <v>604</v>
      </c>
      <c r="P37" s="47">
        <v>58</v>
      </c>
      <c r="Q37" s="47">
        <v>431</v>
      </c>
      <c r="R37" s="47">
        <v>171</v>
      </c>
      <c r="S37" s="47">
        <v>404</v>
      </c>
      <c r="T37" s="47">
        <v>62</v>
      </c>
      <c r="U37" s="47">
        <v>120</v>
      </c>
      <c r="V37" s="47">
        <v>681</v>
      </c>
      <c r="W37" s="47">
        <v>207</v>
      </c>
      <c r="X37" s="47">
        <v>864</v>
      </c>
      <c r="Y37" s="47">
        <v>330</v>
      </c>
      <c r="Z37" s="47">
        <v>1114</v>
      </c>
      <c r="AA37" s="47">
        <v>1313</v>
      </c>
      <c r="AB37" s="47" t="s">
        <v>604</v>
      </c>
      <c r="AC37" s="47" t="s">
        <v>604</v>
      </c>
      <c r="AD37" s="47" t="s">
        <v>604</v>
      </c>
      <c r="AE37" s="47" t="s">
        <v>604</v>
      </c>
      <c r="AF37" s="47" t="s">
        <v>604</v>
      </c>
    </row>
    <row r="38" spans="1:32" x14ac:dyDescent="0.15">
      <c r="A38" s="47" t="s">
        <v>797</v>
      </c>
      <c r="B38" s="47" t="s">
        <v>586</v>
      </c>
      <c r="C38" s="47" t="s">
        <v>586</v>
      </c>
      <c r="D38" s="47" t="s">
        <v>586</v>
      </c>
      <c r="E38" s="47" t="s">
        <v>586</v>
      </c>
      <c r="F38" s="47" t="s">
        <v>586</v>
      </c>
      <c r="G38" s="47" t="s">
        <v>586</v>
      </c>
      <c r="H38" s="47" t="s">
        <v>586</v>
      </c>
      <c r="I38" s="47" t="s">
        <v>586</v>
      </c>
      <c r="J38" s="47" t="s">
        <v>586</v>
      </c>
      <c r="K38" s="47" t="s">
        <v>586</v>
      </c>
      <c r="L38" s="47" t="s">
        <v>586</v>
      </c>
      <c r="M38" s="47" t="s">
        <v>586</v>
      </c>
      <c r="N38" s="47">
        <v>0</v>
      </c>
      <c r="O38" s="47">
        <v>0</v>
      </c>
      <c r="P38" s="47">
        <v>0</v>
      </c>
      <c r="Q38" s="47">
        <v>0</v>
      </c>
      <c r="R38" s="47" t="s">
        <v>604</v>
      </c>
      <c r="S38" s="47">
        <v>-5</v>
      </c>
      <c r="T38" s="47">
        <v>3</v>
      </c>
      <c r="U38" s="47">
        <v>-1</v>
      </c>
      <c r="V38" s="47">
        <v>-3</v>
      </c>
      <c r="W38" s="47" t="s">
        <v>619</v>
      </c>
      <c r="X38" s="47" t="s">
        <v>604</v>
      </c>
      <c r="Y38" s="47" t="s">
        <v>604</v>
      </c>
      <c r="Z38" s="47">
        <v>1</v>
      </c>
      <c r="AA38" s="47">
        <v>1</v>
      </c>
      <c r="AB38" s="47">
        <v>1</v>
      </c>
      <c r="AC38" s="47">
        <v>2</v>
      </c>
      <c r="AD38" s="47">
        <v>2</v>
      </c>
      <c r="AE38" s="47">
        <v>2</v>
      </c>
      <c r="AF38" s="47">
        <v>2</v>
      </c>
    </row>
    <row r="39" spans="1:32" x14ac:dyDescent="0.15">
      <c r="A39" s="47" t="s">
        <v>796</v>
      </c>
      <c r="B39" s="47" t="s">
        <v>586</v>
      </c>
      <c r="C39" s="47" t="s">
        <v>586</v>
      </c>
      <c r="D39" s="47" t="s">
        <v>586</v>
      </c>
      <c r="E39" s="47" t="s">
        <v>586</v>
      </c>
      <c r="F39" s="47" t="s">
        <v>586</v>
      </c>
      <c r="G39" s="47" t="s">
        <v>586</v>
      </c>
      <c r="H39" s="47" t="s">
        <v>586</v>
      </c>
      <c r="I39" s="47" t="s">
        <v>163</v>
      </c>
      <c r="J39" s="47" t="s">
        <v>163</v>
      </c>
      <c r="K39" s="47" t="s">
        <v>163</v>
      </c>
      <c r="L39" s="47">
        <v>0</v>
      </c>
      <c r="M39" s="47">
        <v>0</v>
      </c>
      <c r="N39" s="47">
        <v>1</v>
      </c>
      <c r="O39" s="47">
        <v>-5</v>
      </c>
      <c r="P39" s="47">
        <v>-1</v>
      </c>
      <c r="Q39" s="47">
        <v>-2</v>
      </c>
      <c r="R39" s="47" t="s">
        <v>604</v>
      </c>
      <c r="S39" s="47">
        <v>-26</v>
      </c>
      <c r="T39" s="47">
        <v>-13</v>
      </c>
      <c r="U39" s="47">
        <v>10</v>
      </c>
      <c r="V39" s="47" t="s">
        <v>619</v>
      </c>
      <c r="W39" s="47" t="s">
        <v>619</v>
      </c>
      <c r="X39" s="47" t="s">
        <v>604</v>
      </c>
      <c r="Y39" s="47" t="s">
        <v>604</v>
      </c>
      <c r="Z39" s="47">
        <v>-2</v>
      </c>
      <c r="AA39" s="47">
        <v>-1</v>
      </c>
      <c r="AB39" s="47">
        <v>-1</v>
      </c>
      <c r="AC39" s="47">
        <v>1</v>
      </c>
      <c r="AD39" s="47">
        <v>1</v>
      </c>
      <c r="AE39" s="47">
        <v>1</v>
      </c>
      <c r="AF39" s="47">
        <v>1</v>
      </c>
    </row>
    <row r="40" spans="1:32" x14ac:dyDescent="0.15">
      <c r="A40" s="47" t="s">
        <v>795</v>
      </c>
      <c r="B40" s="47" t="s">
        <v>586</v>
      </c>
      <c r="C40" s="47" t="s">
        <v>586</v>
      </c>
      <c r="D40" s="47" t="s">
        <v>586</v>
      </c>
      <c r="E40" s="47" t="s">
        <v>586</v>
      </c>
      <c r="F40" s="47" t="s">
        <v>586</v>
      </c>
      <c r="G40" s="47" t="s">
        <v>586</v>
      </c>
      <c r="H40" s="47" t="s">
        <v>586</v>
      </c>
      <c r="I40" s="47">
        <v>0</v>
      </c>
      <c r="J40" s="47">
        <v>0</v>
      </c>
      <c r="K40" s="47">
        <v>0</v>
      </c>
      <c r="L40" s="47">
        <v>0</v>
      </c>
      <c r="M40" s="47">
        <v>0</v>
      </c>
      <c r="N40" s="47">
        <v>6</v>
      </c>
      <c r="O40" s="47">
        <v>10</v>
      </c>
      <c r="P40" s="47">
        <v>-1</v>
      </c>
      <c r="Q40" s="47">
        <v>3</v>
      </c>
      <c r="R40" s="47">
        <v>-1</v>
      </c>
      <c r="S40" s="47">
        <v>23</v>
      </c>
      <c r="T40" s="47">
        <v>11</v>
      </c>
      <c r="U40" s="47">
        <v>2</v>
      </c>
      <c r="V40" s="47">
        <v>9</v>
      </c>
      <c r="W40" s="47">
        <v>8</v>
      </c>
      <c r="X40" s="47">
        <v>135</v>
      </c>
      <c r="Y40" s="47">
        <v>1</v>
      </c>
      <c r="Z40" s="47">
        <v>-108</v>
      </c>
      <c r="AA40" s="47">
        <v>409</v>
      </c>
      <c r="AB40" s="47">
        <v>-76</v>
      </c>
      <c r="AC40" s="47">
        <v>110</v>
      </c>
      <c r="AD40" s="47">
        <v>48</v>
      </c>
      <c r="AE40" s="47" t="s">
        <v>604</v>
      </c>
      <c r="AF40" s="47" t="s">
        <v>604</v>
      </c>
    </row>
    <row r="41" spans="1:32" x14ac:dyDescent="0.15">
      <c r="A41" s="47" t="s">
        <v>794</v>
      </c>
      <c r="B41" s="47" t="s">
        <v>586</v>
      </c>
      <c r="C41" s="47" t="s">
        <v>586</v>
      </c>
      <c r="D41" s="47" t="s">
        <v>586</v>
      </c>
      <c r="E41" s="47" t="s">
        <v>586</v>
      </c>
      <c r="F41" s="47" t="s">
        <v>586</v>
      </c>
      <c r="G41" s="47" t="s">
        <v>586</v>
      </c>
      <c r="H41" s="47" t="s">
        <v>586</v>
      </c>
      <c r="I41" s="47" t="s">
        <v>163</v>
      </c>
      <c r="J41" s="47" t="s">
        <v>163</v>
      </c>
      <c r="K41" s="47" t="s">
        <v>163</v>
      </c>
      <c r="L41" s="47">
        <v>0</v>
      </c>
      <c r="M41" s="47">
        <v>0</v>
      </c>
      <c r="N41" s="47">
        <v>0</v>
      </c>
      <c r="O41" s="47">
        <v>0</v>
      </c>
      <c r="P41" s="47">
        <v>0</v>
      </c>
      <c r="Q41" s="47">
        <v>0</v>
      </c>
      <c r="R41" s="47">
        <v>0</v>
      </c>
      <c r="S41" s="47">
        <v>6</v>
      </c>
      <c r="T41" s="47">
        <v>-2</v>
      </c>
      <c r="U41" s="47">
        <v>12</v>
      </c>
      <c r="V41" s="47">
        <v>23</v>
      </c>
      <c r="W41" s="47">
        <v>-80</v>
      </c>
      <c r="X41" s="47">
        <v>21</v>
      </c>
      <c r="Y41" s="47">
        <v>-1</v>
      </c>
      <c r="Z41" s="47">
        <v>-1</v>
      </c>
      <c r="AA41" s="47">
        <v>22</v>
      </c>
      <c r="AB41" s="47">
        <v>-1</v>
      </c>
      <c r="AC41" s="47">
        <v>61</v>
      </c>
      <c r="AD41" s="47">
        <v>-70</v>
      </c>
      <c r="AE41" s="47">
        <v>83</v>
      </c>
      <c r="AF41" s="47">
        <v>-129</v>
      </c>
    </row>
    <row r="42" spans="1:32" x14ac:dyDescent="0.15">
      <c r="A42" s="47" t="s">
        <v>793</v>
      </c>
      <c r="B42" s="47">
        <v>2</v>
      </c>
      <c r="C42" s="47">
        <v>3</v>
      </c>
      <c r="D42" s="47">
        <v>-1</v>
      </c>
      <c r="E42" s="47">
        <v>-1</v>
      </c>
      <c r="F42" s="47">
        <v>-6</v>
      </c>
      <c r="G42" s="47">
        <v>-1</v>
      </c>
      <c r="H42" s="47">
        <v>1</v>
      </c>
      <c r="I42" s="47">
        <v>1</v>
      </c>
      <c r="J42" s="47">
        <v>7</v>
      </c>
      <c r="K42" s="47">
        <v>10</v>
      </c>
      <c r="L42" s="47">
        <v>-18</v>
      </c>
      <c r="M42" s="47">
        <v>10</v>
      </c>
      <c r="N42" s="47">
        <v>2</v>
      </c>
      <c r="O42" s="47">
        <v>-5</v>
      </c>
      <c r="P42" s="47">
        <v>9</v>
      </c>
      <c r="Q42" s="47">
        <v>12</v>
      </c>
      <c r="R42" s="47">
        <v>-1</v>
      </c>
      <c r="S42" s="47">
        <v>15</v>
      </c>
      <c r="T42" s="47">
        <v>10</v>
      </c>
      <c r="U42" s="47">
        <v>203</v>
      </c>
      <c r="V42" s="47">
        <v>-61</v>
      </c>
      <c r="W42" s="47">
        <v>17</v>
      </c>
      <c r="X42" s="47">
        <v>47</v>
      </c>
      <c r="Y42" s="47">
        <v>191</v>
      </c>
      <c r="Z42" s="47">
        <v>133</v>
      </c>
      <c r="AA42" s="47" t="s">
        <v>604</v>
      </c>
      <c r="AB42" s="47" t="s">
        <v>604</v>
      </c>
      <c r="AC42" s="47">
        <v>103</v>
      </c>
      <c r="AD42" s="47">
        <v>173</v>
      </c>
      <c r="AE42" s="47">
        <v>-16</v>
      </c>
      <c r="AF42" s="47">
        <v>-270</v>
      </c>
    </row>
    <row r="43" spans="1:32" x14ac:dyDescent="0.15">
      <c r="A43" s="47" t="s">
        <v>792</v>
      </c>
      <c r="B43" s="47" t="s">
        <v>586</v>
      </c>
      <c r="C43" s="47" t="s">
        <v>586</v>
      </c>
      <c r="D43" s="47" t="s">
        <v>586</v>
      </c>
      <c r="E43" s="47" t="s">
        <v>586</v>
      </c>
      <c r="F43" s="47" t="s">
        <v>586</v>
      </c>
      <c r="G43" s="47" t="s">
        <v>586</v>
      </c>
      <c r="H43" s="47" t="s">
        <v>586</v>
      </c>
      <c r="I43" s="47" t="s">
        <v>163</v>
      </c>
      <c r="J43" s="47" t="s">
        <v>163</v>
      </c>
      <c r="K43" s="47" t="s">
        <v>163</v>
      </c>
      <c r="L43" s="47" t="s">
        <v>163</v>
      </c>
      <c r="M43" s="47">
        <v>21</v>
      </c>
      <c r="N43" s="47">
        <v>169</v>
      </c>
      <c r="O43" s="47">
        <v>-7</v>
      </c>
      <c r="P43" s="47">
        <v>-51</v>
      </c>
      <c r="Q43" s="47">
        <v>-44</v>
      </c>
      <c r="R43" s="47">
        <v>25</v>
      </c>
      <c r="S43" s="47" t="s">
        <v>586</v>
      </c>
      <c r="T43" s="47" t="s">
        <v>586</v>
      </c>
      <c r="U43" s="47" t="s">
        <v>586</v>
      </c>
      <c r="V43" s="47" t="s">
        <v>586</v>
      </c>
      <c r="W43" s="47" t="s">
        <v>586</v>
      </c>
      <c r="X43" s="47" t="s">
        <v>586</v>
      </c>
      <c r="Y43" s="47" t="s">
        <v>586</v>
      </c>
      <c r="Z43" s="47" t="s">
        <v>586</v>
      </c>
      <c r="AA43" s="47" t="s">
        <v>586</v>
      </c>
      <c r="AB43" s="47" t="s">
        <v>586</v>
      </c>
      <c r="AC43" s="47" t="s">
        <v>586</v>
      </c>
      <c r="AD43" s="47" t="s">
        <v>586</v>
      </c>
      <c r="AE43" s="47" t="s">
        <v>586</v>
      </c>
      <c r="AF43" s="47" t="s">
        <v>586</v>
      </c>
    </row>
    <row r="44" spans="1:32" x14ac:dyDescent="0.15">
      <c r="A44" s="47" t="s">
        <v>791</v>
      </c>
      <c r="B44" s="47" t="s">
        <v>586</v>
      </c>
      <c r="C44" s="47" t="s">
        <v>586</v>
      </c>
      <c r="D44" s="47" t="s">
        <v>586</v>
      </c>
      <c r="E44" s="47" t="s">
        <v>586</v>
      </c>
      <c r="F44" s="47" t="s">
        <v>586</v>
      </c>
      <c r="G44" s="47" t="s">
        <v>586</v>
      </c>
      <c r="H44" s="47" t="s">
        <v>586</v>
      </c>
      <c r="I44" s="47">
        <v>0</v>
      </c>
      <c r="J44" s="47">
        <v>0</v>
      </c>
      <c r="K44" s="47" t="s">
        <v>604</v>
      </c>
      <c r="L44" s="47">
        <v>112</v>
      </c>
      <c r="M44" s="47" t="s">
        <v>163</v>
      </c>
      <c r="N44" s="47" t="s">
        <v>586</v>
      </c>
      <c r="O44" s="47" t="s">
        <v>586</v>
      </c>
      <c r="P44" s="47" t="s">
        <v>586</v>
      </c>
      <c r="Q44" s="47" t="s">
        <v>586</v>
      </c>
      <c r="R44" s="47" t="s">
        <v>586</v>
      </c>
      <c r="S44" s="47" t="s">
        <v>586</v>
      </c>
      <c r="T44" s="47" t="s">
        <v>586</v>
      </c>
      <c r="U44" s="47" t="s">
        <v>586</v>
      </c>
      <c r="V44" s="47" t="s">
        <v>586</v>
      </c>
      <c r="W44" s="47" t="s">
        <v>586</v>
      </c>
      <c r="X44" s="47" t="s">
        <v>586</v>
      </c>
      <c r="Y44" s="47" t="s">
        <v>586</v>
      </c>
      <c r="Z44" s="47" t="s">
        <v>586</v>
      </c>
      <c r="AA44" s="47" t="s">
        <v>586</v>
      </c>
      <c r="AB44" s="47" t="s">
        <v>586</v>
      </c>
      <c r="AC44" s="47" t="s">
        <v>586</v>
      </c>
      <c r="AD44" s="47" t="s">
        <v>586</v>
      </c>
      <c r="AE44" s="47" t="s">
        <v>586</v>
      </c>
      <c r="AF44" s="47" t="s">
        <v>586</v>
      </c>
    </row>
    <row r="45" spans="1:32" x14ac:dyDescent="0.15">
      <c r="A45" s="47" t="s">
        <v>790</v>
      </c>
      <c r="B45" s="47" t="s">
        <v>586</v>
      </c>
      <c r="C45" s="47" t="s">
        <v>586</v>
      </c>
      <c r="D45" s="47" t="s">
        <v>586</v>
      </c>
      <c r="E45" s="47" t="s">
        <v>586</v>
      </c>
      <c r="F45" s="47" t="s">
        <v>586</v>
      </c>
      <c r="G45" s="47" t="s">
        <v>586</v>
      </c>
      <c r="H45" s="47" t="s">
        <v>586</v>
      </c>
      <c r="I45" s="47" t="s">
        <v>163</v>
      </c>
      <c r="J45" s="47" t="s">
        <v>163</v>
      </c>
      <c r="K45" s="47">
        <v>0</v>
      </c>
      <c r="L45" s="47">
        <v>0</v>
      </c>
      <c r="M45" s="47">
        <v>0</v>
      </c>
      <c r="N45" s="47" t="s">
        <v>604</v>
      </c>
      <c r="O45" s="47" t="s">
        <v>604</v>
      </c>
      <c r="P45" s="47" t="s">
        <v>604</v>
      </c>
      <c r="Q45" s="47" t="s">
        <v>604</v>
      </c>
      <c r="R45" s="47" t="s">
        <v>604</v>
      </c>
      <c r="S45" s="47" t="s">
        <v>619</v>
      </c>
      <c r="T45" s="47">
        <v>-15</v>
      </c>
      <c r="U45" s="47">
        <v>13</v>
      </c>
      <c r="V45" s="47">
        <v>-10</v>
      </c>
      <c r="W45" s="47">
        <v>1</v>
      </c>
      <c r="X45" s="47">
        <v>1</v>
      </c>
      <c r="Y45" s="47">
        <v>-1</v>
      </c>
      <c r="Z45" s="47">
        <v>-1</v>
      </c>
      <c r="AA45" s="47" t="s">
        <v>619</v>
      </c>
      <c r="AB45" s="47">
        <v>-5</v>
      </c>
      <c r="AC45" s="47" t="s">
        <v>604</v>
      </c>
      <c r="AD45" s="47" t="s">
        <v>604</v>
      </c>
      <c r="AE45" s="47" t="s">
        <v>604</v>
      </c>
      <c r="AF45" s="47">
        <v>24</v>
      </c>
    </row>
    <row r="46" spans="1:32" x14ac:dyDescent="0.15">
      <c r="A46" s="47" t="s">
        <v>789</v>
      </c>
      <c r="B46" s="47" t="s">
        <v>586</v>
      </c>
      <c r="C46" s="47" t="s">
        <v>586</v>
      </c>
      <c r="D46" s="47" t="s">
        <v>586</v>
      </c>
      <c r="E46" s="47" t="s">
        <v>586</v>
      </c>
      <c r="F46" s="47" t="s">
        <v>586</v>
      </c>
      <c r="G46" s="47" t="s">
        <v>586</v>
      </c>
      <c r="H46" s="47" t="s">
        <v>586</v>
      </c>
      <c r="I46" s="47" t="s">
        <v>586</v>
      </c>
      <c r="J46" s="47" t="s">
        <v>586</v>
      </c>
      <c r="K46" s="47" t="s">
        <v>586</v>
      </c>
      <c r="L46" s="47" t="s">
        <v>586</v>
      </c>
      <c r="M46" s="47" t="s">
        <v>586</v>
      </c>
      <c r="N46" s="47">
        <v>0</v>
      </c>
      <c r="O46" s="47">
        <v>0</v>
      </c>
      <c r="P46" s="47">
        <v>0</v>
      </c>
      <c r="Q46" s="47">
        <v>0</v>
      </c>
      <c r="R46" s="47">
        <v>0</v>
      </c>
      <c r="S46" s="47" t="s">
        <v>604</v>
      </c>
      <c r="T46" s="47" t="s">
        <v>604</v>
      </c>
      <c r="U46" s="47" t="s">
        <v>604</v>
      </c>
      <c r="V46" s="47" t="s">
        <v>604</v>
      </c>
      <c r="W46" s="47">
        <v>-288</v>
      </c>
      <c r="X46" s="47">
        <v>-10</v>
      </c>
      <c r="Y46" s="47">
        <v>52</v>
      </c>
      <c r="Z46" s="47" t="s">
        <v>604</v>
      </c>
      <c r="AA46" s="47" t="s">
        <v>604</v>
      </c>
      <c r="AB46" s="47">
        <v>1</v>
      </c>
      <c r="AC46" s="47" t="s">
        <v>619</v>
      </c>
      <c r="AD46" s="47" t="s">
        <v>619</v>
      </c>
      <c r="AE46" s="47" t="s">
        <v>619</v>
      </c>
      <c r="AF46" s="47" t="s">
        <v>619</v>
      </c>
    </row>
    <row r="47" spans="1:32" x14ac:dyDescent="0.15">
      <c r="A47" s="47" t="s">
        <v>788</v>
      </c>
      <c r="B47" s="47">
        <v>0</v>
      </c>
      <c r="C47" s="47" t="s">
        <v>619</v>
      </c>
      <c r="D47" s="47" t="s">
        <v>619</v>
      </c>
      <c r="E47" s="47" t="s">
        <v>619</v>
      </c>
      <c r="F47" s="47" t="s">
        <v>619</v>
      </c>
      <c r="G47" s="47" t="s">
        <v>619</v>
      </c>
      <c r="H47" s="47" t="s">
        <v>619</v>
      </c>
      <c r="I47" s="47" t="s">
        <v>604</v>
      </c>
      <c r="J47" s="47" t="s">
        <v>604</v>
      </c>
      <c r="K47" s="47" t="s">
        <v>604</v>
      </c>
      <c r="L47" s="47" t="s">
        <v>604</v>
      </c>
      <c r="M47" s="47" t="s">
        <v>604</v>
      </c>
      <c r="N47" s="47" t="s">
        <v>604</v>
      </c>
      <c r="O47" s="47" t="s">
        <v>604</v>
      </c>
      <c r="P47" s="47" t="s">
        <v>604</v>
      </c>
      <c r="Q47" s="47" t="s">
        <v>604</v>
      </c>
      <c r="R47" s="47" t="s">
        <v>604</v>
      </c>
      <c r="S47" s="47">
        <v>81</v>
      </c>
      <c r="T47" s="47" t="s">
        <v>604</v>
      </c>
      <c r="U47" s="47" t="s">
        <v>604</v>
      </c>
      <c r="V47" s="47" t="s">
        <v>604</v>
      </c>
      <c r="W47" s="47">
        <v>57</v>
      </c>
      <c r="X47" s="47">
        <v>154</v>
      </c>
      <c r="Y47" s="47">
        <v>258</v>
      </c>
      <c r="Z47" s="47">
        <v>560</v>
      </c>
      <c r="AA47" s="47">
        <v>1401</v>
      </c>
      <c r="AB47" s="47">
        <v>2821</v>
      </c>
      <c r="AC47" s="47">
        <v>875</v>
      </c>
      <c r="AD47" s="47">
        <v>1254</v>
      </c>
      <c r="AE47" s="47">
        <v>5886</v>
      </c>
      <c r="AF47" s="47">
        <v>419</v>
      </c>
    </row>
    <row r="48" spans="1:32" x14ac:dyDescent="0.15">
      <c r="A48" s="47" t="s">
        <v>787</v>
      </c>
      <c r="B48" s="47">
        <v>0</v>
      </c>
      <c r="C48" s="47">
        <v>0</v>
      </c>
      <c r="D48" s="47">
        <v>0</v>
      </c>
      <c r="E48" s="47">
        <v>7</v>
      </c>
      <c r="F48" s="47" t="s">
        <v>604</v>
      </c>
      <c r="G48" s="47" t="s">
        <v>604</v>
      </c>
      <c r="H48" s="47" t="s">
        <v>604</v>
      </c>
      <c r="I48" s="47">
        <v>-7</v>
      </c>
      <c r="J48" s="47">
        <v>-2</v>
      </c>
      <c r="K48" s="47" t="s">
        <v>619</v>
      </c>
      <c r="L48" s="47" t="s">
        <v>619</v>
      </c>
      <c r="M48" s="47" t="s">
        <v>619</v>
      </c>
      <c r="N48" s="47">
        <v>-70</v>
      </c>
      <c r="O48" s="47">
        <v>0</v>
      </c>
      <c r="P48" s="47">
        <v>0</v>
      </c>
      <c r="Q48" s="47">
        <v>0</v>
      </c>
      <c r="R48" s="47">
        <v>0</v>
      </c>
      <c r="S48" s="47" t="s">
        <v>619</v>
      </c>
      <c r="T48" s="47">
        <v>-1</v>
      </c>
      <c r="U48" s="47">
        <v>-1</v>
      </c>
      <c r="V48" s="47">
        <v>-1</v>
      </c>
      <c r="W48" s="47">
        <v>-1</v>
      </c>
      <c r="X48" s="47" t="s">
        <v>586</v>
      </c>
      <c r="Y48" s="47" t="s">
        <v>586</v>
      </c>
      <c r="Z48" s="47" t="s">
        <v>586</v>
      </c>
      <c r="AA48" s="47" t="s">
        <v>586</v>
      </c>
      <c r="AB48" s="47" t="s">
        <v>586</v>
      </c>
      <c r="AC48" s="47" t="s">
        <v>586</v>
      </c>
      <c r="AD48" s="47" t="s">
        <v>586</v>
      </c>
      <c r="AE48" s="47" t="s">
        <v>586</v>
      </c>
      <c r="AF48" s="47" t="s">
        <v>586</v>
      </c>
    </row>
    <row r="49" spans="1:32" x14ac:dyDescent="0.15">
      <c r="A49" s="47" t="s">
        <v>786</v>
      </c>
      <c r="B49" s="47">
        <v>0</v>
      </c>
      <c r="C49" s="47">
        <v>0</v>
      </c>
      <c r="D49" s="47">
        <v>0</v>
      </c>
      <c r="E49" s="47">
        <v>0</v>
      </c>
      <c r="F49" s="47" t="s">
        <v>604</v>
      </c>
      <c r="G49" s="47" t="s">
        <v>604</v>
      </c>
      <c r="H49" s="47" t="s">
        <v>604</v>
      </c>
      <c r="I49" s="47" t="s">
        <v>604</v>
      </c>
      <c r="J49" s="47">
        <v>141</v>
      </c>
      <c r="K49" s="47">
        <v>174</v>
      </c>
      <c r="L49" s="47">
        <v>152</v>
      </c>
      <c r="M49" s="47">
        <v>777</v>
      </c>
      <c r="N49" s="47">
        <v>202</v>
      </c>
      <c r="O49" s="47">
        <v>494</v>
      </c>
      <c r="P49" s="47">
        <v>386</v>
      </c>
      <c r="Q49" s="47">
        <v>71</v>
      </c>
      <c r="R49" s="47">
        <v>156</v>
      </c>
      <c r="S49" s="47" t="s">
        <v>586</v>
      </c>
      <c r="T49" s="47" t="s">
        <v>586</v>
      </c>
      <c r="U49" s="47" t="s">
        <v>586</v>
      </c>
      <c r="V49" s="47" t="s">
        <v>586</v>
      </c>
      <c r="W49" s="47" t="s">
        <v>586</v>
      </c>
      <c r="X49" s="47" t="s">
        <v>586</v>
      </c>
      <c r="Y49" s="47" t="s">
        <v>586</v>
      </c>
      <c r="Z49" s="47" t="s">
        <v>586</v>
      </c>
      <c r="AA49" s="47" t="s">
        <v>586</v>
      </c>
      <c r="AB49" s="47" t="s">
        <v>586</v>
      </c>
      <c r="AC49" s="47" t="s">
        <v>586</v>
      </c>
      <c r="AD49" s="47" t="s">
        <v>586</v>
      </c>
      <c r="AE49" s="47" t="s">
        <v>586</v>
      </c>
      <c r="AF49" s="47" t="s">
        <v>586</v>
      </c>
    </row>
    <row r="50" spans="1:32" x14ac:dyDescent="0.15">
      <c r="A50" s="47" t="s">
        <v>785</v>
      </c>
      <c r="B50" s="47">
        <v>1</v>
      </c>
      <c r="C50" s="47">
        <v>1</v>
      </c>
      <c r="D50" s="47">
        <v>1</v>
      </c>
      <c r="E50" s="47">
        <v>1</v>
      </c>
      <c r="F50" s="47">
        <v>1</v>
      </c>
      <c r="G50" s="47">
        <v>1</v>
      </c>
      <c r="H50" s="47">
        <v>1</v>
      </c>
      <c r="I50" s="47">
        <v>2</v>
      </c>
      <c r="J50" s="47">
        <v>6</v>
      </c>
      <c r="K50" s="47">
        <v>5</v>
      </c>
      <c r="L50" s="47" t="s">
        <v>619</v>
      </c>
      <c r="M50" s="47">
        <v>4</v>
      </c>
      <c r="N50" s="47" t="s">
        <v>619</v>
      </c>
      <c r="O50" s="47" t="s">
        <v>619</v>
      </c>
      <c r="P50" s="47" t="s">
        <v>619</v>
      </c>
      <c r="Q50" s="47" t="s">
        <v>619</v>
      </c>
      <c r="R50" s="47" t="s">
        <v>619</v>
      </c>
      <c r="S50" s="47" t="s">
        <v>604</v>
      </c>
      <c r="T50" s="47" t="s">
        <v>604</v>
      </c>
      <c r="U50" s="47">
        <v>-14</v>
      </c>
      <c r="V50" s="47">
        <v>-28</v>
      </c>
      <c r="W50" s="47" t="s">
        <v>619</v>
      </c>
      <c r="X50" s="47">
        <v>3</v>
      </c>
      <c r="Y50" s="47">
        <v>2</v>
      </c>
      <c r="Z50" s="47" t="s">
        <v>604</v>
      </c>
      <c r="AA50" s="47" t="s">
        <v>604</v>
      </c>
      <c r="AB50" s="47" t="s">
        <v>604</v>
      </c>
      <c r="AC50" s="47" t="s">
        <v>604</v>
      </c>
      <c r="AD50" s="47" t="s">
        <v>604</v>
      </c>
      <c r="AE50" s="47" t="s">
        <v>604</v>
      </c>
      <c r="AF50" s="47" t="s">
        <v>604</v>
      </c>
    </row>
    <row r="51" spans="1:32" x14ac:dyDescent="0.15">
      <c r="A51" s="47" t="s">
        <v>784</v>
      </c>
      <c r="B51" s="47" t="s">
        <v>586</v>
      </c>
      <c r="C51" s="47" t="s">
        <v>586</v>
      </c>
      <c r="D51" s="47" t="s">
        <v>586</v>
      </c>
      <c r="E51" s="47" t="s">
        <v>586</v>
      </c>
      <c r="F51" s="47" t="s">
        <v>586</v>
      </c>
      <c r="G51" s="47" t="s">
        <v>586</v>
      </c>
      <c r="H51" s="47" t="s">
        <v>586</v>
      </c>
      <c r="I51" s="47" t="s">
        <v>163</v>
      </c>
      <c r="J51" s="47" t="s">
        <v>163</v>
      </c>
      <c r="K51" s="47" t="s">
        <v>163</v>
      </c>
      <c r="L51" s="47" t="s">
        <v>604</v>
      </c>
      <c r="M51" s="47" t="s">
        <v>604</v>
      </c>
      <c r="N51" s="47" t="s">
        <v>604</v>
      </c>
      <c r="O51" s="47" t="s">
        <v>604</v>
      </c>
      <c r="P51" s="47" t="s">
        <v>604</v>
      </c>
      <c r="Q51" s="47">
        <v>69</v>
      </c>
      <c r="R51" s="47">
        <v>1228</v>
      </c>
      <c r="S51" s="47">
        <v>1076</v>
      </c>
      <c r="T51" s="47">
        <v>446</v>
      </c>
      <c r="U51" s="47">
        <v>1792</v>
      </c>
      <c r="V51" s="47">
        <v>-752</v>
      </c>
      <c r="W51" s="47">
        <v>168</v>
      </c>
      <c r="X51" s="47">
        <v>6</v>
      </c>
      <c r="Y51" s="47">
        <v>-412</v>
      </c>
      <c r="Z51" s="47">
        <v>178</v>
      </c>
      <c r="AA51" s="47" t="s">
        <v>604</v>
      </c>
      <c r="AB51" s="47" t="s">
        <v>604</v>
      </c>
      <c r="AC51" s="47">
        <v>-142</v>
      </c>
      <c r="AD51" s="47">
        <v>1837</v>
      </c>
      <c r="AE51" s="47">
        <v>-68</v>
      </c>
      <c r="AF51" s="47">
        <v>36</v>
      </c>
    </row>
    <row r="52" spans="1:32" x14ac:dyDescent="0.15">
      <c r="A52" s="47" t="s">
        <v>783</v>
      </c>
      <c r="B52" s="47" t="s">
        <v>586</v>
      </c>
      <c r="C52" s="47" t="s">
        <v>586</v>
      </c>
      <c r="D52" s="47" t="s">
        <v>586</v>
      </c>
      <c r="E52" s="47" t="s">
        <v>586</v>
      </c>
      <c r="F52" s="47" t="s">
        <v>586</v>
      </c>
      <c r="G52" s="47" t="s">
        <v>586</v>
      </c>
      <c r="H52" s="47" t="s">
        <v>586</v>
      </c>
      <c r="I52" s="47" t="s">
        <v>586</v>
      </c>
      <c r="J52" s="47" t="s">
        <v>586</v>
      </c>
      <c r="K52" s="47" t="s">
        <v>586</v>
      </c>
      <c r="L52" s="47" t="s">
        <v>586</v>
      </c>
      <c r="M52" s="47" t="s">
        <v>586</v>
      </c>
      <c r="N52" s="47" t="s">
        <v>586</v>
      </c>
      <c r="O52" s="47" t="s">
        <v>586</v>
      </c>
      <c r="P52" s="47" t="s">
        <v>586</v>
      </c>
      <c r="Q52" s="47" t="s">
        <v>586</v>
      </c>
      <c r="R52" s="47" t="s">
        <v>586</v>
      </c>
      <c r="S52" s="47">
        <v>-1</v>
      </c>
      <c r="T52" s="47">
        <v>-1</v>
      </c>
      <c r="U52" s="47">
        <v>-1</v>
      </c>
      <c r="V52" s="47">
        <v>-1</v>
      </c>
      <c r="W52" s="47">
        <v>-1</v>
      </c>
      <c r="X52" s="47" t="s">
        <v>586</v>
      </c>
      <c r="Y52" s="47" t="s">
        <v>586</v>
      </c>
      <c r="Z52" s="47" t="s">
        <v>586</v>
      </c>
      <c r="AA52" s="47" t="s">
        <v>586</v>
      </c>
      <c r="AB52" s="47" t="s">
        <v>586</v>
      </c>
      <c r="AC52" s="47">
        <v>15</v>
      </c>
      <c r="AD52" s="47" t="s">
        <v>619</v>
      </c>
      <c r="AE52" s="47" t="s">
        <v>619</v>
      </c>
      <c r="AF52" s="47" t="s">
        <v>619</v>
      </c>
    </row>
    <row r="53" spans="1:32" x14ac:dyDescent="0.15">
      <c r="A53" s="47" t="s">
        <v>782</v>
      </c>
      <c r="B53" s="47" t="s">
        <v>586</v>
      </c>
      <c r="C53" s="47" t="s">
        <v>586</v>
      </c>
      <c r="D53" s="47" t="s">
        <v>586</v>
      </c>
      <c r="E53" s="47" t="s">
        <v>586</v>
      </c>
      <c r="F53" s="47" t="s">
        <v>586</v>
      </c>
      <c r="G53" s="47" t="s">
        <v>586</v>
      </c>
      <c r="H53" s="47" t="s">
        <v>586</v>
      </c>
      <c r="I53" s="47" t="s">
        <v>163</v>
      </c>
      <c r="J53" s="47" t="s">
        <v>163</v>
      </c>
      <c r="K53" s="47">
        <v>0</v>
      </c>
      <c r="L53" s="47">
        <v>0</v>
      </c>
      <c r="M53" s="47">
        <v>0</v>
      </c>
      <c r="N53" s="47" t="s">
        <v>604</v>
      </c>
      <c r="O53" s="47" t="s">
        <v>604</v>
      </c>
      <c r="P53" s="47" t="s">
        <v>604</v>
      </c>
      <c r="Q53" s="47" t="s">
        <v>604</v>
      </c>
      <c r="R53" s="47">
        <v>-13</v>
      </c>
      <c r="S53" s="47">
        <v>23</v>
      </c>
      <c r="T53" s="47">
        <v>-49</v>
      </c>
      <c r="U53" s="47">
        <v>-12</v>
      </c>
      <c r="V53" s="47" t="s">
        <v>604</v>
      </c>
      <c r="W53" s="47" t="s">
        <v>604</v>
      </c>
      <c r="X53" s="47">
        <v>27</v>
      </c>
      <c r="Y53" s="47">
        <v>-16</v>
      </c>
      <c r="Z53" s="47">
        <v>8</v>
      </c>
      <c r="AA53" s="47">
        <v>3</v>
      </c>
      <c r="AB53" s="47">
        <v>-183</v>
      </c>
      <c r="AC53" s="47">
        <v>-11</v>
      </c>
      <c r="AD53" s="47">
        <v>-6</v>
      </c>
      <c r="AE53" s="47">
        <v>-5</v>
      </c>
      <c r="AF53" s="47" t="s">
        <v>619</v>
      </c>
    </row>
    <row r="54" spans="1:32" x14ac:dyDescent="0.15">
      <c r="A54" s="47" t="s">
        <v>781</v>
      </c>
      <c r="B54" s="47">
        <v>63</v>
      </c>
      <c r="C54" s="47">
        <v>-10</v>
      </c>
      <c r="D54" s="47">
        <v>12</v>
      </c>
      <c r="E54" s="47">
        <v>26</v>
      </c>
      <c r="F54" s="47">
        <v>-24</v>
      </c>
      <c r="G54" s="47">
        <v>68</v>
      </c>
      <c r="H54" s="47">
        <v>-86</v>
      </c>
      <c r="I54" s="47">
        <v>3</v>
      </c>
      <c r="J54" s="47" t="s">
        <v>619</v>
      </c>
      <c r="K54" s="47">
        <v>29</v>
      </c>
      <c r="L54" s="47">
        <v>-36</v>
      </c>
      <c r="M54" s="47">
        <v>14</v>
      </c>
      <c r="N54" s="47">
        <v>-13</v>
      </c>
      <c r="O54" s="47">
        <v>-26</v>
      </c>
      <c r="P54" s="47">
        <v>3</v>
      </c>
      <c r="Q54" s="47">
        <v>25</v>
      </c>
      <c r="R54" s="47">
        <v>43</v>
      </c>
      <c r="S54" s="47">
        <v>-7</v>
      </c>
      <c r="T54" s="47">
        <v>1</v>
      </c>
      <c r="U54" s="47">
        <v>37</v>
      </c>
      <c r="V54" s="47">
        <v>97</v>
      </c>
      <c r="W54" s="47">
        <v>29</v>
      </c>
      <c r="X54" s="47">
        <v>17</v>
      </c>
      <c r="Y54" s="47">
        <v>62</v>
      </c>
      <c r="Z54" s="47">
        <v>-55</v>
      </c>
      <c r="AA54" s="47">
        <v>51</v>
      </c>
      <c r="AB54" s="47">
        <v>-32</v>
      </c>
      <c r="AC54" s="47" t="s">
        <v>619</v>
      </c>
      <c r="AD54" s="47">
        <v>-23</v>
      </c>
      <c r="AE54" s="47" t="s">
        <v>604</v>
      </c>
      <c r="AF54" s="47" t="s">
        <v>604</v>
      </c>
    </row>
    <row r="55" spans="1:32" x14ac:dyDescent="0.15">
      <c r="A55" s="47" t="s">
        <v>780</v>
      </c>
      <c r="B55" s="47" t="s">
        <v>586</v>
      </c>
      <c r="C55" s="47" t="s">
        <v>586</v>
      </c>
      <c r="D55" s="47" t="s">
        <v>586</v>
      </c>
      <c r="E55" s="47" t="s">
        <v>586</v>
      </c>
      <c r="F55" s="47" t="s">
        <v>586</v>
      </c>
      <c r="G55" s="47" t="s">
        <v>586</v>
      </c>
      <c r="H55" s="47" t="s">
        <v>586</v>
      </c>
      <c r="I55" s="47" t="s">
        <v>163</v>
      </c>
      <c r="J55" s="47" t="s">
        <v>163</v>
      </c>
      <c r="K55" s="47">
        <v>0</v>
      </c>
      <c r="L55" s="47">
        <v>0</v>
      </c>
      <c r="M55" s="47">
        <v>0</v>
      </c>
      <c r="N55" s="47" t="s">
        <v>604</v>
      </c>
      <c r="O55" s="47" t="s">
        <v>604</v>
      </c>
      <c r="P55" s="47" t="s">
        <v>604</v>
      </c>
      <c r="Q55" s="47" t="s">
        <v>604</v>
      </c>
      <c r="R55" s="47">
        <v>-4</v>
      </c>
      <c r="S55" s="47">
        <v>14</v>
      </c>
      <c r="T55" s="47" t="s">
        <v>604</v>
      </c>
      <c r="U55" s="47" t="s">
        <v>604</v>
      </c>
      <c r="V55" s="47" t="s">
        <v>604</v>
      </c>
      <c r="W55" s="47" t="s">
        <v>604</v>
      </c>
      <c r="X55" s="47" t="s">
        <v>604</v>
      </c>
      <c r="Y55" s="47" t="s">
        <v>604</v>
      </c>
      <c r="Z55" s="47">
        <v>10</v>
      </c>
      <c r="AA55" s="47">
        <v>3</v>
      </c>
      <c r="AB55" s="47">
        <v>3</v>
      </c>
      <c r="AC55" s="47" t="s">
        <v>604</v>
      </c>
      <c r="AD55" s="47" t="s">
        <v>604</v>
      </c>
      <c r="AE55" s="47" t="s">
        <v>604</v>
      </c>
      <c r="AF55" s="47" t="s">
        <v>604</v>
      </c>
    </row>
    <row r="56" spans="1:32" x14ac:dyDescent="0.15">
      <c r="A56" s="47" t="s">
        <v>779</v>
      </c>
      <c r="B56" s="47" t="s">
        <v>586</v>
      </c>
      <c r="C56" s="47" t="s">
        <v>586</v>
      </c>
      <c r="D56" s="47" t="s">
        <v>586</v>
      </c>
      <c r="E56" s="47" t="s">
        <v>586</v>
      </c>
      <c r="F56" s="47" t="s">
        <v>586</v>
      </c>
      <c r="G56" s="47" t="s">
        <v>586</v>
      </c>
      <c r="H56" s="47" t="s">
        <v>586</v>
      </c>
      <c r="I56" s="47" t="s">
        <v>586</v>
      </c>
      <c r="J56" s="47" t="s">
        <v>586</v>
      </c>
      <c r="K56" s="47" t="s">
        <v>586</v>
      </c>
      <c r="L56" s="47" t="s">
        <v>586</v>
      </c>
      <c r="M56" s="47" t="s">
        <v>586</v>
      </c>
      <c r="N56" s="47" t="s">
        <v>586</v>
      </c>
      <c r="O56" s="47" t="s">
        <v>586</v>
      </c>
      <c r="P56" s="47" t="s">
        <v>586</v>
      </c>
      <c r="Q56" s="47" t="s">
        <v>586</v>
      </c>
      <c r="R56" s="47" t="s">
        <v>586</v>
      </c>
      <c r="S56" s="47" t="s">
        <v>619</v>
      </c>
      <c r="T56" s="47" t="s">
        <v>619</v>
      </c>
      <c r="U56" s="47" t="s">
        <v>619</v>
      </c>
      <c r="V56" s="47" t="s">
        <v>619</v>
      </c>
      <c r="W56" s="47" t="s">
        <v>619</v>
      </c>
      <c r="X56" s="47" t="s">
        <v>619</v>
      </c>
      <c r="Y56" s="47" t="s">
        <v>619</v>
      </c>
      <c r="Z56" s="47" t="s">
        <v>619</v>
      </c>
      <c r="AA56" s="47" t="s">
        <v>619</v>
      </c>
      <c r="AB56" s="47" t="s">
        <v>619</v>
      </c>
      <c r="AC56" s="47" t="s">
        <v>619</v>
      </c>
      <c r="AD56" s="47" t="s">
        <v>619</v>
      </c>
      <c r="AE56" s="47" t="s">
        <v>619</v>
      </c>
      <c r="AF56" s="47" t="s">
        <v>619</v>
      </c>
    </row>
    <row r="57" spans="1:32" x14ac:dyDescent="0.15">
      <c r="A57" s="47" t="s">
        <v>778</v>
      </c>
      <c r="B57" s="47" t="s">
        <v>604</v>
      </c>
      <c r="C57" s="47" t="s">
        <v>604</v>
      </c>
      <c r="D57" s="47" t="s">
        <v>604</v>
      </c>
      <c r="E57" s="47" t="s">
        <v>604</v>
      </c>
      <c r="F57" s="47" t="s">
        <v>604</v>
      </c>
      <c r="G57" s="47" t="s">
        <v>604</v>
      </c>
      <c r="H57" s="47">
        <v>2</v>
      </c>
      <c r="I57" s="47" t="s">
        <v>604</v>
      </c>
      <c r="J57" s="47" t="s">
        <v>604</v>
      </c>
      <c r="K57" s="47" t="s">
        <v>604</v>
      </c>
      <c r="L57" s="47" t="s">
        <v>604</v>
      </c>
      <c r="M57" s="47">
        <v>-4</v>
      </c>
      <c r="N57" s="47">
        <v>1</v>
      </c>
      <c r="O57" s="47">
        <v>-2</v>
      </c>
      <c r="P57" s="47">
        <v>-6</v>
      </c>
      <c r="Q57" s="47">
        <v>-1</v>
      </c>
      <c r="R57" s="47" t="s">
        <v>604</v>
      </c>
      <c r="S57" s="47" t="s">
        <v>604</v>
      </c>
      <c r="T57" s="47" t="s">
        <v>604</v>
      </c>
      <c r="U57" s="47" t="s">
        <v>604</v>
      </c>
      <c r="V57" s="47" t="s">
        <v>604</v>
      </c>
      <c r="W57" s="47" t="s">
        <v>604</v>
      </c>
      <c r="X57" s="47" t="s">
        <v>604</v>
      </c>
      <c r="Y57" s="47">
        <v>9</v>
      </c>
      <c r="Z57" s="47">
        <v>-20</v>
      </c>
      <c r="AA57" s="47" t="s">
        <v>604</v>
      </c>
      <c r="AB57" s="47" t="s">
        <v>604</v>
      </c>
      <c r="AC57" s="47">
        <v>257</v>
      </c>
      <c r="AD57" s="47">
        <v>641</v>
      </c>
      <c r="AE57" s="47">
        <v>272</v>
      </c>
      <c r="AF57" s="47">
        <v>21</v>
      </c>
    </row>
    <row r="58" spans="1:32" x14ac:dyDescent="0.15">
      <c r="A58" s="47" t="s">
        <v>777</v>
      </c>
      <c r="B58" s="47" t="s">
        <v>586</v>
      </c>
      <c r="C58" s="47" t="s">
        <v>586</v>
      </c>
      <c r="D58" s="47" t="s">
        <v>586</v>
      </c>
      <c r="E58" s="47" t="s">
        <v>586</v>
      </c>
      <c r="F58" s="47" t="s">
        <v>586</v>
      </c>
      <c r="G58" s="47" t="s">
        <v>586</v>
      </c>
      <c r="H58" s="47" t="s">
        <v>586</v>
      </c>
      <c r="I58" s="47" t="s">
        <v>586</v>
      </c>
      <c r="J58" s="47" t="s">
        <v>586</v>
      </c>
      <c r="K58" s="47" t="s">
        <v>586</v>
      </c>
      <c r="L58" s="47" t="s">
        <v>586</v>
      </c>
      <c r="M58" s="47" t="s">
        <v>586</v>
      </c>
      <c r="N58" s="47" t="s">
        <v>586</v>
      </c>
      <c r="O58" s="47" t="s">
        <v>586</v>
      </c>
      <c r="P58" s="47" t="s">
        <v>586</v>
      </c>
      <c r="Q58" s="47" t="s">
        <v>586</v>
      </c>
      <c r="R58" s="47" t="s">
        <v>586</v>
      </c>
      <c r="S58" s="47" t="s">
        <v>619</v>
      </c>
      <c r="T58" s="47" t="s">
        <v>619</v>
      </c>
      <c r="U58" s="47" t="s">
        <v>619</v>
      </c>
      <c r="V58" s="47" t="s">
        <v>619</v>
      </c>
      <c r="W58" s="47" t="s">
        <v>619</v>
      </c>
      <c r="X58" s="47">
        <v>1</v>
      </c>
      <c r="Y58" s="47">
        <v>1</v>
      </c>
      <c r="Z58" s="47">
        <v>1</v>
      </c>
      <c r="AA58" s="47">
        <v>1</v>
      </c>
      <c r="AB58" s="47">
        <v>1</v>
      </c>
      <c r="AC58" s="47">
        <v>1</v>
      </c>
      <c r="AD58" s="47">
        <v>-1</v>
      </c>
      <c r="AE58" s="47">
        <v>-1</v>
      </c>
      <c r="AF58" s="47">
        <v>-1</v>
      </c>
    </row>
    <row r="59" spans="1:32" x14ac:dyDescent="0.15">
      <c r="A59" s="47" t="s">
        <v>776</v>
      </c>
      <c r="B59" s="47" t="s">
        <v>586</v>
      </c>
      <c r="C59" s="47" t="s">
        <v>586</v>
      </c>
      <c r="D59" s="47" t="s">
        <v>586</v>
      </c>
      <c r="E59" s="47" t="s">
        <v>586</v>
      </c>
      <c r="F59" s="47" t="s">
        <v>586</v>
      </c>
      <c r="G59" s="47" t="s">
        <v>586</v>
      </c>
      <c r="H59" s="47" t="s">
        <v>586</v>
      </c>
      <c r="I59" s="47" t="s">
        <v>586</v>
      </c>
      <c r="J59" s="47" t="s">
        <v>586</v>
      </c>
      <c r="K59" s="47" t="s">
        <v>586</v>
      </c>
      <c r="L59" s="47" t="s">
        <v>586</v>
      </c>
      <c r="M59" s="47" t="s">
        <v>586</v>
      </c>
      <c r="N59" s="47" t="s">
        <v>586</v>
      </c>
      <c r="O59" s="47" t="s">
        <v>586</v>
      </c>
      <c r="P59" s="47" t="s">
        <v>586</v>
      </c>
      <c r="Q59" s="47" t="s">
        <v>586</v>
      </c>
      <c r="R59" s="47" t="s">
        <v>586</v>
      </c>
      <c r="S59" s="47" t="s">
        <v>586</v>
      </c>
      <c r="T59" s="47" t="s">
        <v>586</v>
      </c>
      <c r="U59" s="47" t="s">
        <v>586</v>
      </c>
      <c r="V59" s="47" t="s">
        <v>586</v>
      </c>
      <c r="W59" s="47" t="s">
        <v>586</v>
      </c>
      <c r="X59" s="47" t="s">
        <v>831</v>
      </c>
      <c r="Y59" s="47" t="s">
        <v>831</v>
      </c>
      <c r="Z59" s="47" t="s">
        <v>831</v>
      </c>
      <c r="AA59" s="47">
        <v>7</v>
      </c>
      <c r="AB59" s="47">
        <v>-3</v>
      </c>
      <c r="AC59" s="47">
        <v>3</v>
      </c>
      <c r="AD59" s="47">
        <v>5</v>
      </c>
      <c r="AE59" s="47">
        <v>-8</v>
      </c>
      <c r="AF59" s="47" t="s">
        <v>619</v>
      </c>
    </row>
    <row r="60" spans="1:32" x14ac:dyDescent="0.15">
      <c r="A60" s="47" t="s">
        <v>775</v>
      </c>
      <c r="B60" s="47" t="s">
        <v>586</v>
      </c>
      <c r="C60" s="47" t="s">
        <v>586</v>
      </c>
      <c r="D60" s="47" t="s">
        <v>586</v>
      </c>
      <c r="E60" s="47" t="s">
        <v>586</v>
      </c>
      <c r="F60" s="47" t="s">
        <v>586</v>
      </c>
      <c r="G60" s="47" t="s">
        <v>586</v>
      </c>
      <c r="H60" s="47" t="s">
        <v>586</v>
      </c>
      <c r="I60" s="47" t="s">
        <v>586</v>
      </c>
      <c r="J60" s="47" t="s">
        <v>586</v>
      </c>
      <c r="K60" s="47" t="s">
        <v>586</v>
      </c>
      <c r="L60" s="47" t="s">
        <v>586</v>
      </c>
      <c r="M60" s="47" t="s">
        <v>586</v>
      </c>
      <c r="N60" s="47" t="s">
        <v>586</v>
      </c>
      <c r="O60" s="47" t="s">
        <v>586</v>
      </c>
      <c r="P60" s="47" t="s">
        <v>586</v>
      </c>
      <c r="Q60" s="47" t="s">
        <v>586</v>
      </c>
      <c r="R60" s="47" t="s">
        <v>586</v>
      </c>
      <c r="S60" s="47" t="s">
        <v>586</v>
      </c>
      <c r="T60" s="47" t="s">
        <v>586</v>
      </c>
      <c r="U60" s="47" t="s">
        <v>586</v>
      </c>
      <c r="V60" s="47" t="s">
        <v>586</v>
      </c>
      <c r="W60" s="47" t="s">
        <v>586</v>
      </c>
      <c r="X60" s="47">
        <v>1</v>
      </c>
      <c r="Y60" s="47">
        <v>1</v>
      </c>
      <c r="Z60" s="47">
        <v>1</v>
      </c>
      <c r="AA60" s="47">
        <v>1</v>
      </c>
      <c r="AB60" s="47">
        <v>1</v>
      </c>
      <c r="AC60" s="47" t="s">
        <v>619</v>
      </c>
      <c r="AD60" s="47" t="s">
        <v>619</v>
      </c>
      <c r="AE60" s="47" t="s">
        <v>619</v>
      </c>
      <c r="AF60" s="47" t="s">
        <v>619</v>
      </c>
    </row>
    <row r="61" spans="1:32" x14ac:dyDescent="0.15">
      <c r="A61" s="47" t="s">
        <v>774</v>
      </c>
      <c r="B61" s="47" t="s">
        <v>586</v>
      </c>
      <c r="C61" s="47" t="s">
        <v>586</v>
      </c>
      <c r="D61" s="47" t="s">
        <v>586</v>
      </c>
      <c r="E61" s="47" t="s">
        <v>586</v>
      </c>
      <c r="F61" s="47" t="s">
        <v>586</v>
      </c>
      <c r="G61" s="47" t="s">
        <v>586</v>
      </c>
      <c r="H61" s="47" t="s">
        <v>586</v>
      </c>
      <c r="I61" s="47">
        <v>0</v>
      </c>
      <c r="J61" s="47">
        <v>1</v>
      </c>
      <c r="K61" s="47">
        <v>29</v>
      </c>
      <c r="L61" s="47">
        <v>178</v>
      </c>
      <c r="M61" s="47">
        <v>195</v>
      </c>
      <c r="N61" s="47">
        <v>262</v>
      </c>
      <c r="O61" s="47">
        <v>168</v>
      </c>
      <c r="P61" s="47">
        <v>140</v>
      </c>
      <c r="Q61" s="47">
        <v>420</v>
      </c>
      <c r="R61" s="47">
        <v>356</v>
      </c>
      <c r="S61" s="47" t="s">
        <v>586</v>
      </c>
      <c r="T61" s="47" t="s">
        <v>586</v>
      </c>
      <c r="U61" s="47" t="s">
        <v>586</v>
      </c>
      <c r="V61" s="47" t="s">
        <v>586</v>
      </c>
      <c r="W61" s="47" t="s">
        <v>586</v>
      </c>
      <c r="X61" s="47" t="s">
        <v>586</v>
      </c>
      <c r="Y61" s="47" t="s">
        <v>586</v>
      </c>
      <c r="Z61" s="47" t="s">
        <v>586</v>
      </c>
      <c r="AA61" s="47" t="s">
        <v>586</v>
      </c>
      <c r="AB61" s="47" t="s">
        <v>586</v>
      </c>
      <c r="AC61" s="47" t="s">
        <v>586</v>
      </c>
      <c r="AD61" s="47" t="s">
        <v>586</v>
      </c>
      <c r="AE61" s="47" t="s">
        <v>586</v>
      </c>
      <c r="AF61" s="47" t="s">
        <v>586</v>
      </c>
    </row>
    <row r="62" spans="1:32" x14ac:dyDescent="0.15">
      <c r="A62" s="47" t="s">
        <v>773</v>
      </c>
      <c r="B62" s="47" t="s">
        <v>619</v>
      </c>
      <c r="C62" s="47">
        <v>2</v>
      </c>
      <c r="D62" s="47">
        <v>1</v>
      </c>
      <c r="E62" s="47">
        <v>1</v>
      </c>
      <c r="F62" s="47">
        <v>1</v>
      </c>
      <c r="G62" s="47">
        <v>-5</v>
      </c>
      <c r="H62" s="47">
        <v>2</v>
      </c>
      <c r="I62" s="47">
        <v>2</v>
      </c>
      <c r="J62" s="47">
        <v>1</v>
      </c>
      <c r="K62" s="47">
        <v>8</v>
      </c>
      <c r="L62" s="47">
        <v>9</v>
      </c>
      <c r="M62" s="47">
        <v>17</v>
      </c>
      <c r="N62" s="47">
        <v>22</v>
      </c>
      <c r="O62" s="47">
        <v>-9</v>
      </c>
      <c r="P62" s="47">
        <v>14</v>
      </c>
      <c r="Q62" s="47">
        <v>22</v>
      </c>
      <c r="R62" s="47">
        <v>30</v>
      </c>
      <c r="S62" s="47">
        <v>45</v>
      </c>
      <c r="T62" s="47">
        <v>19</v>
      </c>
      <c r="U62" s="47">
        <v>33</v>
      </c>
      <c r="V62" s="47">
        <v>57</v>
      </c>
      <c r="W62" s="47">
        <v>65</v>
      </c>
      <c r="X62" s="47">
        <v>131</v>
      </c>
      <c r="Y62" s="47">
        <v>55</v>
      </c>
      <c r="Z62" s="47">
        <v>11</v>
      </c>
      <c r="AA62" s="47">
        <v>254</v>
      </c>
      <c r="AB62" s="47">
        <v>129</v>
      </c>
      <c r="AC62" s="47">
        <v>421</v>
      </c>
      <c r="AD62" s="47">
        <v>148</v>
      </c>
      <c r="AE62" s="47">
        <v>64</v>
      </c>
      <c r="AF62" s="47">
        <v>194</v>
      </c>
    </row>
    <row r="63" spans="1:32" x14ac:dyDescent="0.15">
      <c r="A63" s="47" t="s">
        <v>772</v>
      </c>
      <c r="B63" s="47" t="s">
        <v>586</v>
      </c>
      <c r="C63" s="47" t="s">
        <v>586</v>
      </c>
      <c r="D63" s="47" t="s">
        <v>586</v>
      </c>
      <c r="E63" s="47" t="s">
        <v>586</v>
      </c>
      <c r="F63" s="47" t="s">
        <v>586</v>
      </c>
      <c r="G63" s="47" t="s">
        <v>586</v>
      </c>
      <c r="H63" s="47" t="s">
        <v>586</v>
      </c>
      <c r="I63" s="47" t="s">
        <v>163</v>
      </c>
      <c r="J63" s="47" t="s">
        <v>163</v>
      </c>
      <c r="K63" s="47" t="s">
        <v>163</v>
      </c>
      <c r="L63" s="47">
        <v>19</v>
      </c>
      <c r="M63" s="47">
        <v>222</v>
      </c>
      <c r="N63" s="47">
        <v>165</v>
      </c>
      <c r="O63" s="47">
        <v>535</v>
      </c>
      <c r="P63" s="47">
        <v>167</v>
      </c>
      <c r="Q63" s="47">
        <v>385</v>
      </c>
      <c r="R63" s="47">
        <v>-234</v>
      </c>
      <c r="S63" s="47" t="s">
        <v>586</v>
      </c>
      <c r="T63" s="47" t="s">
        <v>586</v>
      </c>
      <c r="U63" s="47" t="s">
        <v>586</v>
      </c>
      <c r="V63" s="47" t="s">
        <v>586</v>
      </c>
      <c r="W63" s="47" t="s">
        <v>586</v>
      </c>
      <c r="X63" s="47" t="s">
        <v>586</v>
      </c>
      <c r="Y63" s="47" t="s">
        <v>586</v>
      </c>
      <c r="Z63" s="47" t="s">
        <v>586</v>
      </c>
      <c r="AA63" s="47" t="s">
        <v>586</v>
      </c>
      <c r="AB63" s="47" t="s">
        <v>586</v>
      </c>
      <c r="AC63" s="47" t="s">
        <v>586</v>
      </c>
      <c r="AD63" s="47" t="s">
        <v>586</v>
      </c>
      <c r="AE63" s="47" t="s">
        <v>586</v>
      </c>
      <c r="AF63" s="47" t="s">
        <v>586</v>
      </c>
    </row>
    <row r="64" spans="1:32" x14ac:dyDescent="0.15">
      <c r="A64" s="47" t="s">
        <v>771</v>
      </c>
      <c r="B64" s="47" t="s">
        <v>586</v>
      </c>
      <c r="C64" s="47" t="s">
        <v>586</v>
      </c>
      <c r="D64" s="47" t="s">
        <v>586</v>
      </c>
      <c r="E64" s="47" t="s">
        <v>586</v>
      </c>
      <c r="F64" s="47" t="s">
        <v>586</v>
      </c>
      <c r="G64" s="47" t="s">
        <v>586</v>
      </c>
      <c r="H64" s="47" t="s">
        <v>586</v>
      </c>
      <c r="I64" s="47" t="s">
        <v>163</v>
      </c>
      <c r="J64" s="47" t="s">
        <v>163</v>
      </c>
      <c r="K64" s="47" t="s">
        <v>163</v>
      </c>
      <c r="L64" s="47" t="s">
        <v>604</v>
      </c>
      <c r="M64" s="47" t="s">
        <v>604</v>
      </c>
      <c r="N64" s="47" t="s">
        <v>604</v>
      </c>
      <c r="O64" s="47" t="s">
        <v>604</v>
      </c>
      <c r="P64" s="47" t="s">
        <v>604</v>
      </c>
      <c r="Q64" s="47" t="s">
        <v>604</v>
      </c>
      <c r="R64" s="47" t="s">
        <v>604</v>
      </c>
      <c r="S64" s="47" t="s">
        <v>604</v>
      </c>
      <c r="T64" s="47" t="s">
        <v>604</v>
      </c>
      <c r="U64" s="47" t="s">
        <v>604</v>
      </c>
      <c r="V64" s="47">
        <v>-1</v>
      </c>
      <c r="W64" s="47">
        <v>-5</v>
      </c>
      <c r="X64" s="47">
        <v>-5</v>
      </c>
      <c r="Y64" s="47">
        <v>24</v>
      </c>
      <c r="Z64" s="47">
        <v>7</v>
      </c>
      <c r="AA64" s="47">
        <v>5</v>
      </c>
      <c r="AB64" s="47">
        <v>13</v>
      </c>
      <c r="AC64" s="47">
        <v>85</v>
      </c>
      <c r="AD64" s="47" t="s">
        <v>619</v>
      </c>
      <c r="AE64" s="47">
        <v>4</v>
      </c>
      <c r="AF64" s="47">
        <v>1</v>
      </c>
    </row>
    <row r="65" spans="1:32" x14ac:dyDescent="0.15">
      <c r="A65" s="47" t="s">
        <v>770</v>
      </c>
      <c r="B65" s="47" t="s">
        <v>586</v>
      </c>
      <c r="C65" s="47" t="s">
        <v>586</v>
      </c>
      <c r="D65" s="47" t="s">
        <v>586</v>
      </c>
      <c r="E65" s="47" t="s">
        <v>586</v>
      </c>
      <c r="F65" s="47" t="s">
        <v>586</v>
      </c>
      <c r="G65" s="47" t="s">
        <v>586</v>
      </c>
      <c r="H65" s="47" t="s">
        <v>586</v>
      </c>
      <c r="I65" s="47" t="s">
        <v>163</v>
      </c>
      <c r="J65" s="47" t="s">
        <v>163</v>
      </c>
      <c r="K65" s="47" t="s">
        <v>163</v>
      </c>
      <c r="L65" s="47" t="s">
        <v>163</v>
      </c>
      <c r="M65" s="47" t="s">
        <v>604</v>
      </c>
      <c r="N65" s="47">
        <v>14</v>
      </c>
      <c r="O65" s="47">
        <v>-5</v>
      </c>
      <c r="P65" s="47">
        <v>8</v>
      </c>
      <c r="Q65" s="47">
        <v>10</v>
      </c>
      <c r="R65" s="47">
        <v>-2</v>
      </c>
      <c r="S65" s="47">
        <v>18</v>
      </c>
      <c r="T65" s="47">
        <v>30</v>
      </c>
      <c r="U65" s="47">
        <v>575</v>
      </c>
      <c r="V65" s="47">
        <v>108</v>
      </c>
      <c r="W65" s="47">
        <v>175</v>
      </c>
      <c r="X65" s="47">
        <v>-10</v>
      </c>
      <c r="Y65" s="47">
        <v>-139</v>
      </c>
      <c r="Z65" s="47">
        <v>101</v>
      </c>
      <c r="AA65" s="47">
        <v>195</v>
      </c>
      <c r="AB65" s="47">
        <v>148</v>
      </c>
      <c r="AC65" s="47" t="s">
        <v>604</v>
      </c>
      <c r="AD65" s="47" t="s">
        <v>604</v>
      </c>
      <c r="AE65" s="47" t="s">
        <v>604</v>
      </c>
      <c r="AF65" s="47" t="s">
        <v>604</v>
      </c>
    </row>
    <row r="66" spans="1:32" x14ac:dyDescent="0.15">
      <c r="A66" s="47" t="s">
        <v>769</v>
      </c>
      <c r="B66" s="47" t="s">
        <v>586</v>
      </c>
      <c r="C66" s="47" t="s">
        <v>586</v>
      </c>
      <c r="D66" s="47" t="s">
        <v>586</v>
      </c>
      <c r="E66" s="47" t="s">
        <v>586</v>
      </c>
      <c r="F66" s="47" t="s">
        <v>586</v>
      </c>
      <c r="G66" s="47" t="s">
        <v>586</v>
      </c>
      <c r="H66" s="47" t="s">
        <v>586</v>
      </c>
      <c r="I66" s="47" t="s">
        <v>163</v>
      </c>
      <c r="J66" s="47" t="s">
        <v>163</v>
      </c>
      <c r="K66" s="47" t="s">
        <v>163</v>
      </c>
      <c r="L66" s="47">
        <v>-1</v>
      </c>
      <c r="M66" s="47">
        <v>-1</v>
      </c>
      <c r="N66" s="47">
        <v>1</v>
      </c>
      <c r="O66" s="47">
        <v>1</v>
      </c>
      <c r="P66" s="47">
        <v>-1</v>
      </c>
      <c r="Q66" s="47">
        <v>3</v>
      </c>
      <c r="R66" s="47">
        <v>8</v>
      </c>
      <c r="S66" s="47">
        <v>10</v>
      </c>
      <c r="T66" s="47">
        <v>9</v>
      </c>
      <c r="U66" s="47">
        <v>22</v>
      </c>
      <c r="V66" s="47">
        <v>-51</v>
      </c>
      <c r="W66" s="47">
        <v>4</v>
      </c>
      <c r="X66" s="47" t="s">
        <v>604</v>
      </c>
      <c r="Y66" s="47" t="s">
        <v>604</v>
      </c>
      <c r="Z66" s="47">
        <v>-156</v>
      </c>
      <c r="AA66" s="47">
        <v>16</v>
      </c>
      <c r="AB66" s="47">
        <v>23</v>
      </c>
      <c r="AC66" s="47" t="s">
        <v>604</v>
      </c>
      <c r="AD66" s="47" t="s">
        <v>604</v>
      </c>
      <c r="AE66" s="47" t="s">
        <v>604</v>
      </c>
      <c r="AF66" s="47" t="s">
        <v>604</v>
      </c>
    </row>
    <row r="67" spans="1:32" x14ac:dyDescent="0.15">
      <c r="A67" s="47" t="s">
        <v>768</v>
      </c>
      <c r="B67" s="47" t="s">
        <v>586</v>
      </c>
      <c r="C67" s="47" t="s">
        <v>586</v>
      </c>
      <c r="D67" s="47" t="s">
        <v>586</v>
      </c>
      <c r="E67" s="47" t="s">
        <v>586</v>
      </c>
      <c r="F67" s="47" t="s">
        <v>586</v>
      </c>
      <c r="G67" s="47" t="s">
        <v>586</v>
      </c>
      <c r="H67" s="47" t="s">
        <v>586</v>
      </c>
      <c r="I67" s="47" t="s">
        <v>586</v>
      </c>
      <c r="J67" s="47" t="s">
        <v>586</v>
      </c>
      <c r="K67" s="47" t="s">
        <v>586</v>
      </c>
      <c r="L67" s="47" t="s">
        <v>586</v>
      </c>
      <c r="M67" s="47" t="s">
        <v>586</v>
      </c>
      <c r="N67" s="47" t="s">
        <v>586</v>
      </c>
      <c r="O67" s="47" t="s">
        <v>586</v>
      </c>
      <c r="P67" s="47" t="s">
        <v>586</v>
      </c>
      <c r="Q67" s="47" t="s">
        <v>586</v>
      </c>
      <c r="R67" s="47" t="s">
        <v>586</v>
      </c>
      <c r="S67" s="47" t="s">
        <v>586</v>
      </c>
      <c r="T67" s="47" t="s">
        <v>586</v>
      </c>
      <c r="U67" s="47" t="s">
        <v>586</v>
      </c>
      <c r="V67" s="47" t="s">
        <v>586</v>
      </c>
      <c r="W67" s="47" t="s">
        <v>586</v>
      </c>
      <c r="X67" s="47" t="s">
        <v>619</v>
      </c>
      <c r="Y67" s="47" t="s">
        <v>619</v>
      </c>
      <c r="Z67" s="47" t="s">
        <v>619</v>
      </c>
      <c r="AA67" s="47">
        <v>-1</v>
      </c>
      <c r="AB67" s="47" t="s">
        <v>619</v>
      </c>
      <c r="AC67" s="47" t="s">
        <v>586</v>
      </c>
      <c r="AD67" s="47" t="s">
        <v>586</v>
      </c>
      <c r="AE67" s="47" t="s">
        <v>586</v>
      </c>
      <c r="AF67" s="47" t="s">
        <v>586</v>
      </c>
    </row>
    <row r="68" spans="1:32" x14ac:dyDescent="0.15">
      <c r="A68" s="47" t="s">
        <v>767</v>
      </c>
      <c r="B68" s="47" t="s">
        <v>586</v>
      </c>
      <c r="C68" s="47" t="s">
        <v>586</v>
      </c>
      <c r="D68" s="47" t="s">
        <v>586</v>
      </c>
      <c r="E68" s="47" t="s">
        <v>586</v>
      </c>
      <c r="F68" s="47" t="s">
        <v>586</v>
      </c>
      <c r="G68" s="47" t="s">
        <v>586</v>
      </c>
      <c r="H68" s="47" t="s">
        <v>586</v>
      </c>
      <c r="I68" s="47" t="s">
        <v>586</v>
      </c>
      <c r="J68" s="47" t="s">
        <v>586</v>
      </c>
      <c r="K68" s="47" t="s">
        <v>586</v>
      </c>
      <c r="L68" s="47" t="s">
        <v>586</v>
      </c>
      <c r="M68" s="47" t="s">
        <v>586</v>
      </c>
      <c r="N68" s="47">
        <v>2</v>
      </c>
      <c r="O68" s="47">
        <v>-3</v>
      </c>
      <c r="P68" s="47">
        <v>-2</v>
      </c>
      <c r="Q68" s="47">
        <v>-2</v>
      </c>
      <c r="R68" s="47" t="s">
        <v>604</v>
      </c>
      <c r="S68" s="47">
        <v>-19</v>
      </c>
      <c r="T68" s="47">
        <v>-62</v>
      </c>
      <c r="U68" s="47">
        <v>133</v>
      </c>
      <c r="V68" s="47" t="s">
        <v>604</v>
      </c>
      <c r="W68" s="47" t="s">
        <v>604</v>
      </c>
      <c r="X68" s="47">
        <v>-98</v>
      </c>
      <c r="Y68" s="47">
        <v>1</v>
      </c>
      <c r="Z68" s="47">
        <v>1</v>
      </c>
      <c r="AA68" s="47">
        <v>1</v>
      </c>
      <c r="AB68" s="47">
        <v>1</v>
      </c>
      <c r="AC68" s="47">
        <v>-2</v>
      </c>
      <c r="AD68" s="47">
        <v>1</v>
      </c>
      <c r="AE68" s="47">
        <v>-3</v>
      </c>
      <c r="AF68" s="47">
        <v>-9</v>
      </c>
    </row>
    <row r="69" spans="1:32" x14ac:dyDescent="0.15">
      <c r="A69" s="47" t="s">
        <v>766</v>
      </c>
      <c r="B69" s="47" t="s">
        <v>586</v>
      </c>
      <c r="C69" s="47" t="s">
        <v>586</v>
      </c>
      <c r="D69" s="47" t="s">
        <v>586</v>
      </c>
      <c r="E69" s="47" t="s">
        <v>586</v>
      </c>
      <c r="F69" s="47" t="s">
        <v>586</v>
      </c>
      <c r="G69" s="47" t="s">
        <v>586</v>
      </c>
      <c r="H69" s="47" t="s">
        <v>586</v>
      </c>
      <c r="I69" s="47" t="s">
        <v>163</v>
      </c>
      <c r="J69" s="47" t="s">
        <v>163</v>
      </c>
      <c r="K69" s="47" t="s">
        <v>163</v>
      </c>
      <c r="L69" s="47">
        <v>0</v>
      </c>
      <c r="M69" s="47">
        <v>0</v>
      </c>
      <c r="N69" s="47" t="s">
        <v>604</v>
      </c>
      <c r="O69" s="47" t="s">
        <v>604</v>
      </c>
      <c r="P69" s="47">
        <v>5</v>
      </c>
      <c r="Q69" s="47">
        <v>-13</v>
      </c>
      <c r="R69" s="47">
        <v>51</v>
      </c>
      <c r="S69" s="47">
        <v>50</v>
      </c>
      <c r="T69" s="47">
        <v>26</v>
      </c>
      <c r="U69" s="47">
        <v>-12</v>
      </c>
      <c r="V69" s="47">
        <v>28</v>
      </c>
      <c r="W69" s="47">
        <v>33</v>
      </c>
      <c r="X69" s="47">
        <v>48</v>
      </c>
      <c r="Y69" s="47">
        <v>134</v>
      </c>
      <c r="Z69" s="47">
        <v>145</v>
      </c>
      <c r="AA69" s="47">
        <v>444</v>
      </c>
      <c r="AB69" s="47">
        <v>-53</v>
      </c>
      <c r="AC69" s="47">
        <v>1</v>
      </c>
      <c r="AD69" s="47">
        <v>145</v>
      </c>
      <c r="AE69" s="47">
        <v>60</v>
      </c>
      <c r="AF69" s="47">
        <v>128</v>
      </c>
    </row>
    <row r="70" spans="1:32" x14ac:dyDescent="0.15">
      <c r="A70" s="47" t="s">
        <v>765</v>
      </c>
      <c r="B70" s="47" t="s">
        <v>586</v>
      </c>
      <c r="C70" s="47" t="s">
        <v>586</v>
      </c>
      <c r="D70" s="47" t="s">
        <v>586</v>
      </c>
      <c r="E70" s="47" t="s">
        <v>586</v>
      </c>
      <c r="F70" s="47" t="s">
        <v>586</v>
      </c>
      <c r="G70" s="47" t="s">
        <v>586</v>
      </c>
      <c r="H70" s="47" t="s">
        <v>586</v>
      </c>
      <c r="I70" s="47">
        <v>4</v>
      </c>
      <c r="J70" s="47">
        <v>2</v>
      </c>
      <c r="K70" s="47">
        <v>58</v>
      </c>
      <c r="L70" s="47" t="s">
        <v>163</v>
      </c>
      <c r="M70" s="47" t="s">
        <v>163</v>
      </c>
      <c r="N70" s="47" t="s">
        <v>586</v>
      </c>
      <c r="O70" s="47" t="s">
        <v>586</v>
      </c>
      <c r="P70" s="47" t="s">
        <v>586</v>
      </c>
      <c r="Q70" s="47" t="s">
        <v>586</v>
      </c>
      <c r="R70" s="47" t="s">
        <v>586</v>
      </c>
      <c r="S70" s="47" t="s">
        <v>586</v>
      </c>
      <c r="T70" s="47" t="s">
        <v>586</v>
      </c>
      <c r="U70" s="47" t="s">
        <v>586</v>
      </c>
      <c r="V70" s="47" t="s">
        <v>586</v>
      </c>
      <c r="W70" s="47" t="s">
        <v>586</v>
      </c>
      <c r="X70" s="47" t="s">
        <v>586</v>
      </c>
      <c r="Y70" s="47" t="s">
        <v>586</v>
      </c>
      <c r="Z70" s="47" t="s">
        <v>586</v>
      </c>
      <c r="AA70" s="47" t="s">
        <v>586</v>
      </c>
      <c r="AB70" s="47" t="s">
        <v>586</v>
      </c>
      <c r="AC70" s="47" t="s">
        <v>586</v>
      </c>
      <c r="AD70" s="47" t="s">
        <v>586</v>
      </c>
      <c r="AE70" s="47" t="s">
        <v>586</v>
      </c>
      <c r="AF70" s="47" t="s">
        <v>586</v>
      </c>
    </row>
    <row r="71" spans="1:32" x14ac:dyDescent="0.15">
      <c r="A71" s="47" t="s">
        <v>764</v>
      </c>
      <c r="B71" s="47" t="s">
        <v>586</v>
      </c>
      <c r="C71" s="47" t="s">
        <v>586</v>
      </c>
      <c r="D71" s="47" t="s">
        <v>586</v>
      </c>
      <c r="E71" s="47" t="s">
        <v>586</v>
      </c>
      <c r="F71" s="47" t="s">
        <v>586</v>
      </c>
      <c r="G71" s="47" t="s">
        <v>586</v>
      </c>
      <c r="H71" s="47" t="s">
        <v>586</v>
      </c>
      <c r="I71" s="47" t="s">
        <v>163</v>
      </c>
      <c r="J71" s="47" t="s">
        <v>163</v>
      </c>
      <c r="K71" s="47" t="s">
        <v>163</v>
      </c>
      <c r="L71" s="47">
        <v>0</v>
      </c>
      <c r="M71" s="47" t="s">
        <v>604</v>
      </c>
      <c r="N71" s="47" t="s">
        <v>604</v>
      </c>
      <c r="O71" s="47" t="s">
        <v>604</v>
      </c>
      <c r="P71" s="47" t="s">
        <v>604</v>
      </c>
      <c r="Q71" s="47" t="s">
        <v>604</v>
      </c>
      <c r="R71" s="47" t="s">
        <v>604</v>
      </c>
      <c r="S71" s="47">
        <v>-16</v>
      </c>
      <c r="T71" s="47" t="s">
        <v>604</v>
      </c>
      <c r="U71" s="47" t="s">
        <v>604</v>
      </c>
      <c r="V71" s="47">
        <v>-7</v>
      </c>
      <c r="W71" s="47">
        <v>-13</v>
      </c>
      <c r="X71" s="47" t="s">
        <v>604</v>
      </c>
      <c r="Y71" s="47" t="s">
        <v>604</v>
      </c>
      <c r="Z71" s="47" t="s">
        <v>604</v>
      </c>
      <c r="AA71" s="47" t="s">
        <v>604</v>
      </c>
      <c r="AB71" s="47" t="s">
        <v>604</v>
      </c>
      <c r="AC71" s="47">
        <v>2</v>
      </c>
      <c r="AD71" s="47">
        <v>3</v>
      </c>
      <c r="AE71" s="47">
        <v>5</v>
      </c>
      <c r="AF71" s="47">
        <v>9</v>
      </c>
    </row>
    <row r="72" spans="1:32" x14ac:dyDescent="0.15">
      <c r="A72" s="47" t="s">
        <v>763</v>
      </c>
      <c r="B72" s="47" t="s">
        <v>604</v>
      </c>
      <c r="C72" s="47" t="s">
        <v>604</v>
      </c>
      <c r="D72" s="47" t="s">
        <v>604</v>
      </c>
      <c r="E72" s="47" t="s">
        <v>604</v>
      </c>
      <c r="F72" s="47" t="s">
        <v>604</v>
      </c>
      <c r="G72" s="47" t="s">
        <v>604</v>
      </c>
      <c r="H72" s="47" t="s">
        <v>604</v>
      </c>
      <c r="I72" s="47">
        <v>3</v>
      </c>
      <c r="J72" s="47" t="s">
        <v>604</v>
      </c>
      <c r="K72" s="47" t="s">
        <v>604</v>
      </c>
      <c r="L72" s="47" t="s">
        <v>163</v>
      </c>
      <c r="M72" s="47" t="s">
        <v>163</v>
      </c>
      <c r="N72" s="47" t="s">
        <v>586</v>
      </c>
      <c r="O72" s="47" t="s">
        <v>586</v>
      </c>
      <c r="P72" s="47" t="s">
        <v>586</v>
      </c>
      <c r="Q72" s="47" t="s">
        <v>586</v>
      </c>
      <c r="R72" s="47" t="s">
        <v>586</v>
      </c>
      <c r="S72" s="47" t="s">
        <v>586</v>
      </c>
      <c r="T72" s="47" t="s">
        <v>586</v>
      </c>
      <c r="U72" s="47" t="s">
        <v>586</v>
      </c>
      <c r="V72" s="47" t="s">
        <v>586</v>
      </c>
      <c r="W72" s="47" t="s">
        <v>586</v>
      </c>
      <c r="X72" s="47" t="s">
        <v>586</v>
      </c>
      <c r="Y72" s="47" t="s">
        <v>586</v>
      </c>
      <c r="Z72" s="47" t="s">
        <v>586</v>
      </c>
      <c r="AA72" s="47" t="s">
        <v>586</v>
      </c>
      <c r="AB72" s="47" t="s">
        <v>586</v>
      </c>
      <c r="AC72" s="47" t="s">
        <v>586</v>
      </c>
      <c r="AD72" s="47" t="s">
        <v>586</v>
      </c>
      <c r="AE72" s="47" t="s">
        <v>586</v>
      </c>
      <c r="AF72" s="47" t="s">
        <v>586</v>
      </c>
    </row>
    <row r="73" spans="1:32" x14ac:dyDescent="0.15">
      <c r="A73" s="47" t="s">
        <v>762</v>
      </c>
      <c r="B73" s="47">
        <v>-4079</v>
      </c>
      <c r="C73" s="47">
        <v>-2637</v>
      </c>
      <c r="D73" s="47">
        <v>992</v>
      </c>
      <c r="E73" s="47">
        <v>4128</v>
      </c>
      <c r="F73" s="47">
        <v>7574</v>
      </c>
      <c r="G73" s="47">
        <v>8598</v>
      </c>
      <c r="H73" s="47">
        <v>6460</v>
      </c>
      <c r="I73" s="47">
        <v>9094</v>
      </c>
      <c r="J73" s="47">
        <v>10141</v>
      </c>
      <c r="K73" s="47">
        <v>7194</v>
      </c>
      <c r="L73" s="47">
        <v>12751</v>
      </c>
      <c r="M73" s="47">
        <v>16895</v>
      </c>
      <c r="N73" s="47">
        <v>17710</v>
      </c>
      <c r="O73" s="47">
        <v>16040</v>
      </c>
      <c r="P73" s="47">
        <v>18138</v>
      </c>
      <c r="Q73" s="47">
        <v>21539</v>
      </c>
      <c r="R73" s="47">
        <v>16699</v>
      </c>
      <c r="S73" s="47">
        <v>44658</v>
      </c>
      <c r="T73" s="47">
        <v>23212</v>
      </c>
      <c r="U73" s="47">
        <v>25691</v>
      </c>
      <c r="V73" s="47">
        <v>15192</v>
      </c>
      <c r="W73" s="47">
        <v>3901</v>
      </c>
      <c r="X73" s="47">
        <v>32418</v>
      </c>
      <c r="Y73" s="47">
        <v>74</v>
      </c>
      <c r="Z73" s="47">
        <v>35672</v>
      </c>
      <c r="AA73" s="47">
        <v>55324</v>
      </c>
      <c r="AB73" s="47">
        <v>63213</v>
      </c>
      <c r="AC73" s="47">
        <v>63420</v>
      </c>
      <c r="AD73" s="47">
        <v>42157</v>
      </c>
      <c r="AE73" s="47">
        <v>75161</v>
      </c>
      <c r="AF73" s="47">
        <v>89954</v>
      </c>
    </row>
    <row r="74" spans="1:32" x14ac:dyDescent="0.15">
      <c r="A74" s="47" t="s">
        <v>761</v>
      </c>
      <c r="B74" s="47">
        <v>2398</v>
      </c>
      <c r="C74" s="47">
        <v>-552</v>
      </c>
      <c r="D74" s="47">
        <v>396</v>
      </c>
      <c r="E74" s="47">
        <v>-547</v>
      </c>
      <c r="F74" s="47">
        <v>1548</v>
      </c>
      <c r="G74" s="47">
        <v>1158</v>
      </c>
      <c r="H74" s="47">
        <v>990</v>
      </c>
      <c r="I74" s="47">
        <v>3404</v>
      </c>
      <c r="J74" s="47">
        <v>1951</v>
      </c>
      <c r="K74" s="47">
        <v>2893</v>
      </c>
      <c r="L74" s="47">
        <v>3981</v>
      </c>
      <c r="M74" s="47">
        <v>5463</v>
      </c>
      <c r="N74" s="47">
        <v>8642</v>
      </c>
      <c r="O74" s="47">
        <v>11751</v>
      </c>
      <c r="P74" s="47">
        <v>7957</v>
      </c>
      <c r="Q74" s="47">
        <v>11628</v>
      </c>
      <c r="R74" s="47">
        <v>6652</v>
      </c>
      <c r="S74" s="47">
        <v>12055</v>
      </c>
      <c r="T74" s="47">
        <v>8117</v>
      </c>
      <c r="U74" s="47">
        <v>2839</v>
      </c>
      <c r="V74" s="47">
        <v>-3631</v>
      </c>
      <c r="W74" s="47">
        <v>466</v>
      </c>
      <c r="X74" s="47">
        <v>4424</v>
      </c>
      <c r="Y74" s="47">
        <v>5347</v>
      </c>
      <c r="Z74" s="47">
        <v>6584</v>
      </c>
      <c r="AA74" s="47">
        <v>12754</v>
      </c>
      <c r="AB74" s="47">
        <v>11205</v>
      </c>
      <c r="AC74" s="47">
        <v>12494</v>
      </c>
      <c r="AD74" s="47">
        <v>13116</v>
      </c>
      <c r="AE74" s="47">
        <v>21288</v>
      </c>
      <c r="AF74" s="47">
        <v>20488</v>
      </c>
    </row>
    <row r="75" spans="1:32" x14ac:dyDescent="0.15">
      <c r="A75" s="47" t="s">
        <v>760</v>
      </c>
      <c r="B75" s="47">
        <v>163</v>
      </c>
      <c r="C75" s="47">
        <v>-79</v>
      </c>
      <c r="D75" s="47">
        <v>54</v>
      </c>
      <c r="E75" s="47">
        <v>2</v>
      </c>
      <c r="F75" s="47">
        <v>271</v>
      </c>
      <c r="G75" s="47">
        <v>13</v>
      </c>
      <c r="H75" s="47">
        <v>91</v>
      </c>
      <c r="I75" s="47">
        <v>59</v>
      </c>
      <c r="J75" s="47">
        <v>379</v>
      </c>
      <c r="K75" s="47">
        <v>367</v>
      </c>
      <c r="L75" s="47">
        <v>558</v>
      </c>
      <c r="M75" s="47">
        <v>1079</v>
      </c>
      <c r="N75" s="47">
        <v>1455</v>
      </c>
      <c r="O75" s="47">
        <v>2048</v>
      </c>
      <c r="P75" s="47">
        <v>371</v>
      </c>
      <c r="Q75" s="47">
        <v>1701</v>
      </c>
      <c r="R75" s="47">
        <v>983</v>
      </c>
      <c r="S75" s="47">
        <v>2954</v>
      </c>
      <c r="T75" s="47">
        <v>675</v>
      </c>
      <c r="U75" s="47">
        <v>-511</v>
      </c>
      <c r="V75" s="47">
        <v>-1445</v>
      </c>
      <c r="W75" s="47">
        <v>-118</v>
      </c>
      <c r="X75" s="47">
        <v>1760</v>
      </c>
      <c r="Y75" s="47">
        <v>859</v>
      </c>
      <c r="Z75" s="47">
        <v>4274</v>
      </c>
      <c r="AA75" s="47">
        <v>547</v>
      </c>
      <c r="AB75" s="47">
        <v>1542</v>
      </c>
      <c r="AC75" s="47">
        <v>1209</v>
      </c>
      <c r="AD75" s="47">
        <v>-2772</v>
      </c>
      <c r="AE75" s="47">
        <v>2607</v>
      </c>
      <c r="AF75" s="47">
        <v>1371</v>
      </c>
    </row>
    <row r="76" spans="1:32" x14ac:dyDescent="0.15">
      <c r="A76" s="47" t="s">
        <v>759</v>
      </c>
      <c r="B76" s="47">
        <v>1208</v>
      </c>
      <c r="C76" s="47">
        <v>-232</v>
      </c>
      <c r="D76" s="47">
        <v>477</v>
      </c>
      <c r="E76" s="47">
        <v>156</v>
      </c>
      <c r="F76" s="47">
        <v>255</v>
      </c>
      <c r="G76" s="47">
        <v>1185</v>
      </c>
      <c r="H76" s="47">
        <v>2151</v>
      </c>
      <c r="I76" s="47">
        <v>3014</v>
      </c>
      <c r="J76" s="47">
        <v>876</v>
      </c>
      <c r="K76" s="47">
        <v>890</v>
      </c>
      <c r="L76" s="47">
        <v>2054</v>
      </c>
      <c r="M76" s="47">
        <v>3263</v>
      </c>
      <c r="N76" s="47">
        <v>3338</v>
      </c>
      <c r="O76" s="47">
        <v>6954</v>
      </c>
      <c r="P76" s="47">
        <v>4159</v>
      </c>
      <c r="Q76" s="47">
        <v>7138</v>
      </c>
      <c r="R76" s="47">
        <v>4382</v>
      </c>
      <c r="S76" s="47">
        <v>5672</v>
      </c>
      <c r="T76" s="47">
        <v>3350</v>
      </c>
      <c r="U76" s="47">
        <v>113</v>
      </c>
      <c r="V76" s="47">
        <v>-266</v>
      </c>
      <c r="W76" s="47">
        <v>-290</v>
      </c>
      <c r="X76" s="47">
        <v>2644</v>
      </c>
      <c r="Y76" s="47">
        <v>1400</v>
      </c>
      <c r="Z76" s="47">
        <v>223</v>
      </c>
      <c r="AA76" s="47">
        <v>5585</v>
      </c>
      <c r="AB76" s="47">
        <v>3825</v>
      </c>
      <c r="AC76" s="47">
        <v>3500</v>
      </c>
      <c r="AD76" s="47">
        <v>9643</v>
      </c>
      <c r="AE76" s="47">
        <v>10260</v>
      </c>
      <c r="AF76" s="47">
        <v>7942</v>
      </c>
    </row>
    <row r="77" spans="1:32" x14ac:dyDescent="0.15">
      <c r="A77" s="47" t="s">
        <v>758</v>
      </c>
      <c r="B77" s="47">
        <v>-109</v>
      </c>
      <c r="C77" s="47">
        <v>-183</v>
      </c>
      <c r="D77" s="47">
        <v>1</v>
      </c>
      <c r="E77" s="47">
        <v>93</v>
      </c>
      <c r="F77" s="47">
        <v>130</v>
      </c>
      <c r="G77" s="47">
        <v>142</v>
      </c>
      <c r="H77" s="47">
        <v>273</v>
      </c>
      <c r="I77" s="47">
        <v>583</v>
      </c>
      <c r="J77" s="47">
        <v>520</v>
      </c>
      <c r="K77" s="47">
        <v>174</v>
      </c>
      <c r="L77" s="47">
        <v>106</v>
      </c>
      <c r="M77" s="47">
        <v>198</v>
      </c>
      <c r="N77" s="47">
        <v>1875</v>
      </c>
      <c r="O77" s="47">
        <v>1291</v>
      </c>
      <c r="P77" s="47">
        <v>1860</v>
      </c>
      <c r="Q77" s="47">
        <v>926</v>
      </c>
      <c r="R77" s="47">
        <v>324</v>
      </c>
      <c r="S77" s="47">
        <v>428</v>
      </c>
      <c r="T77" s="47">
        <v>197</v>
      </c>
      <c r="U77" s="47">
        <v>2746</v>
      </c>
      <c r="V77" s="47">
        <v>-1507</v>
      </c>
      <c r="W77" s="47">
        <v>202</v>
      </c>
      <c r="X77" s="47">
        <v>912</v>
      </c>
      <c r="Y77" s="47">
        <v>-425</v>
      </c>
      <c r="Z77" s="47">
        <v>451</v>
      </c>
      <c r="AA77" s="47">
        <v>4402</v>
      </c>
      <c r="AB77" s="47">
        <v>3099</v>
      </c>
      <c r="AC77" s="47">
        <v>1892</v>
      </c>
      <c r="AD77" s="47">
        <v>4611</v>
      </c>
      <c r="AE77" s="47">
        <v>4192</v>
      </c>
      <c r="AF77" s="47">
        <v>4498</v>
      </c>
    </row>
    <row r="78" spans="1:32" x14ac:dyDescent="0.15">
      <c r="A78" s="47" t="s">
        <v>757</v>
      </c>
      <c r="B78" s="47">
        <v>444</v>
      </c>
      <c r="C78" s="47">
        <v>386</v>
      </c>
      <c r="D78" s="47">
        <v>-1</v>
      </c>
      <c r="E78" s="47">
        <v>-389</v>
      </c>
      <c r="F78" s="47">
        <v>227</v>
      </c>
      <c r="G78" s="47">
        <v>-160</v>
      </c>
      <c r="H78" s="47">
        <v>-1045</v>
      </c>
      <c r="I78" s="47">
        <v>-152</v>
      </c>
      <c r="J78" s="47">
        <v>77</v>
      </c>
      <c r="K78" s="47">
        <v>33</v>
      </c>
      <c r="L78" s="47">
        <v>406</v>
      </c>
      <c r="M78" s="47">
        <v>4</v>
      </c>
      <c r="N78" s="47">
        <v>336</v>
      </c>
      <c r="O78" s="47">
        <v>164</v>
      </c>
      <c r="P78" s="47">
        <v>120</v>
      </c>
      <c r="Q78" s="47">
        <v>746</v>
      </c>
      <c r="R78" s="47">
        <v>-66</v>
      </c>
      <c r="S78" s="47">
        <v>593</v>
      </c>
      <c r="T78" s="47">
        <v>341</v>
      </c>
      <c r="U78" s="47">
        <v>-224</v>
      </c>
      <c r="V78" s="47">
        <v>-88</v>
      </c>
      <c r="W78" s="47">
        <v>504</v>
      </c>
      <c r="X78" s="47">
        <v>20</v>
      </c>
      <c r="Y78" s="47">
        <v>1196</v>
      </c>
      <c r="Z78" s="47">
        <v>855</v>
      </c>
      <c r="AA78" s="47">
        <v>404</v>
      </c>
      <c r="AB78" s="47">
        <v>1900</v>
      </c>
      <c r="AC78" s="47">
        <v>1712</v>
      </c>
      <c r="AD78" s="47">
        <v>238</v>
      </c>
      <c r="AE78" s="47">
        <v>640</v>
      </c>
      <c r="AF78" s="47">
        <v>2001</v>
      </c>
    </row>
    <row r="79" spans="1:32" x14ac:dyDescent="0.15">
      <c r="A79" s="47" t="s">
        <v>756</v>
      </c>
      <c r="B79" s="47">
        <v>79</v>
      </c>
      <c r="C79" s="47">
        <v>49</v>
      </c>
      <c r="D79" s="47">
        <v>-67</v>
      </c>
      <c r="E79" s="47">
        <v>-31</v>
      </c>
      <c r="F79" s="47">
        <v>137</v>
      </c>
      <c r="G79" s="47">
        <v>72</v>
      </c>
      <c r="H79" s="47">
        <v>-47</v>
      </c>
      <c r="I79" s="47">
        <v>-41</v>
      </c>
      <c r="J79" s="47">
        <v>-32</v>
      </c>
      <c r="K79" s="47">
        <v>49</v>
      </c>
      <c r="L79" s="47">
        <v>12</v>
      </c>
      <c r="M79" s="47">
        <v>253</v>
      </c>
      <c r="N79" s="47">
        <v>218</v>
      </c>
      <c r="O79" s="47">
        <v>113</v>
      </c>
      <c r="P79" s="47">
        <v>32</v>
      </c>
      <c r="Q79" s="47">
        <v>-269</v>
      </c>
      <c r="R79" s="47">
        <v>233</v>
      </c>
      <c r="S79" s="47">
        <v>82</v>
      </c>
      <c r="T79" s="47">
        <v>-322</v>
      </c>
      <c r="U79" s="47">
        <v>108</v>
      </c>
      <c r="V79" s="47">
        <v>178</v>
      </c>
      <c r="W79" s="47">
        <v>243</v>
      </c>
      <c r="X79" s="47">
        <v>-837</v>
      </c>
      <c r="Y79" s="47">
        <v>73</v>
      </c>
      <c r="Z79" s="47">
        <v>20</v>
      </c>
      <c r="AA79" s="47">
        <v>-43</v>
      </c>
      <c r="AB79" s="47">
        <v>128</v>
      </c>
      <c r="AC79" s="47">
        <v>196</v>
      </c>
      <c r="AD79" s="47">
        <v>103</v>
      </c>
      <c r="AE79" s="47">
        <v>101</v>
      </c>
      <c r="AF79" s="47">
        <v>93</v>
      </c>
    </row>
    <row r="80" spans="1:32" x14ac:dyDescent="0.15">
      <c r="A80" s="47" t="s">
        <v>755</v>
      </c>
      <c r="B80" s="47">
        <v>193</v>
      </c>
      <c r="C80" s="47">
        <v>33</v>
      </c>
      <c r="D80" s="47">
        <v>-84</v>
      </c>
      <c r="E80" s="47">
        <v>-212</v>
      </c>
      <c r="F80" s="47">
        <v>-108</v>
      </c>
      <c r="G80" s="47">
        <v>-35</v>
      </c>
      <c r="H80" s="47">
        <v>-45</v>
      </c>
      <c r="I80" s="47">
        <v>-102</v>
      </c>
      <c r="J80" s="47">
        <v>-83</v>
      </c>
      <c r="K80" s="47">
        <v>-44</v>
      </c>
      <c r="L80" s="47">
        <v>-3</v>
      </c>
      <c r="M80" s="47">
        <v>-8</v>
      </c>
      <c r="N80" s="47">
        <v>283</v>
      </c>
      <c r="O80" s="47">
        <v>334</v>
      </c>
      <c r="P80" s="47">
        <v>700</v>
      </c>
      <c r="Q80" s="47">
        <v>241</v>
      </c>
      <c r="R80" s="47">
        <v>50</v>
      </c>
      <c r="S80" s="47">
        <v>794</v>
      </c>
      <c r="T80" s="47">
        <v>-19</v>
      </c>
      <c r="U80" s="47">
        <v>100</v>
      </c>
      <c r="V80" s="47">
        <v>-442</v>
      </c>
      <c r="W80" s="47">
        <v>296</v>
      </c>
      <c r="X80" s="47">
        <v>479</v>
      </c>
      <c r="Y80" s="47">
        <v>899</v>
      </c>
      <c r="Z80" s="47">
        <v>229</v>
      </c>
      <c r="AA80" s="47">
        <v>679</v>
      </c>
      <c r="AB80" s="47">
        <v>-577</v>
      </c>
      <c r="AC80" s="47">
        <v>1035</v>
      </c>
      <c r="AD80" s="47">
        <v>805</v>
      </c>
      <c r="AE80" s="47">
        <v>1249</v>
      </c>
      <c r="AF80" s="47">
        <v>1624</v>
      </c>
    </row>
    <row r="81" spans="1:32" x14ac:dyDescent="0.15">
      <c r="A81" s="47" t="s">
        <v>754</v>
      </c>
      <c r="B81" s="47">
        <v>402</v>
      </c>
      <c r="C81" s="47">
        <v>-476</v>
      </c>
      <c r="D81" s="47">
        <v>53</v>
      </c>
      <c r="E81" s="47">
        <v>-189</v>
      </c>
      <c r="F81" s="47">
        <v>554</v>
      </c>
      <c r="G81" s="47">
        <v>-30</v>
      </c>
      <c r="H81" s="47">
        <v>-278</v>
      </c>
      <c r="I81" s="47">
        <v>32</v>
      </c>
      <c r="J81" s="47">
        <v>177</v>
      </c>
      <c r="K81" s="47">
        <v>1245</v>
      </c>
      <c r="L81" s="47">
        <v>692</v>
      </c>
      <c r="M81" s="47">
        <v>555</v>
      </c>
      <c r="N81" s="47">
        <v>1021</v>
      </c>
      <c r="O81" s="47">
        <v>654</v>
      </c>
      <c r="P81" s="47">
        <v>775</v>
      </c>
      <c r="Q81" s="47">
        <v>668</v>
      </c>
      <c r="R81" s="47">
        <v>622</v>
      </c>
      <c r="S81" s="47">
        <v>1396</v>
      </c>
      <c r="T81" s="47">
        <v>3798</v>
      </c>
      <c r="U81" s="47">
        <v>461</v>
      </c>
      <c r="V81" s="47">
        <v>150</v>
      </c>
      <c r="W81" s="47">
        <v>-462</v>
      </c>
      <c r="X81" s="47">
        <v>-389</v>
      </c>
      <c r="Y81" s="47">
        <v>1312</v>
      </c>
      <c r="Z81" s="47">
        <v>508</v>
      </c>
      <c r="AA81" s="47">
        <v>1044</v>
      </c>
      <c r="AB81" s="47">
        <v>1115</v>
      </c>
      <c r="AC81" s="47">
        <v>2782</v>
      </c>
      <c r="AD81" s="47">
        <v>470</v>
      </c>
      <c r="AE81" s="47">
        <v>2174</v>
      </c>
      <c r="AF81" s="47">
        <v>2833</v>
      </c>
    </row>
    <row r="82" spans="1:32" x14ac:dyDescent="0.15">
      <c r="A82" s="47" t="s">
        <v>212</v>
      </c>
      <c r="B82" s="47">
        <v>19</v>
      </c>
      <c r="C82" s="47">
        <v>-50</v>
      </c>
      <c r="D82" s="47">
        <v>-38</v>
      </c>
      <c r="E82" s="47">
        <v>24</v>
      </c>
      <c r="F82" s="47">
        <v>83</v>
      </c>
      <c r="G82" s="47">
        <v>-28</v>
      </c>
      <c r="H82" s="47">
        <v>-109</v>
      </c>
      <c r="I82" s="47">
        <v>10</v>
      </c>
      <c r="J82" s="47">
        <v>37</v>
      </c>
      <c r="K82" s="47">
        <v>179</v>
      </c>
      <c r="L82" s="47">
        <v>155</v>
      </c>
      <c r="M82" s="47">
        <v>120</v>
      </c>
      <c r="N82" s="47">
        <v>115</v>
      </c>
      <c r="O82" s="47">
        <v>192</v>
      </c>
      <c r="P82" s="47">
        <v>-59</v>
      </c>
      <c r="Q82" s="47">
        <v>479</v>
      </c>
      <c r="R82" s="47">
        <v>123</v>
      </c>
      <c r="S82" s="47">
        <v>135</v>
      </c>
      <c r="T82" s="47">
        <v>95</v>
      </c>
      <c r="U82" s="47">
        <v>44</v>
      </c>
      <c r="V82" s="47">
        <v>-212</v>
      </c>
      <c r="W82" s="47">
        <v>91</v>
      </c>
      <c r="X82" s="47">
        <v>-166</v>
      </c>
      <c r="Y82" s="47">
        <v>34</v>
      </c>
      <c r="Z82" s="47">
        <v>23</v>
      </c>
      <c r="AA82" s="47">
        <v>137</v>
      </c>
      <c r="AB82" s="47">
        <v>174</v>
      </c>
      <c r="AC82" s="47">
        <v>169</v>
      </c>
      <c r="AD82" s="47">
        <v>18</v>
      </c>
      <c r="AE82" s="47">
        <v>65</v>
      </c>
      <c r="AF82" s="47">
        <v>127</v>
      </c>
    </row>
    <row r="83" spans="1:32" x14ac:dyDescent="0.15">
      <c r="A83" s="47" t="s">
        <v>753</v>
      </c>
      <c r="B83" s="47">
        <v>51</v>
      </c>
      <c r="C83" s="47">
        <v>11</v>
      </c>
      <c r="D83" s="47">
        <v>-1</v>
      </c>
      <c r="E83" s="47">
        <v>22</v>
      </c>
      <c r="F83" s="47">
        <v>8</v>
      </c>
      <c r="G83" s="47">
        <v>-38</v>
      </c>
      <c r="H83" s="47">
        <v>-68</v>
      </c>
      <c r="I83" s="47">
        <v>61</v>
      </c>
      <c r="J83" s="47">
        <v>18</v>
      </c>
      <c r="K83" s="47">
        <v>52</v>
      </c>
      <c r="L83" s="47">
        <v>-4</v>
      </c>
      <c r="M83" s="47">
        <v>66</v>
      </c>
      <c r="N83" s="47">
        <v>15</v>
      </c>
      <c r="O83" s="47">
        <v>123</v>
      </c>
      <c r="P83" s="47">
        <v>-153</v>
      </c>
      <c r="Q83" s="47">
        <v>297</v>
      </c>
      <c r="R83" s="47">
        <v>83</v>
      </c>
      <c r="S83" s="47">
        <v>-92</v>
      </c>
      <c r="T83" s="47">
        <v>16</v>
      </c>
      <c r="U83" s="47">
        <v>30</v>
      </c>
      <c r="V83" s="47">
        <v>-39</v>
      </c>
      <c r="W83" s="47">
        <v>12</v>
      </c>
      <c r="X83" s="47">
        <v>-139</v>
      </c>
      <c r="Y83" s="47">
        <v>-18</v>
      </c>
      <c r="Z83" s="47">
        <v>-11</v>
      </c>
      <c r="AA83" s="47">
        <v>24</v>
      </c>
      <c r="AB83" s="47">
        <v>73</v>
      </c>
      <c r="AC83" s="47">
        <v>161</v>
      </c>
      <c r="AD83" s="47">
        <v>70</v>
      </c>
      <c r="AE83" s="47">
        <v>8</v>
      </c>
      <c r="AF83" s="47">
        <v>-52</v>
      </c>
    </row>
    <row r="84" spans="1:32" x14ac:dyDescent="0.15">
      <c r="A84" s="47" t="s">
        <v>752</v>
      </c>
      <c r="B84" s="47" t="s">
        <v>604</v>
      </c>
      <c r="C84" s="47" t="s">
        <v>604</v>
      </c>
      <c r="D84" s="47" t="s">
        <v>604</v>
      </c>
      <c r="E84" s="47" t="s">
        <v>604</v>
      </c>
      <c r="F84" s="47" t="s">
        <v>604</v>
      </c>
      <c r="G84" s="47" t="s">
        <v>604</v>
      </c>
      <c r="H84" s="47" t="s">
        <v>604</v>
      </c>
      <c r="I84" s="47">
        <v>2</v>
      </c>
      <c r="J84" s="47">
        <v>2</v>
      </c>
      <c r="K84" s="47" t="s">
        <v>604</v>
      </c>
      <c r="L84" s="47" t="s">
        <v>604</v>
      </c>
      <c r="M84" s="47" t="s">
        <v>604</v>
      </c>
      <c r="N84" s="47" t="s">
        <v>604</v>
      </c>
      <c r="O84" s="47" t="s">
        <v>604</v>
      </c>
      <c r="P84" s="47">
        <v>1</v>
      </c>
      <c r="Q84" s="47">
        <v>1</v>
      </c>
      <c r="R84" s="47">
        <v>1</v>
      </c>
      <c r="S84" s="47" t="s">
        <v>604</v>
      </c>
      <c r="T84" s="47" t="s">
        <v>604</v>
      </c>
      <c r="U84" s="47">
        <v>1</v>
      </c>
      <c r="V84" s="47" t="s">
        <v>619</v>
      </c>
      <c r="W84" s="47" t="s">
        <v>619</v>
      </c>
      <c r="X84" s="47" t="s">
        <v>619</v>
      </c>
      <c r="Y84" s="47" t="s">
        <v>619</v>
      </c>
      <c r="Z84" s="47" t="s">
        <v>619</v>
      </c>
      <c r="AA84" s="47" t="s">
        <v>619</v>
      </c>
      <c r="AB84" s="47" t="s">
        <v>619</v>
      </c>
      <c r="AC84" s="47" t="s">
        <v>586</v>
      </c>
      <c r="AD84" s="47" t="s">
        <v>586</v>
      </c>
      <c r="AE84" s="47" t="s">
        <v>586</v>
      </c>
      <c r="AF84" s="47" t="s">
        <v>586</v>
      </c>
    </row>
    <row r="85" spans="1:32" x14ac:dyDescent="0.15">
      <c r="A85" s="47" t="s">
        <v>751</v>
      </c>
      <c r="B85" s="47">
        <v>2</v>
      </c>
      <c r="C85" s="47">
        <v>1</v>
      </c>
      <c r="D85" s="47">
        <v>-4</v>
      </c>
      <c r="E85" s="47">
        <v>-2</v>
      </c>
      <c r="F85" s="47" t="s">
        <v>619</v>
      </c>
      <c r="G85" s="47" t="s">
        <v>619</v>
      </c>
      <c r="H85" s="47" t="s">
        <v>619</v>
      </c>
      <c r="I85" s="47">
        <v>-1</v>
      </c>
      <c r="J85" s="47">
        <v>7</v>
      </c>
      <c r="K85" s="47" t="s">
        <v>604</v>
      </c>
      <c r="L85" s="47" t="s">
        <v>604</v>
      </c>
      <c r="M85" s="47" t="s">
        <v>604</v>
      </c>
      <c r="N85" s="47">
        <v>31</v>
      </c>
      <c r="O85" s="47">
        <v>14</v>
      </c>
      <c r="P85" s="47">
        <v>15</v>
      </c>
      <c r="Q85" s="47">
        <v>6</v>
      </c>
      <c r="R85" s="47">
        <v>-8</v>
      </c>
      <c r="S85" s="47">
        <v>16</v>
      </c>
      <c r="T85" s="47">
        <v>-46</v>
      </c>
      <c r="U85" s="47">
        <v>12</v>
      </c>
      <c r="V85" s="47">
        <v>10</v>
      </c>
      <c r="W85" s="47">
        <v>4</v>
      </c>
      <c r="X85" s="47">
        <v>10</v>
      </c>
      <c r="Y85" s="47">
        <v>12</v>
      </c>
      <c r="Z85" s="47">
        <v>23</v>
      </c>
      <c r="AA85" s="47">
        <v>-6</v>
      </c>
      <c r="AB85" s="47">
        <v>27</v>
      </c>
      <c r="AC85" s="47" t="s">
        <v>604</v>
      </c>
      <c r="AD85" s="47" t="s">
        <v>604</v>
      </c>
      <c r="AE85" s="47" t="s">
        <v>604</v>
      </c>
      <c r="AF85" s="47" t="s">
        <v>604</v>
      </c>
    </row>
    <row r="86" spans="1:32" x14ac:dyDescent="0.15">
      <c r="A86" s="47" t="s">
        <v>750</v>
      </c>
      <c r="B86" s="47">
        <v>3</v>
      </c>
      <c r="C86" s="47">
        <v>-19</v>
      </c>
      <c r="D86" s="47">
        <v>-2</v>
      </c>
      <c r="E86" s="47">
        <v>6</v>
      </c>
      <c r="F86" s="47">
        <v>4</v>
      </c>
      <c r="G86" s="47">
        <v>3</v>
      </c>
      <c r="H86" s="47">
        <v>-1</v>
      </c>
      <c r="I86" s="47">
        <v>-6</v>
      </c>
      <c r="J86" s="47">
        <v>2</v>
      </c>
      <c r="K86" s="47">
        <v>2</v>
      </c>
      <c r="L86" s="47">
        <v>2</v>
      </c>
      <c r="M86" s="47">
        <v>15</v>
      </c>
      <c r="N86" s="47">
        <v>20</v>
      </c>
      <c r="O86" s="47">
        <v>-4</v>
      </c>
      <c r="P86" s="47">
        <v>22</v>
      </c>
      <c r="Q86" s="47">
        <v>43</v>
      </c>
      <c r="R86" s="47">
        <v>58</v>
      </c>
      <c r="S86" s="47">
        <v>76</v>
      </c>
      <c r="T86" s="47">
        <v>212</v>
      </c>
      <c r="U86" s="47">
        <v>4</v>
      </c>
      <c r="V86" s="47">
        <v>-285</v>
      </c>
      <c r="W86" s="47">
        <v>9</v>
      </c>
      <c r="X86" s="47">
        <v>-9</v>
      </c>
      <c r="Y86" s="47">
        <v>-3</v>
      </c>
      <c r="Z86" s="47">
        <v>-6</v>
      </c>
      <c r="AA86" s="47" t="s">
        <v>604</v>
      </c>
      <c r="AB86" s="47" t="s">
        <v>604</v>
      </c>
      <c r="AC86" s="47">
        <v>30</v>
      </c>
      <c r="AD86" s="47">
        <v>12</v>
      </c>
      <c r="AE86" s="47">
        <v>15</v>
      </c>
      <c r="AF86" s="47" t="s">
        <v>604</v>
      </c>
    </row>
    <row r="87" spans="1:32" x14ac:dyDescent="0.15">
      <c r="A87" s="47" t="s">
        <v>749</v>
      </c>
      <c r="B87" s="47" t="s">
        <v>604</v>
      </c>
      <c r="C87" s="47" t="s">
        <v>604</v>
      </c>
      <c r="D87" s="47" t="s">
        <v>604</v>
      </c>
      <c r="E87" s="47" t="s">
        <v>604</v>
      </c>
      <c r="F87" s="47" t="s">
        <v>604</v>
      </c>
      <c r="G87" s="47" t="s">
        <v>604</v>
      </c>
      <c r="H87" s="47" t="s">
        <v>604</v>
      </c>
      <c r="I87" s="47">
        <v>-25</v>
      </c>
      <c r="J87" s="47">
        <v>18</v>
      </c>
      <c r="K87" s="47">
        <v>11</v>
      </c>
      <c r="L87" s="47">
        <v>44</v>
      </c>
      <c r="M87" s="47">
        <v>17</v>
      </c>
      <c r="N87" s="47">
        <v>19</v>
      </c>
      <c r="O87" s="47">
        <v>5</v>
      </c>
      <c r="P87" s="47">
        <v>16</v>
      </c>
      <c r="Q87" s="47">
        <v>55</v>
      </c>
      <c r="R87" s="47">
        <v>-96</v>
      </c>
      <c r="S87" s="47" t="s">
        <v>604</v>
      </c>
      <c r="T87" s="47" t="s">
        <v>604</v>
      </c>
      <c r="U87" s="47">
        <v>15</v>
      </c>
      <c r="V87" s="47">
        <v>60</v>
      </c>
      <c r="W87" s="47">
        <v>82</v>
      </c>
      <c r="X87" s="47">
        <v>56</v>
      </c>
      <c r="Y87" s="47">
        <v>35</v>
      </c>
      <c r="Z87" s="47">
        <v>-9</v>
      </c>
      <c r="AA87" s="47" t="s">
        <v>604</v>
      </c>
      <c r="AB87" s="47" t="s">
        <v>604</v>
      </c>
      <c r="AC87" s="47" t="s">
        <v>604</v>
      </c>
      <c r="AD87" s="47" t="s">
        <v>604</v>
      </c>
      <c r="AE87" s="47" t="s">
        <v>604</v>
      </c>
      <c r="AF87" s="47" t="s">
        <v>604</v>
      </c>
    </row>
    <row r="88" spans="1:32" x14ac:dyDescent="0.15">
      <c r="A88" s="47" t="s">
        <v>748</v>
      </c>
      <c r="B88" s="47">
        <v>-36</v>
      </c>
      <c r="C88" s="47">
        <v>-24</v>
      </c>
      <c r="D88" s="47">
        <v>-26</v>
      </c>
      <c r="E88" s="47">
        <v>-5</v>
      </c>
      <c r="F88" s="47">
        <v>17</v>
      </c>
      <c r="G88" s="47">
        <v>10</v>
      </c>
      <c r="H88" s="47">
        <v>-10</v>
      </c>
      <c r="I88" s="47">
        <v>-21</v>
      </c>
      <c r="J88" s="47">
        <v>-9</v>
      </c>
      <c r="K88" s="47">
        <v>91</v>
      </c>
      <c r="L88" s="47">
        <v>81</v>
      </c>
      <c r="M88" s="47">
        <v>12</v>
      </c>
      <c r="N88" s="47" t="s">
        <v>604</v>
      </c>
      <c r="O88" s="47" t="s">
        <v>604</v>
      </c>
      <c r="P88" s="47">
        <v>39</v>
      </c>
      <c r="Q88" s="47">
        <v>77</v>
      </c>
      <c r="R88" s="47">
        <v>86</v>
      </c>
      <c r="S88" s="47">
        <v>135</v>
      </c>
      <c r="T88" s="47">
        <v>9</v>
      </c>
      <c r="U88" s="47">
        <v>-17</v>
      </c>
      <c r="V88" s="47">
        <v>41</v>
      </c>
      <c r="W88" s="47">
        <v>-17</v>
      </c>
      <c r="X88" s="47">
        <v>-85</v>
      </c>
      <c r="Y88" s="47">
        <v>8</v>
      </c>
      <c r="Z88" s="47">
        <v>25</v>
      </c>
      <c r="AA88" s="47">
        <v>38</v>
      </c>
      <c r="AB88" s="47">
        <v>46</v>
      </c>
      <c r="AC88" s="47">
        <v>27</v>
      </c>
      <c r="AD88" s="47">
        <v>-11</v>
      </c>
      <c r="AE88" s="47">
        <v>60</v>
      </c>
      <c r="AF88" s="47">
        <v>141</v>
      </c>
    </row>
    <row r="89" spans="1:32" x14ac:dyDescent="0.15">
      <c r="A89" s="47" t="s">
        <v>747</v>
      </c>
      <c r="B89" s="47">
        <v>482</v>
      </c>
      <c r="C89" s="47">
        <v>-42</v>
      </c>
      <c r="D89" s="47">
        <v>207</v>
      </c>
      <c r="E89" s="47">
        <v>-10</v>
      </c>
      <c r="F89" s="47">
        <v>-116</v>
      </c>
      <c r="G89" s="47">
        <v>1411</v>
      </c>
      <c r="H89" s="47">
        <v>1011</v>
      </c>
      <c r="I89" s="47">
        <v>1299</v>
      </c>
      <c r="J89" s="47">
        <v>2611</v>
      </c>
      <c r="K89" s="47">
        <v>2759</v>
      </c>
      <c r="L89" s="47">
        <v>1846</v>
      </c>
      <c r="M89" s="47">
        <v>3253</v>
      </c>
      <c r="N89" s="47">
        <v>5469</v>
      </c>
      <c r="O89" s="47">
        <v>4044</v>
      </c>
      <c r="P89" s="47">
        <v>3810</v>
      </c>
      <c r="Q89" s="47">
        <v>6448</v>
      </c>
      <c r="R89" s="47">
        <v>6363</v>
      </c>
      <c r="S89" s="47">
        <v>10766</v>
      </c>
      <c r="T89" s="47">
        <v>6135</v>
      </c>
      <c r="U89" s="47">
        <v>14401</v>
      </c>
      <c r="V89" s="47">
        <v>8529</v>
      </c>
      <c r="W89" s="47">
        <v>4192</v>
      </c>
      <c r="X89" s="47">
        <v>8874</v>
      </c>
      <c r="Y89" s="47">
        <v>8873</v>
      </c>
      <c r="Z89" s="47">
        <v>10990</v>
      </c>
      <c r="AA89" s="47">
        <v>13808</v>
      </c>
      <c r="AB89" s="47">
        <v>8653</v>
      </c>
      <c r="AC89" s="47">
        <v>8081</v>
      </c>
      <c r="AD89" s="47">
        <v>302</v>
      </c>
      <c r="AE89" s="47">
        <v>8091</v>
      </c>
      <c r="AF89" s="47">
        <v>12551</v>
      </c>
    </row>
    <row r="90" spans="1:32" x14ac:dyDescent="0.15">
      <c r="A90" s="47" t="s">
        <v>746</v>
      </c>
      <c r="B90" s="47" t="s">
        <v>619</v>
      </c>
      <c r="C90" s="47">
        <v>31</v>
      </c>
      <c r="D90" s="47">
        <v>-3</v>
      </c>
      <c r="E90" s="47">
        <v>-32</v>
      </c>
      <c r="F90" s="47">
        <v>17</v>
      </c>
      <c r="G90" s="47">
        <v>36</v>
      </c>
      <c r="H90" s="47">
        <v>36</v>
      </c>
      <c r="I90" s="47">
        <v>31</v>
      </c>
      <c r="J90" s="47">
        <v>43</v>
      </c>
      <c r="K90" s="47">
        <v>-37</v>
      </c>
      <c r="L90" s="47">
        <v>-147</v>
      </c>
      <c r="M90" s="47">
        <v>38</v>
      </c>
      <c r="N90" s="47">
        <v>194</v>
      </c>
      <c r="O90" s="47">
        <v>271</v>
      </c>
      <c r="P90" s="47">
        <v>362</v>
      </c>
      <c r="Q90" s="47">
        <v>316</v>
      </c>
      <c r="R90" s="47">
        <v>607</v>
      </c>
      <c r="S90" s="47">
        <v>-474</v>
      </c>
      <c r="T90" s="47">
        <v>431</v>
      </c>
      <c r="U90" s="47">
        <v>17</v>
      </c>
      <c r="V90" s="47">
        <v>63</v>
      </c>
      <c r="W90" s="47">
        <v>75</v>
      </c>
      <c r="X90" s="47">
        <v>291</v>
      </c>
      <c r="Y90" s="47">
        <v>-1017</v>
      </c>
      <c r="Z90" s="47">
        <v>1412</v>
      </c>
      <c r="AA90" s="47">
        <v>172</v>
      </c>
      <c r="AB90" s="47">
        <v>574</v>
      </c>
      <c r="AC90" s="47">
        <v>-197</v>
      </c>
      <c r="AD90" s="47">
        <v>-79</v>
      </c>
      <c r="AE90" s="47">
        <v>205</v>
      </c>
      <c r="AF90" s="47">
        <v>37</v>
      </c>
    </row>
    <row r="91" spans="1:32" x14ac:dyDescent="0.15">
      <c r="A91" s="47" t="s">
        <v>745</v>
      </c>
      <c r="B91" s="47">
        <v>-22</v>
      </c>
      <c r="C91" s="47">
        <v>-21</v>
      </c>
      <c r="D91" s="47">
        <v>37</v>
      </c>
      <c r="E91" s="47">
        <v>-20</v>
      </c>
      <c r="F91" s="47">
        <v>-65</v>
      </c>
      <c r="G91" s="47">
        <v>-6</v>
      </c>
      <c r="H91" s="47">
        <v>13</v>
      </c>
      <c r="I91" s="47">
        <v>14</v>
      </c>
      <c r="J91" s="47">
        <v>10</v>
      </c>
      <c r="K91" s="47">
        <v>-16</v>
      </c>
      <c r="L91" s="47">
        <v>5</v>
      </c>
      <c r="M91" s="47">
        <v>31</v>
      </c>
      <c r="N91" s="47">
        <v>16</v>
      </c>
      <c r="O91" s="47">
        <v>36</v>
      </c>
      <c r="P91" s="47">
        <v>100</v>
      </c>
      <c r="Q91" s="47">
        <v>24</v>
      </c>
      <c r="R91" s="47">
        <v>204</v>
      </c>
      <c r="S91" s="47" t="s">
        <v>586</v>
      </c>
      <c r="T91" s="47" t="s">
        <v>586</v>
      </c>
      <c r="U91" s="47" t="s">
        <v>586</v>
      </c>
      <c r="V91" s="47" t="s">
        <v>586</v>
      </c>
      <c r="W91" s="47" t="s">
        <v>586</v>
      </c>
      <c r="X91" s="47" t="s">
        <v>586</v>
      </c>
      <c r="Y91" s="47" t="s">
        <v>586</v>
      </c>
      <c r="Z91" s="47" t="s">
        <v>586</v>
      </c>
      <c r="AA91" s="47" t="s">
        <v>586</v>
      </c>
      <c r="AB91" s="47" t="s">
        <v>586</v>
      </c>
      <c r="AC91" s="47" t="s">
        <v>586</v>
      </c>
      <c r="AD91" s="47" t="s">
        <v>586</v>
      </c>
      <c r="AE91" s="47" t="s">
        <v>586</v>
      </c>
      <c r="AF91" s="47" t="s">
        <v>586</v>
      </c>
    </row>
    <row r="92" spans="1:32" x14ac:dyDescent="0.15">
      <c r="A92" s="47" t="s">
        <v>744</v>
      </c>
      <c r="B92" s="47">
        <v>33</v>
      </c>
      <c r="C92" s="47">
        <v>-33</v>
      </c>
      <c r="D92" s="47">
        <v>71</v>
      </c>
      <c r="E92" s="47">
        <v>-111</v>
      </c>
      <c r="F92" s="47">
        <v>-4</v>
      </c>
      <c r="G92" s="47">
        <v>2</v>
      </c>
      <c r="H92" s="47">
        <v>55</v>
      </c>
      <c r="I92" s="47">
        <v>11</v>
      </c>
      <c r="J92" s="47">
        <v>3</v>
      </c>
      <c r="K92" s="47">
        <v>-2</v>
      </c>
      <c r="L92" s="47">
        <v>-16</v>
      </c>
      <c r="M92" s="47">
        <v>-51</v>
      </c>
      <c r="N92" s="47">
        <v>32</v>
      </c>
      <c r="O92" s="47">
        <v>-8</v>
      </c>
      <c r="P92" s="47">
        <v>-26</v>
      </c>
      <c r="Q92" s="47">
        <v>43</v>
      </c>
      <c r="R92" s="47">
        <v>-53</v>
      </c>
      <c r="S92" s="47">
        <v>197</v>
      </c>
      <c r="T92" s="47">
        <v>59</v>
      </c>
      <c r="U92" s="47">
        <v>-157</v>
      </c>
      <c r="V92" s="47">
        <v>22</v>
      </c>
      <c r="W92" s="47">
        <v>83</v>
      </c>
      <c r="X92" s="47">
        <v>193</v>
      </c>
      <c r="Y92" s="47">
        <v>88</v>
      </c>
      <c r="Z92" s="47">
        <v>36</v>
      </c>
      <c r="AA92" s="47">
        <v>71</v>
      </c>
      <c r="AB92" s="47">
        <v>173</v>
      </c>
      <c r="AC92" s="47">
        <v>20</v>
      </c>
      <c r="AD92" s="47">
        <v>200</v>
      </c>
      <c r="AE92" s="47">
        <v>-107</v>
      </c>
      <c r="AF92" s="47">
        <v>65</v>
      </c>
    </row>
    <row r="93" spans="1:32" x14ac:dyDescent="0.15">
      <c r="A93" s="47" t="s">
        <v>743</v>
      </c>
      <c r="B93" s="47">
        <v>107</v>
      </c>
      <c r="C93" s="47">
        <v>-491</v>
      </c>
      <c r="D93" s="47">
        <v>204</v>
      </c>
      <c r="E93" s="47">
        <v>226</v>
      </c>
      <c r="F93" s="47">
        <v>-339</v>
      </c>
      <c r="G93" s="47">
        <v>393</v>
      </c>
      <c r="H93" s="47">
        <v>750</v>
      </c>
      <c r="I93" s="47">
        <v>1652</v>
      </c>
      <c r="J93" s="47">
        <v>1926</v>
      </c>
      <c r="K93" s="47">
        <v>2321</v>
      </c>
      <c r="L93" s="47">
        <v>1320</v>
      </c>
      <c r="M93" s="47">
        <v>2516</v>
      </c>
      <c r="N93" s="47">
        <v>4457</v>
      </c>
      <c r="O93" s="47">
        <v>2983</v>
      </c>
      <c r="P93" s="47">
        <v>2405</v>
      </c>
      <c r="Q93" s="47">
        <v>5596</v>
      </c>
      <c r="R93" s="47">
        <v>4593</v>
      </c>
      <c r="S93" s="47">
        <v>8164</v>
      </c>
      <c r="T93" s="47">
        <v>4203</v>
      </c>
      <c r="U93" s="47">
        <v>14226</v>
      </c>
      <c r="V93" s="47">
        <v>7656</v>
      </c>
      <c r="W93" s="47">
        <v>3664</v>
      </c>
      <c r="X93" s="47">
        <v>8435</v>
      </c>
      <c r="Y93" s="47">
        <v>9596</v>
      </c>
      <c r="Z93" s="47">
        <v>9444</v>
      </c>
      <c r="AA93" s="47">
        <v>9798</v>
      </c>
      <c r="AB93" s="47">
        <v>4521</v>
      </c>
      <c r="AC93" s="47">
        <v>7100</v>
      </c>
      <c r="AD93" s="47">
        <v>825</v>
      </c>
      <c r="AE93" s="47">
        <v>7751</v>
      </c>
      <c r="AF93" s="47">
        <v>12628</v>
      </c>
    </row>
    <row r="94" spans="1:32" x14ac:dyDescent="0.15">
      <c r="A94" s="47" t="s">
        <v>742</v>
      </c>
      <c r="B94" s="47">
        <v>400</v>
      </c>
      <c r="C94" s="47">
        <v>514</v>
      </c>
      <c r="D94" s="47">
        <v>-120</v>
      </c>
      <c r="E94" s="47">
        <v>-56</v>
      </c>
      <c r="F94" s="47">
        <v>259</v>
      </c>
      <c r="G94" s="47">
        <v>937</v>
      </c>
      <c r="H94" s="47">
        <v>125</v>
      </c>
      <c r="I94" s="47">
        <v>-430</v>
      </c>
      <c r="J94" s="47">
        <v>612</v>
      </c>
      <c r="K94" s="47">
        <v>527</v>
      </c>
      <c r="L94" s="47">
        <v>677</v>
      </c>
      <c r="M94" s="47">
        <v>668</v>
      </c>
      <c r="N94" s="47">
        <v>773</v>
      </c>
      <c r="O94" s="47">
        <v>781</v>
      </c>
      <c r="P94" s="47">
        <v>920</v>
      </c>
      <c r="Q94" s="47">
        <v>354</v>
      </c>
      <c r="R94" s="47">
        <v>682</v>
      </c>
      <c r="S94" s="47">
        <v>2571</v>
      </c>
      <c r="T94" s="47">
        <v>1328</v>
      </c>
      <c r="U94" s="47">
        <v>808</v>
      </c>
      <c r="V94" s="47">
        <v>530</v>
      </c>
      <c r="W94" s="47">
        <v>353</v>
      </c>
      <c r="X94" s="47">
        <v>-71</v>
      </c>
      <c r="Y94" s="47">
        <v>106</v>
      </c>
      <c r="Z94" s="47">
        <v>214</v>
      </c>
      <c r="AA94" s="47">
        <v>1218</v>
      </c>
      <c r="AB94" s="47">
        <v>845</v>
      </c>
      <c r="AC94" s="47">
        <v>809</v>
      </c>
      <c r="AD94" s="47">
        <v>-759</v>
      </c>
      <c r="AE94" s="47">
        <v>120</v>
      </c>
      <c r="AF94" s="47">
        <v>-162</v>
      </c>
    </row>
    <row r="95" spans="1:32" x14ac:dyDescent="0.15">
      <c r="A95" s="47" t="s">
        <v>212</v>
      </c>
      <c r="B95" s="47">
        <v>-36</v>
      </c>
      <c r="C95" s="47">
        <v>-43</v>
      </c>
      <c r="D95" s="47">
        <v>18</v>
      </c>
      <c r="E95" s="47">
        <v>-18</v>
      </c>
      <c r="F95" s="47">
        <v>16</v>
      </c>
      <c r="G95" s="47">
        <v>47</v>
      </c>
      <c r="H95" s="47">
        <v>32</v>
      </c>
      <c r="I95" s="47">
        <v>21</v>
      </c>
      <c r="J95" s="47">
        <v>15</v>
      </c>
      <c r="K95" s="47">
        <v>-34</v>
      </c>
      <c r="L95" s="47">
        <v>8</v>
      </c>
      <c r="M95" s="47">
        <v>51</v>
      </c>
      <c r="N95" s="47">
        <v>-3</v>
      </c>
      <c r="O95" s="47">
        <v>-19</v>
      </c>
      <c r="P95" s="47">
        <v>48</v>
      </c>
      <c r="Q95" s="47">
        <v>116</v>
      </c>
      <c r="R95" s="47">
        <v>331</v>
      </c>
      <c r="S95" s="47">
        <v>308</v>
      </c>
      <c r="T95" s="47">
        <v>114</v>
      </c>
      <c r="U95" s="47">
        <v>-493</v>
      </c>
      <c r="V95" s="47">
        <v>258</v>
      </c>
      <c r="W95" s="47">
        <v>17</v>
      </c>
      <c r="X95" s="47">
        <v>26</v>
      </c>
      <c r="Y95" s="47">
        <v>99</v>
      </c>
      <c r="Z95" s="47">
        <v>-114</v>
      </c>
      <c r="AA95" s="47">
        <v>2549</v>
      </c>
      <c r="AB95" s="47">
        <v>2541</v>
      </c>
      <c r="AC95" s="47">
        <v>350</v>
      </c>
      <c r="AD95" s="47">
        <v>115</v>
      </c>
      <c r="AE95" s="47">
        <v>122</v>
      </c>
      <c r="AF95" s="47">
        <v>-17</v>
      </c>
    </row>
    <row r="96" spans="1:32" x14ac:dyDescent="0.15">
      <c r="A96" s="47" t="s">
        <v>741</v>
      </c>
      <c r="B96" s="47">
        <v>-4</v>
      </c>
      <c r="C96" s="47">
        <v>-47</v>
      </c>
      <c r="D96" s="47">
        <v>12</v>
      </c>
      <c r="E96" s="47">
        <v>-20</v>
      </c>
      <c r="F96" s="47">
        <v>-1</v>
      </c>
      <c r="G96" s="47" t="s">
        <v>619</v>
      </c>
      <c r="H96" s="47">
        <v>18</v>
      </c>
      <c r="I96" s="47">
        <v>2</v>
      </c>
      <c r="J96" s="47" t="s">
        <v>604</v>
      </c>
      <c r="K96" s="47">
        <v>2</v>
      </c>
      <c r="L96" s="47" t="s">
        <v>604</v>
      </c>
      <c r="M96" s="47" t="s">
        <v>604</v>
      </c>
      <c r="N96" s="47" t="s">
        <v>604</v>
      </c>
      <c r="O96" s="47" t="s">
        <v>604</v>
      </c>
      <c r="P96" s="47">
        <v>8</v>
      </c>
      <c r="Q96" s="47">
        <v>13</v>
      </c>
      <c r="R96" s="47">
        <v>2</v>
      </c>
      <c r="S96" s="47">
        <v>16</v>
      </c>
      <c r="T96" s="47">
        <v>74</v>
      </c>
      <c r="U96" s="47">
        <v>-66</v>
      </c>
      <c r="V96" s="47">
        <v>18</v>
      </c>
      <c r="W96" s="47">
        <v>2</v>
      </c>
      <c r="X96" s="47">
        <v>49</v>
      </c>
      <c r="Y96" s="47" t="s">
        <v>619</v>
      </c>
      <c r="Z96" s="47" t="s">
        <v>604</v>
      </c>
      <c r="AA96" s="47" t="s">
        <v>604</v>
      </c>
      <c r="AB96" s="47">
        <v>2</v>
      </c>
      <c r="AC96" s="47">
        <v>2</v>
      </c>
      <c r="AD96" s="47">
        <v>-3</v>
      </c>
      <c r="AE96" s="47">
        <v>-7</v>
      </c>
      <c r="AF96" s="47">
        <v>-19</v>
      </c>
    </row>
    <row r="97" spans="1:32" x14ac:dyDescent="0.15">
      <c r="A97" s="47" t="s">
        <v>740</v>
      </c>
      <c r="B97" s="47">
        <v>-20</v>
      </c>
      <c r="C97" s="47">
        <v>6</v>
      </c>
      <c r="D97" s="47">
        <v>-1</v>
      </c>
      <c r="E97" s="47">
        <v>-2</v>
      </c>
      <c r="F97" s="47">
        <v>-9</v>
      </c>
      <c r="G97" s="47" t="s">
        <v>619</v>
      </c>
      <c r="H97" s="47">
        <v>7</v>
      </c>
      <c r="I97" s="47">
        <v>14</v>
      </c>
      <c r="J97" s="47">
        <v>21</v>
      </c>
      <c r="K97" s="47">
        <v>-3</v>
      </c>
      <c r="L97" s="47">
        <v>1</v>
      </c>
      <c r="M97" s="47">
        <v>22</v>
      </c>
      <c r="N97" s="47">
        <v>23</v>
      </c>
      <c r="O97" s="47">
        <v>-25</v>
      </c>
      <c r="P97" s="47">
        <v>42</v>
      </c>
      <c r="Q97" s="47">
        <v>46</v>
      </c>
      <c r="R97" s="47">
        <v>309</v>
      </c>
      <c r="S97" s="47">
        <v>141</v>
      </c>
      <c r="T97" s="47">
        <v>-73</v>
      </c>
      <c r="U97" s="47">
        <v>-79</v>
      </c>
      <c r="V97" s="47">
        <v>197</v>
      </c>
      <c r="W97" s="47">
        <v>-17</v>
      </c>
      <c r="X97" s="47">
        <v>152</v>
      </c>
      <c r="Y97" s="47">
        <v>81</v>
      </c>
      <c r="Z97" s="47">
        <v>-81</v>
      </c>
      <c r="AA97" s="47">
        <v>2314</v>
      </c>
      <c r="AB97" s="47">
        <v>1834</v>
      </c>
      <c r="AC97" s="47">
        <v>168</v>
      </c>
      <c r="AD97" s="47">
        <v>24</v>
      </c>
      <c r="AE97" s="47">
        <v>30</v>
      </c>
      <c r="AF97" s="47">
        <v>43</v>
      </c>
    </row>
    <row r="98" spans="1:32" x14ac:dyDescent="0.15">
      <c r="A98" s="47" t="s">
        <v>739</v>
      </c>
      <c r="B98" s="47" t="s">
        <v>586</v>
      </c>
      <c r="C98" s="47" t="s">
        <v>586</v>
      </c>
      <c r="D98" s="47" t="s">
        <v>586</v>
      </c>
      <c r="E98" s="47" t="s">
        <v>586</v>
      </c>
      <c r="F98" s="47" t="s">
        <v>586</v>
      </c>
      <c r="G98" s="47" t="s">
        <v>586</v>
      </c>
      <c r="H98" s="47" t="s">
        <v>586</v>
      </c>
      <c r="I98" s="47" t="s">
        <v>586</v>
      </c>
      <c r="J98" s="47" t="s">
        <v>586</v>
      </c>
      <c r="K98" s="47" t="s">
        <v>586</v>
      </c>
      <c r="L98" s="47" t="s">
        <v>586</v>
      </c>
      <c r="M98" s="47" t="s">
        <v>586</v>
      </c>
      <c r="N98" s="47" t="s">
        <v>586</v>
      </c>
      <c r="O98" s="47" t="s">
        <v>586</v>
      </c>
      <c r="P98" s="47" t="s">
        <v>586</v>
      </c>
      <c r="Q98" s="47" t="s">
        <v>586</v>
      </c>
      <c r="R98" s="47" t="s">
        <v>586</v>
      </c>
      <c r="S98" s="47">
        <v>121</v>
      </c>
      <c r="T98" s="47">
        <v>93</v>
      </c>
      <c r="U98" s="47">
        <v>-366</v>
      </c>
      <c r="V98" s="47">
        <v>-50</v>
      </c>
      <c r="W98" s="47">
        <v>10</v>
      </c>
      <c r="X98" s="47">
        <v>44</v>
      </c>
      <c r="Y98" s="47">
        <v>-18</v>
      </c>
      <c r="Z98" s="47">
        <v>-5</v>
      </c>
      <c r="AA98" s="47">
        <v>169</v>
      </c>
      <c r="AB98" s="47">
        <v>659</v>
      </c>
      <c r="AC98" s="47">
        <v>115</v>
      </c>
      <c r="AD98" s="47">
        <v>109</v>
      </c>
      <c r="AE98" s="47">
        <v>64</v>
      </c>
      <c r="AF98" s="47">
        <v>57</v>
      </c>
    </row>
    <row r="99" spans="1:32" x14ac:dyDescent="0.15">
      <c r="A99" s="47" t="s">
        <v>738</v>
      </c>
      <c r="B99" s="47">
        <v>-13</v>
      </c>
      <c r="C99" s="47">
        <v>-2</v>
      </c>
      <c r="D99" s="47">
        <v>7</v>
      </c>
      <c r="E99" s="47">
        <v>4</v>
      </c>
      <c r="F99" s="47">
        <v>25</v>
      </c>
      <c r="G99" s="47">
        <v>47</v>
      </c>
      <c r="H99" s="47">
        <v>7</v>
      </c>
      <c r="I99" s="47">
        <v>5</v>
      </c>
      <c r="J99" s="47" t="s">
        <v>604</v>
      </c>
      <c r="K99" s="47">
        <v>-32</v>
      </c>
      <c r="L99" s="47" t="s">
        <v>604</v>
      </c>
      <c r="M99" s="47" t="s">
        <v>604</v>
      </c>
      <c r="N99" s="47" t="s">
        <v>604</v>
      </c>
      <c r="O99" s="47" t="s">
        <v>604</v>
      </c>
      <c r="P99" s="47">
        <v>-2</v>
      </c>
      <c r="Q99" s="47">
        <v>56</v>
      </c>
      <c r="R99" s="47">
        <v>19</v>
      </c>
      <c r="S99" s="47">
        <v>31</v>
      </c>
      <c r="T99" s="47">
        <v>21</v>
      </c>
      <c r="U99" s="47">
        <v>18</v>
      </c>
      <c r="V99" s="47">
        <v>93</v>
      </c>
      <c r="W99" s="47">
        <v>23</v>
      </c>
      <c r="X99" s="47">
        <v>-219</v>
      </c>
      <c r="Y99" s="47">
        <v>36</v>
      </c>
      <c r="Z99" s="47" t="s">
        <v>604</v>
      </c>
      <c r="AA99" s="47" t="s">
        <v>604</v>
      </c>
      <c r="AB99" s="47">
        <v>46</v>
      </c>
      <c r="AC99" s="47">
        <v>65</v>
      </c>
      <c r="AD99" s="47">
        <v>-16</v>
      </c>
      <c r="AE99" s="47">
        <v>35</v>
      </c>
      <c r="AF99" s="47">
        <v>-98</v>
      </c>
    </row>
    <row r="100" spans="1:32" x14ac:dyDescent="0.15">
      <c r="A100" s="47" t="s">
        <v>737</v>
      </c>
      <c r="B100" s="47">
        <v>-6959</v>
      </c>
      <c r="C100" s="47">
        <v>-2043</v>
      </c>
      <c r="D100" s="47">
        <v>390</v>
      </c>
      <c r="E100" s="47">
        <v>4685</v>
      </c>
      <c r="F100" s="47">
        <v>6141</v>
      </c>
      <c r="G100" s="47">
        <v>6029</v>
      </c>
      <c r="H100" s="47">
        <v>4458</v>
      </c>
      <c r="I100" s="47">
        <v>4392</v>
      </c>
      <c r="J100" s="47">
        <v>5580</v>
      </c>
      <c r="K100" s="47">
        <v>1541</v>
      </c>
      <c r="L100" s="47">
        <v>6924</v>
      </c>
      <c r="M100" s="47">
        <v>8179</v>
      </c>
      <c r="N100" s="47">
        <v>3598</v>
      </c>
      <c r="O100" s="47">
        <v>245</v>
      </c>
      <c r="P100" s="47">
        <v>6371</v>
      </c>
      <c r="Q100" s="47">
        <v>3463</v>
      </c>
      <c r="R100" s="47">
        <v>3684</v>
      </c>
      <c r="S100" s="47">
        <v>21838</v>
      </c>
      <c r="T100" s="47">
        <v>8959</v>
      </c>
      <c r="U100" s="47">
        <v>8451</v>
      </c>
      <c r="V100" s="47">
        <v>10294</v>
      </c>
      <c r="W100" s="47">
        <v>-757</v>
      </c>
      <c r="X100" s="47">
        <v>19120</v>
      </c>
      <c r="Y100" s="47">
        <v>-14145</v>
      </c>
      <c r="Z100" s="47">
        <v>18099</v>
      </c>
      <c r="AA100" s="47">
        <v>28762</v>
      </c>
      <c r="AB100" s="47">
        <v>43354</v>
      </c>
      <c r="AC100" s="47">
        <v>42845</v>
      </c>
      <c r="AD100" s="47">
        <v>28739</v>
      </c>
      <c r="AE100" s="47">
        <v>45782</v>
      </c>
      <c r="AF100" s="47">
        <v>56915</v>
      </c>
    </row>
    <row r="101" spans="1:32" x14ac:dyDescent="0.15">
      <c r="A101" s="47" t="s">
        <v>736</v>
      </c>
      <c r="B101" s="47">
        <v>-104</v>
      </c>
      <c r="C101" s="47">
        <v>604</v>
      </c>
      <c r="D101" s="47">
        <v>253</v>
      </c>
      <c r="E101" s="47">
        <v>-54</v>
      </c>
      <c r="F101" s="47">
        <v>-819</v>
      </c>
      <c r="G101" s="47">
        <v>-120</v>
      </c>
      <c r="H101" s="47">
        <v>470</v>
      </c>
      <c r="I101" s="47">
        <v>-61</v>
      </c>
      <c r="J101" s="47">
        <v>-32</v>
      </c>
      <c r="K101" s="47">
        <v>-225</v>
      </c>
      <c r="L101" s="47">
        <v>510</v>
      </c>
      <c r="M101" s="47">
        <v>508</v>
      </c>
      <c r="N101" s="47">
        <v>52</v>
      </c>
      <c r="O101" s="47">
        <v>-537</v>
      </c>
      <c r="P101" s="47">
        <v>-55</v>
      </c>
      <c r="Q101" s="47">
        <v>-323</v>
      </c>
      <c r="R101" s="47">
        <v>-826</v>
      </c>
      <c r="S101" s="47" t="s">
        <v>586</v>
      </c>
      <c r="T101" s="47" t="s">
        <v>586</v>
      </c>
      <c r="U101" s="47" t="s">
        <v>586</v>
      </c>
      <c r="V101" s="47" t="s">
        <v>586</v>
      </c>
      <c r="W101" s="47" t="s">
        <v>586</v>
      </c>
      <c r="X101" s="47" t="s">
        <v>586</v>
      </c>
      <c r="Y101" s="47" t="s">
        <v>586</v>
      </c>
      <c r="Z101" s="47" t="s">
        <v>586</v>
      </c>
      <c r="AA101" s="47" t="s">
        <v>586</v>
      </c>
      <c r="AB101" s="47" t="s">
        <v>586</v>
      </c>
      <c r="AC101" s="47" t="s">
        <v>586</v>
      </c>
      <c r="AD101" s="47" t="s">
        <v>586</v>
      </c>
      <c r="AE101" s="47" t="s">
        <v>586</v>
      </c>
      <c r="AF101" s="47" t="s">
        <v>586</v>
      </c>
    </row>
    <row r="102" spans="1:32" x14ac:dyDescent="0.15">
      <c r="A102" s="47" t="s">
        <v>735</v>
      </c>
      <c r="B102" s="47">
        <v>4</v>
      </c>
      <c r="C102" s="47">
        <v>6</v>
      </c>
      <c r="D102" s="47">
        <v>-8</v>
      </c>
      <c r="E102" s="47">
        <v>59</v>
      </c>
      <c r="F102" s="47">
        <v>74</v>
      </c>
      <c r="G102" s="47">
        <v>8</v>
      </c>
      <c r="H102" s="47">
        <v>134</v>
      </c>
      <c r="I102" s="47">
        <v>-37</v>
      </c>
      <c r="J102" s="47">
        <v>111</v>
      </c>
      <c r="K102" s="47">
        <v>41</v>
      </c>
      <c r="L102" s="47">
        <v>156</v>
      </c>
      <c r="M102" s="47">
        <v>132</v>
      </c>
      <c r="N102" s="47">
        <v>65</v>
      </c>
      <c r="O102" s="47">
        <v>248</v>
      </c>
      <c r="P102" s="47">
        <v>164</v>
      </c>
      <c r="Q102" s="47">
        <v>-39</v>
      </c>
      <c r="R102" s="47">
        <v>115</v>
      </c>
      <c r="S102" s="47">
        <v>1476</v>
      </c>
      <c r="T102" s="47">
        <v>-813</v>
      </c>
      <c r="U102" s="47">
        <v>903</v>
      </c>
      <c r="V102" s="47">
        <v>-563</v>
      </c>
      <c r="W102" s="47">
        <v>-522</v>
      </c>
      <c r="X102" s="47">
        <v>1526</v>
      </c>
      <c r="Y102" s="47">
        <v>266</v>
      </c>
      <c r="Z102" s="47">
        <v>503</v>
      </c>
      <c r="AA102" s="47">
        <v>-3595</v>
      </c>
      <c r="AB102" s="47">
        <v>1047</v>
      </c>
      <c r="AC102" s="47">
        <v>1037</v>
      </c>
      <c r="AD102" s="47">
        <v>1747</v>
      </c>
      <c r="AE102" s="47">
        <v>4677</v>
      </c>
      <c r="AF102" s="47">
        <v>3721</v>
      </c>
    </row>
    <row r="103" spans="1:32" x14ac:dyDescent="0.15">
      <c r="A103" s="47" t="s">
        <v>734</v>
      </c>
      <c r="B103" s="47">
        <v>945</v>
      </c>
      <c r="C103" s="47">
        <v>-62</v>
      </c>
      <c r="D103" s="47">
        <v>1178</v>
      </c>
      <c r="E103" s="47">
        <v>325</v>
      </c>
      <c r="F103" s="47">
        <v>1338</v>
      </c>
      <c r="G103" s="47">
        <v>2795</v>
      </c>
      <c r="H103" s="47">
        <v>621</v>
      </c>
      <c r="I103" s="47">
        <v>-502</v>
      </c>
      <c r="J103" s="47">
        <v>1431</v>
      </c>
      <c r="K103" s="47">
        <v>2797</v>
      </c>
      <c r="L103" s="47">
        <v>2828</v>
      </c>
      <c r="M103" s="47">
        <v>3995</v>
      </c>
      <c r="N103" s="47">
        <v>897</v>
      </c>
      <c r="O103" s="47">
        <v>275</v>
      </c>
      <c r="P103" s="47">
        <v>3170</v>
      </c>
      <c r="Q103" s="47">
        <v>589</v>
      </c>
      <c r="R103" s="47">
        <v>2358</v>
      </c>
      <c r="S103" s="47">
        <v>6871</v>
      </c>
      <c r="T103" s="47">
        <v>9363</v>
      </c>
      <c r="U103" s="47">
        <v>7007</v>
      </c>
      <c r="V103" s="47">
        <v>4313</v>
      </c>
      <c r="W103" s="47">
        <v>-3778</v>
      </c>
      <c r="X103" s="47">
        <v>4365</v>
      </c>
      <c r="Y103" s="47">
        <v>-1000</v>
      </c>
      <c r="Z103" s="47">
        <v>19944</v>
      </c>
      <c r="AA103" s="47">
        <v>14785</v>
      </c>
      <c r="AB103" s="47">
        <v>7824</v>
      </c>
      <c r="AC103" s="47">
        <v>29149</v>
      </c>
      <c r="AD103" s="47">
        <v>12976</v>
      </c>
      <c r="AE103" s="47">
        <v>22013</v>
      </c>
      <c r="AF103" s="47">
        <v>28694</v>
      </c>
    </row>
    <row r="104" spans="1:32" x14ac:dyDescent="0.15">
      <c r="A104" s="47" t="s">
        <v>733</v>
      </c>
      <c r="B104" s="47">
        <v>28</v>
      </c>
      <c r="C104" s="47">
        <v>60</v>
      </c>
      <c r="D104" s="47">
        <v>10</v>
      </c>
      <c r="E104" s="47">
        <v>20</v>
      </c>
      <c r="F104" s="47">
        <v>-5</v>
      </c>
      <c r="G104" s="47">
        <v>-82</v>
      </c>
      <c r="H104" s="47">
        <v>16</v>
      </c>
      <c r="I104" s="47" t="s">
        <v>604</v>
      </c>
      <c r="J104" s="47" t="s">
        <v>604</v>
      </c>
      <c r="K104" s="47">
        <v>143</v>
      </c>
      <c r="L104" s="47">
        <v>131</v>
      </c>
      <c r="M104" s="47">
        <v>217</v>
      </c>
      <c r="N104" s="47">
        <v>-15</v>
      </c>
      <c r="O104" s="47">
        <v>69</v>
      </c>
      <c r="P104" s="47">
        <v>66</v>
      </c>
      <c r="Q104" s="47">
        <v>91</v>
      </c>
      <c r="R104" s="47">
        <v>75</v>
      </c>
      <c r="S104" s="47">
        <v>125</v>
      </c>
      <c r="T104" s="47">
        <v>175</v>
      </c>
      <c r="U104" s="47">
        <v>217</v>
      </c>
      <c r="V104" s="47">
        <v>-3</v>
      </c>
      <c r="W104" s="47">
        <v>-99</v>
      </c>
      <c r="X104" s="47">
        <v>24</v>
      </c>
      <c r="Y104" s="47">
        <v>-175</v>
      </c>
      <c r="Z104" s="47">
        <v>-4</v>
      </c>
      <c r="AA104" s="47">
        <v>22</v>
      </c>
      <c r="AB104" s="47">
        <v>-124</v>
      </c>
      <c r="AC104" s="47">
        <v>124</v>
      </c>
      <c r="AD104" s="47">
        <v>252</v>
      </c>
      <c r="AE104" s="47">
        <v>99</v>
      </c>
      <c r="AF104" s="47">
        <v>227</v>
      </c>
    </row>
    <row r="105" spans="1:32" x14ac:dyDescent="0.15">
      <c r="A105" s="47" t="s">
        <v>732</v>
      </c>
      <c r="B105" s="47">
        <v>-24</v>
      </c>
      <c r="C105" s="47">
        <v>-83</v>
      </c>
      <c r="D105" s="47">
        <v>-57</v>
      </c>
      <c r="E105" s="47">
        <v>-127</v>
      </c>
      <c r="F105" s="47">
        <v>-27</v>
      </c>
      <c r="G105" s="47">
        <v>-23</v>
      </c>
      <c r="H105" s="47">
        <v>14</v>
      </c>
      <c r="I105" s="47">
        <v>277</v>
      </c>
      <c r="J105" s="47">
        <v>283</v>
      </c>
      <c r="K105" s="47">
        <v>144</v>
      </c>
      <c r="L105" s="47">
        <v>137</v>
      </c>
      <c r="M105" s="47">
        <v>173</v>
      </c>
      <c r="N105" s="47">
        <v>210</v>
      </c>
      <c r="O105" s="47">
        <v>116</v>
      </c>
      <c r="P105" s="47">
        <v>292</v>
      </c>
      <c r="Q105" s="47">
        <v>264</v>
      </c>
      <c r="R105" s="47">
        <v>215</v>
      </c>
      <c r="S105" s="47" t="s">
        <v>586</v>
      </c>
      <c r="T105" s="47" t="s">
        <v>586</v>
      </c>
      <c r="U105" s="47" t="s">
        <v>586</v>
      </c>
      <c r="V105" s="47" t="s">
        <v>586</v>
      </c>
      <c r="W105" s="47" t="s">
        <v>586</v>
      </c>
      <c r="X105" s="47" t="s">
        <v>586</v>
      </c>
      <c r="Y105" s="47" t="s">
        <v>586</v>
      </c>
      <c r="Z105" s="47" t="s">
        <v>586</v>
      </c>
      <c r="AA105" s="47" t="s">
        <v>586</v>
      </c>
      <c r="AB105" s="47" t="s">
        <v>586</v>
      </c>
      <c r="AC105" s="47" t="s">
        <v>586</v>
      </c>
      <c r="AD105" s="47" t="s">
        <v>586</v>
      </c>
      <c r="AE105" s="47" t="s">
        <v>586</v>
      </c>
      <c r="AF105" s="47" t="s">
        <v>586</v>
      </c>
    </row>
    <row r="106" spans="1:32" x14ac:dyDescent="0.15">
      <c r="A106" s="47" t="s">
        <v>731</v>
      </c>
      <c r="B106" s="47">
        <v>-8620</v>
      </c>
      <c r="C106" s="47">
        <v>-3030</v>
      </c>
      <c r="D106" s="47">
        <v>-1931</v>
      </c>
      <c r="E106" s="47">
        <v>3882</v>
      </c>
      <c r="F106" s="47">
        <v>5191</v>
      </c>
      <c r="G106" s="47">
        <v>3114</v>
      </c>
      <c r="H106" s="47">
        <v>3526</v>
      </c>
      <c r="I106" s="47">
        <v>3814</v>
      </c>
      <c r="J106" s="47">
        <v>3885</v>
      </c>
      <c r="K106" s="47">
        <v>-695</v>
      </c>
      <c r="L106" s="47">
        <v>3572</v>
      </c>
      <c r="M106" s="47">
        <v>2334</v>
      </c>
      <c r="N106" s="47">
        <v>1112</v>
      </c>
      <c r="O106" s="47">
        <v>43</v>
      </c>
      <c r="P106" s="47">
        <v>751</v>
      </c>
      <c r="Q106" s="47">
        <v>-1176</v>
      </c>
      <c r="R106" s="47">
        <v>-116</v>
      </c>
      <c r="S106" s="47" t="s">
        <v>586</v>
      </c>
      <c r="T106" s="47" t="s">
        <v>586</v>
      </c>
      <c r="U106" s="47" t="s">
        <v>586</v>
      </c>
      <c r="V106" s="47" t="s">
        <v>586</v>
      </c>
      <c r="W106" s="47" t="s">
        <v>586</v>
      </c>
      <c r="X106" s="47" t="s">
        <v>586</v>
      </c>
      <c r="Y106" s="47" t="s">
        <v>586</v>
      </c>
      <c r="Z106" s="47" t="s">
        <v>586</v>
      </c>
      <c r="AA106" s="47" t="s">
        <v>586</v>
      </c>
      <c r="AB106" s="47" t="s">
        <v>586</v>
      </c>
      <c r="AC106" s="47" t="s">
        <v>586</v>
      </c>
      <c r="AD106" s="47" t="s">
        <v>586</v>
      </c>
      <c r="AE106" s="47" t="s">
        <v>586</v>
      </c>
      <c r="AF106" s="47" t="s">
        <v>586</v>
      </c>
    </row>
    <row r="107" spans="1:32" x14ac:dyDescent="0.15">
      <c r="A107" s="47" t="s">
        <v>730</v>
      </c>
      <c r="B107" s="47">
        <v>97</v>
      </c>
      <c r="C107" s="47">
        <v>-73</v>
      </c>
      <c r="D107" s="47">
        <v>-202</v>
      </c>
      <c r="E107" s="47">
        <v>-121</v>
      </c>
      <c r="F107" s="47">
        <v>-88</v>
      </c>
      <c r="G107" s="47">
        <v>-28</v>
      </c>
      <c r="H107" s="47">
        <v>-18</v>
      </c>
      <c r="I107" s="47" t="s">
        <v>604</v>
      </c>
      <c r="J107" s="47" t="s">
        <v>604</v>
      </c>
      <c r="K107" s="47">
        <v>-2</v>
      </c>
      <c r="L107" s="47">
        <v>55</v>
      </c>
      <c r="M107" s="47">
        <v>122</v>
      </c>
      <c r="N107" s="47">
        <v>77</v>
      </c>
      <c r="O107" s="47">
        <v>151</v>
      </c>
      <c r="P107" s="47">
        <v>50</v>
      </c>
      <c r="Q107" s="47">
        <v>-214</v>
      </c>
      <c r="R107" s="47">
        <v>395</v>
      </c>
      <c r="S107" s="47" t="s">
        <v>586</v>
      </c>
      <c r="T107" s="47" t="s">
        <v>586</v>
      </c>
      <c r="U107" s="47" t="s">
        <v>586</v>
      </c>
      <c r="V107" s="47" t="s">
        <v>586</v>
      </c>
      <c r="W107" s="47" t="s">
        <v>586</v>
      </c>
      <c r="X107" s="47" t="s">
        <v>586</v>
      </c>
      <c r="Y107" s="47" t="s">
        <v>586</v>
      </c>
      <c r="Z107" s="47" t="s">
        <v>586</v>
      </c>
      <c r="AA107" s="47" t="s">
        <v>586</v>
      </c>
      <c r="AB107" s="47" t="s">
        <v>586</v>
      </c>
      <c r="AC107" s="47" t="s">
        <v>586</v>
      </c>
      <c r="AD107" s="47" t="s">
        <v>586</v>
      </c>
      <c r="AE107" s="47" t="s">
        <v>586</v>
      </c>
      <c r="AF107" s="47" t="s">
        <v>586</v>
      </c>
    </row>
    <row r="108" spans="1:32" x14ac:dyDescent="0.15">
      <c r="A108" s="47" t="s">
        <v>729</v>
      </c>
      <c r="B108" s="47">
        <v>595</v>
      </c>
      <c r="C108" s="47">
        <v>648</v>
      </c>
      <c r="D108" s="47">
        <v>1149</v>
      </c>
      <c r="E108" s="47">
        <v>697</v>
      </c>
      <c r="F108" s="47">
        <v>456</v>
      </c>
      <c r="G108" s="47">
        <v>342</v>
      </c>
      <c r="H108" s="47">
        <v>-291</v>
      </c>
      <c r="I108" s="47">
        <v>817</v>
      </c>
      <c r="J108" s="47">
        <v>-363</v>
      </c>
      <c r="K108" s="47">
        <v>-551</v>
      </c>
      <c r="L108" s="47">
        <v>-87</v>
      </c>
      <c r="M108" s="47">
        <v>125</v>
      </c>
      <c r="N108" s="47">
        <v>1386</v>
      </c>
      <c r="O108" s="47">
        <v>50</v>
      </c>
      <c r="P108" s="47">
        <v>1847</v>
      </c>
      <c r="Q108" s="47">
        <v>4062</v>
      </c>
      <c r="R108" s="47">
        <v>1571</v>
      </c>
      <c r="S108" s="47">
        <v>11264</v>
      </c>
      <c r="T108" s="47">
        <v>989</v>
      </c>
      <c r="U108" s="47">
        <v>-1129</v>
      </c>
      <c r="V108" s="47">
        <v>6146</v>
      </c>
      <c r="W108" s="47">
        <v>3314</v>
      </c>
      <c r="X108" s="47">
        <v>10131</v>
      </c>
      <c r="Y108" s="47">
        <v>-12586</v>
      </c>
      <c r="Z108" s="47">
        <v>-6374</v>
      </c>
      <c r="AA108" s="47">
        <v>12640</v>
      </c>
      <c r="AB108" s="47">
        <v>25914</v>
      </c>
      <c r="AC108" s="47">
        <v>7746</v>
      </c>
      <c r="AD108" s="47">
        <v>10926</v>
      </c>
      <c r="AE108" s="47">
        <v>12612</v>
      </c>
      <c r="AF108" s="47">
        <v>23025</v>
      </c>
    </row>
    <row r="109" spans="1:32" x14ac:dyDescent="0.15">
      <c r="A109" s="47" t="s">
        <v>212</v>
      </c>
      <c r="B109" s="47">
        <v>119</v>
      </c>
      <c r="C109" s="47">
        <v>-113</v>
      </c>
      <c r="D109" s="47">
        <v>-2</v>
      </c>
      <c r="E109" s="47">
        <v>3</v>
      </c>
      <c r="F109" s="47">
        <v>20</v>
      </c>
      <c r="G109" s="47">
        <v>23</v>
      </c>
      <c r="H109" s="47">
        <v>-13</v>
      </c>
      <c r="I109" s="47">
        <v>-116</v>
      </c>
      <c r="J109" s="47">
        <v>145</v>
      </c>
      <c r="K109" s="47">
        <v>-110</v>
      </c>
      <c r="L109" s="47">
        <v>-377</v>
      </c>
      <c r="M109" s="47">
        <v>573</v>
      </c>
      <c r="N109" s="47">
        <v>-186</v>
      </c>
      <c r="O109" s="47">
        <v>-170</v>
      </c>
      <c r="P109" s="47">
        <v>86</v>
      </c>
      <c r="Q109" s="47">
        <v>211</v>
      </c>
      <c r="R109" s="47">
        <v>-104</v>
      </c>
      <c r="S109" s="47">
        <v>2100</v>
      </c>
      <c r="T109" s="47">
        <v>-754</v>
      </c>
      <c r="U109" s="47">
        <v>1452</v>
      </c>
      <c r="V109" s="47">
        <v>401</v>
      </c>
      <c r="W109" s="47">
        <v>328</v>
      </c>
      <c r="X109" s="47">
        <v>3075</v>
      </c>
      <c r="Y109" s="47">
        <v>-651</v>
      </c>
      <c r="Z109" s="47">
        <v>4029</v>
      </c>
      <c r="AA109" s="47">
        <v>4910</v>
      </c>
      <c r="AB109" s="47">
        <v>8693</v>
      </c>
      <c r="AC109" s="47">
        <v>4788</v>
      </c>
      <c r="AD109" s="47">
        <v>2838</v>
      </c>
      <c r="AE109" s="47">
        <v>6381</v>
      </c>
      <c r="AF109" s="47">
        <v>1249</v>
      </c>
    </row>
    <row r="110" spans="1:32" x14ac:dyDescent="0.15">
      <c r="A110" s="47" t="s">
        <v>728</v>
      </c>
      <c r="B110" s="47" t="s">
        <v>586</v>
      </c>
      <c r="C110" s="47" t="s">
        <v>586</v>
      </c>
      <c r="D110" s="47" t="s">
        <v>586</v>
      </c>
      <c r="E110" s="47" t="s">
        <v>586</v>
      </c>
      <c r="F110" s="47" t="s">
        <v>586</v>
      </c>
      <c r="G110" s="47" t="s">
        <v>586</v>
      </c>
      <c r="H110" s="47" t="s">
        <v>586</v>
      </c>
      <c r="I110" s="47" t="s">
        <v>586</v>
      </c>
      <c r="J110" s="47" t="s">
        <v>586</v>
      </c>
      <c r="K110" s="47" t="s">
        <v>586</v>
      </c>
      <c r="L110" s="47" t="s">
        <v>586</v>
      </c>
      <c r="M110" s="47" t="s">
        <v>586</v>
      </c>
      <c r="N110" s="47" t="s">
        <v>586</v>
      </c>
      <c r="O110" s="47" t="s">
        <v>586</v>
      </c>
      <c r="P110" s="47" t="s">
        <v>586</v>
      </c>
      <c r="Q110" s="47" t="s">
        <v>586</v>
      </c>
      <c r="R110" s="47" t="s">
        <v>586</v>
      </c>
      <c r="S110" s="47">
        <v>1</v>
      </c>
      <c r="T110" s="47">
        <v>-2</v>
      </c>
      <c r="U110" s="47" t="s">
        <v>604</v>
      </c>
      <c r="V110" s="47" t="s">
        <v>604</v>
      </c>
      <c r="W110" s="47">
        <v>-2</v>
      </c>
      <c r="X110" s="47">
        <v>-4</v>
      </c>
      <c r="Y110" s="47" t="s">
        <v>619</v>
      </c>
      <c r="Z110" s="47" t="s">
        <v>619</v>
      </c>
      <c r="AA110" s="47" t="s">
        <v>619</v>
      </c>
      <c r="AB110" s="47" t="s">
        <v>619</v>
      </c>
      <c r="AC110" s="47" t="s">
        <v>619</v>
      </c>
      <c r="AD110" s="47" t="s">
        <v>619</v>
      </c>
      <c r="AE110" s="47" t="s">
        <v>619</v>
      </c>
      <c r="AF110" s="47" t="s">
        <v>604</v>
      </c>
    </row>
    <row r="111" spans="1:32" x14ac:dyDescent="0.15">
      <c r="A111" s="47" t="s">
        <v>727</v>
      </c>
      <c r="B111" s="47">
        <v>3</v>
      </c>
      <c r="C111" s="47">
        <v>-1</v>
      </c>
      <c r="D111" s="47">
        <v>-1</v>
      </c>
      <c r="E111" s="47" t="s">
        <v>604</v>
      </c>
      <c r="F111" s="47" t="s">
        <v>604</v>
      </c>
      <c r="G111" s="47">
        <v>3</v>
      </c>
      <c r="H111" s="47">
        <v>-2</v>
      </c>
      <c r="I111" s="47">
        <v>-2</v>
      </c>
      <c r="J111" s="47">
        <v>1</v>
      </c>
      <c r="K111" s="47">
        <v>1</v>
      </c>
      <c r="L111" s="47">
        <v>1</v>
      </c>
      <c r="M111" s="47">
        <v>1</v>
      </c>
      <c r="N111" s="47" t="s">
        <v>619</v>
      </c>
      <c r="O111" s="47" t="s">
        <v>619</v>
      </c>
      <c r="P111" s="47" t="s">
        <v>619</v>
      </c>
      <c r="Q111" s="47" t="s">
        <v>619</v>
      </c>
      <c r="R111" s="47" t="s">
        <v>619</v>
      </c>
      <c r="S111" s="47" t="s">
        <v>604</v>
      </c>
      <c r="T111" s="47" t="s">
        <v>604</v>
      </c>
      <c r="U111" s="47">
        <v>22</v>
      </c>
      <c r="V111" s="47">
        <v>4</v>
      </c>
      <c r="W111" s="47">
        <v>-4</v>
      </c>
      <c r="X111" s="47">
        <v>2</v>
      </c>
      <c r="Y111" s="47">
        <v>2</v>
      </c>
      <c r="Z111" s="47">
        <v>6</v>
      </c>
      <c r="AA111" s="47">
        <v>5</v>
      </c>
      <c r="AB111" s="47">
        <v>5</v>
      </c>
      <c r="AC111" s="47" t="s">
        <v>619</v>
      </c>
      <c r="AD111" s="47" t="s">
        <v>619</v>
      </c>
      <c r="AE111" s="47" t="s">
        <v>619</v>
      </c>
      <c r="AF111" s="47" t="s">
        <v>619</v>
      </c>
    </row>
    <row r="112" spans="1:32" x14ac:dyDescent="0.15">
      <c r="A112" s="47" t="s">
        <v>726</v>
      </c>
      <c r="B112" s="47" t="s">
        <v>830</v>
      </c>
      <c r="C112" s="47" t="s">
        <v>830</v>
      </c>
      <c r="D112" s="47" t="s">
        <v>830</v>
      </c>
      <c r="E112" s="47" t="s">
        <v>830</v>
      </c>
      <c r="F112" s="47" t="s">
        <v>830</v>
      </c>
      <c r="G112" s="47" t="s">
        <v>604</v>
      </c>
      <c r="H112" s="47" t="s">
        <v>604</v>
      </c>
      <c r="I112" s="47" t="s">
        <v>604</v>
      </c>
      <c r="J112" s="47" t="s">
        <v>604</v>
      </c>
      <c r="K112" s="47" t="s">
        <v>604</v>
      </c>
      <c r="L112" s="47" t="s">
        <v>604</v>
      </c>
      <c r="M112" s="47">
        <v>569</v>
      </c>
      <c r="N112" s="47" t="s">
        <v>604</v>
      </c>
      <c r="O112" s="47" t="s">
        <v>604</v>
      </c>
      <c r="P112" s="47" t="s">
        <v>604</v>
      </c>
      <c r="Q112" s="47" t="s">
        <v>604</v>
      </c>
      <c r="R112" s="47">
        <v>-103</v>
      </c>
      <c r="S112" s="47">
        <v>222</v>
      </c>
      <c r="T112" s="47">
        <v>-266</v>
      </c>
      <c r="U112" s="47">
        <v>263</v>
      </c>
      <c r="V112" s="47">
        <v>-50</v>
      </c>
      <c r="W112" s="47">
        <v>-468</v>
      </c>
      <c r="X112" s="47">
        <v>-190</v>
      </c>
      <c r="Y112" s="47">
        <v>-48</v>
      </c>
      <c r="Z112" s="47">
        <v>122</v>
      </c>
      <c r="AA112" s="47">
        <v>146</v>
      </c>
      <c r="AB112" s="47">
        <v>-37</v>
      </c>
      <c r="AC112" s="47">
        <v>-366</v>
      </c>
      <c r="AD112" s="47">
        <v>383</v>
      </c>
      <c r="AE112" s="47" t="s">
        <v>604</v>
      </c>
      <c r="AF112" s="47" t="s">
        <v>604</v>
      </c>
    </row>
    <row r="113" spans="1:32" x14ac:dyDescent="0.15">
      <c r="A113" s="47" t="s">
        <v>725</v>
      </c>
      <c r="B113" s="47" t="s">
        <v>586</v>
      </c>
      <c r="C113" s="47" t="s">
        <v>586</v>
      </c>
      <c r="D113" s="47" t="s">
        <v>586</v>
      </c>
      <c r="E113" s="47" t="s">
        <v>586</v>
      </c>
      <c r="F113" s="47" t="s">
        <v>586</v>
      </c>
      <c r="G113" s="47" t="s">
        <v>586</v>
      </c>
      <c r="H113" s="47" t="s">
        <v>586</v>
      </c>
      <c r="I113" s="47" t="s">
        <v>586</v>
      </c>
      <c r="J113" s="47" t="s">
        <v>586</v>
      </c>
      <c r="K113" s="47" t="s">
        <v>586</v>
      </c>
      <c r="L113" s="47" t="s">
        <v>586</v>
      </c>
      <c r="M113" s="47" t="s">
        <v>586</v>
      </c>
      <c r="N113" s="47" t="s">
        <v>586</v>
      </c>
      <c r="O113" s="47" t="s">
        <v>586</v>
      </c>
      <c r="P113" s="47" t="s">
        <v>586</v>
      </c>
      <c r="Q113" s="47" t="s">
        <v>586</v>
      </c>
      <c r="R113" s="47" t="s">
        <v>586</v>
      </c>
      <c r="S113" s="47">
        <v>1331</v>
      </c>
      <c r="T113" s="47">
        <v>-872</v>
      </c>
      <c r="U113" s="47">
        <v>-840</v>
      </c>
      <c r="V113" s="47">
        <v>1096</v>
      </c>
      <c r="W113" s="47">
        <v>268</v>
      </c>
      <c r="X113" s="47">
        <v>1175</v>
      </c>
      <c r="Y113" s="47">
        <v>1338</v>
      </c>
      <c r="Z113" s="47">
        <v>-383</v>
      </c>
      <c r="AA113" s="47">
        <v>1686</v>
      </c>
      <c r="AB113" s="47">
        <v>-1040</v>
      </c>
      <c r="AC113" s="47">
        <v>2351</v>
      </c>
      <c r="AD113" s="47">
        <v>17</v>
      </c>
      <c r="AE113" s="47">
        <v>2865</v>
      </c>
      <c r="AF113" s="47">
        <v>-1433</v>
      </c>
    </row>
    <row r="114" spans="1:32" x14ac:dyDescent="0.15">
      <c r="A114" s="47" t="s">
        <v>724</v>
      </c>
      <c r="B114" s="47" t="s">
        <v>604</v>
      </c>
      <c r="C114" s="47" t="s">
        <v>604</v>
      </c>
      <c r="D114" s="47" t="s">
        <v>604</v>
      </c>
      <c r="E114" s="47" t="s">
        <v>604</v>
      </c>
      <c r="F114" s="47" t="s">
        <v>604</v>
      </c>
      <c r="G114" s="47" t="s">
        <v>604</v>
      </c>
      <c r="H114" s="47" t="s">
        <v>604</v>
      </c>
      <c r="I114" s="47" t="s">
        <v>604</v>
      </c>
      <c r="J114" s="47" t="s">
        <v>604</v>
      </c>
      <c r="K114" s="47" t="s">
        <v>604</v>
      </c>
      <c r="L114" s="47" t="s">
        <v>604</v>
      </c>
      <c r="M114" s="47" t="s">
        <v>604</v>
      </c>
      <c r="N114" s="47" t="s">
        <v>604</v>
      </c>
      <c r="O114" s="47" t="s">
        <v>604</v>
      </c>
      <c r="P114" s="47" t="s">
        <v>604</v>
      </c>
      <c r="Q114" s="47" t="s">
        <v>604</v>
      </c>
      <c r="R114" s="47" t="s">
        <v>604</v>
      </c>
      <c r="S114" s="47" t="s">
        <v>604</v>
      </c>
      <c r="T114" s="47" t="s">
        <v>604</v>
      </c>
      <c r="U114" s="47" t="s">
        <v>604</v>
      </c>
      <c r="V114" s="47" t="s">
        <v>604</v>
      </c>
      <c r="W114" s="47">
        <v>-1</v>
      </c>
      <c r="X114" s="47" t="s">
        <v>604</v>
      </c>
      <c r="Y114" s="47" t="s">
        <v>604</v>
      </c>
      <c r="Z114" s="47">
        <v>-1</v>
      </c>
      <c r="AA114" s="47">
        <v>-1</v>
      </c>
      <c r="AB114" s="47">
        <v>-1</v>
      </c>
      <c r="AC114" s="47">
        <v>8</v>
      </c>
      <c r="AD114" s="47" t="s">
        <v>619</v>
      </c>
      <c r="AE114" s="47" t="s">
        <v>619</v>
      </c>
      <c r="AF114" s="47" t="s">
        <v>619</v>
      </c>
    </row>
    <row r="115" spans="1:32" x14ac:dyDescent="0.15">
      <c r="A115" s="47" t="s">
        <v>723</v>
      </c>
      <c r="B115" s="47" t="s">
        <v>586</v>
      </c>
      <c r="C115" s="47" t="s">
        <v>586</v>
      </c>
      <c r="D115" s="47" t="s">
        <v>586</v>
      </c>
      <c r="E115" s="47" t="s">
        <v>586</v>
      </c>
      <c r="F115" s="47" t="s">
        <v>586</v>
      </c>
      <c r="G115" s="47" t="s">
        <v>586</v>
      </c>
      <c r="H115" s="47" t="s">
        <v>586</v>
      </c>
      <c r="I115" s="47" t="s">
        <v>586</v>
      </c>
      <c r="J115" s="47" t="s">
        <v>586</v>
      </c>
      <c r="K115" s="47" t="s">
        <v>586</v>
      </c>
      <c r="L115" s="47" t="s">
        <v>586</v>
      </c>
      <c r="M115" s="47" t="s">
        <v>586</v>
      </c>
      <c r="N115" s="47" t="s">
        <v>586</v>
      </c>
      <c r="O115" s="47" t="s">
        <v>586</v>
      </c>
      <c r="P115" s="47" t="s">
        <v>586</v>
      </c>
      <c r="Q115" s="47" t="s">
        <v>586</v>
      </c>
      <c r="R115" s="47" t="s">
        <v>586</v>
      </c>
      <c r="S115" s="47" t="s">
        <v>586</v>
      </c>
      <c r="T115" s="47" t="s">
        <v>586</v>
      </c>
      <c r="U115" s="47" t="s">
        <v>586</v>
      </c>
      <c r="V115" s="47" t="s">
        <v>586</v>
      </c>
      <c r="W115" s="47" t="s">
        <v>586</v>
      </c>
      <c r="X115" s="47" t="s">
        <v>586</v>
      </c>
      <c r="Y115" s="47" t="s">
        <v>586</v>
      </c>
      <c r="Z115" s="47" t="s">
        <v>586</v>
      </c>
      <c r="AA115" s="47" t="s">
        <v>586</v>
      </c>
      <c r="AB115" s="47" t="s">
        <v>586</v>
      </c>
      <c r="AC115" s="47" t="s">
        <v>716</v>
      </c>
      <c r="AD115" s="47" t="s">
        <v>716</v>
      </c>
      <c r="AE115" s="47" t="s">
        <v>604</v>
      </c>
      <c r="AF115" s="47" t="s">
        <v>604</v>
      </c>
    </row>
    <row r="116" spans="1:32" x14ac:dyDescent="0.15">
      <c r="A116" s="47" t="s">
        <v>722</v>
      </c>
      <c r="B116" s="47">
        <v>0</v>
      </c>
      <c r="C116" s="47">
        <v>0</v>
      </c>
      <c r="D116" s="47" t="s">
        <v>619</v>
      </c>
      <c r="E116" s="47" t="s">
        <v>619</v>
      </c>
      <c r="F116" s="47" t="s">
        <v>619</v>
      </c>
      <c r="G116" s="47">
        <v>1</v>
      </c>
      <c r="H116" s="47">
        <v>-1</v>
      </c>
      <c r="I116" s="47" t="s">
        <v>619</v>
      </c>
      <c r="J116" s="47" t="s">
        <v>619</v>
      </c>
      <c r="K116" s="47" t="s">
        <v>619</v>
      </c>
      <c r="L116" s="47" t="s">
        <v>619</v>
      </c>
      <c r="M116" s="47" t="s">
        <v>619</v>
      </c>
      <c r="N116" s="47" t="s">
        <v>619</v>
      </c>
      <c r="O116" s="47">
        <v>29</v>
      </c>
      <c r="P116" s="47">
        <v>3</v>
      </c>
      <c r="Q116" s="47">
        <v>3</v>
      </c>
      <c r="R116" s="47" t="s">
        <v>619</v>
      </c>
      <c r="S116" s="47">
        <v>2</v>
      </c>
      <c r="T116" s="47">
        <v>-1</v>
      </c>
      <c r="U116" s="47">
        <v>-1</v>
      </c>
      <c r="V116" s="47">
        <v>3</v>
      </c>
      <c r="W116" s="47" t="s">
        <v>604</v>
      </c>
      <c r="X116" s="47" t="s">
        <v>604</v>
      </c>
      <c r="Y116" s="47" t="s">
        <v>604</v>
      </c>
      <c r="Z116" s="47">
        <v>-11</v>
      </c>
      <c r="AA116" s="47">
        <v>-14</v>
      </c>
      <c r="AB116" s="47">
        <v>6</v>
      </c>
      <c r="AC116" s="47" t="s">
        <v>619</v>
      </c>
      <c r="AD116" s="47" t="s">
        <v>619</v>
      </c>
      <c r="AE116" s="47">
        <v>-10</v>
      </c>
      <c r="AF116" s="47" t="s">
        <v>604</v>
      </c>
    </row>
    <row r="117" spans="1:32" x14ac:dyDescent="0.15">
      <c r="A117" s="47" t="s">
        <v>721</v>
      </c>
      <c r="B117" s="47">
        <v>-4</v>
      </c>
      <c r="C117" s="47" t="s">
        <v>619</v>
      </c>
      <c r="D117" s="47">
        <v>-2</v>
      </c>
      <c r="E117" s="47">
        <v>-2</v>
      </c>
      <c r="F117" s="47">
        <v>4</v>
      </c>
      <c r="G117" s="47">
        <v>12</v>
      </c>
      <c r="H117" s="47">
        <v>-6</v>
      </c>
      <c r="I117" s="47">
        <v>11</v>
      </c>
      <c r="J117" s="47">
        <v>12</v>
      </c>
      <c r="K117" s="47">
        <v>13</v>
      </c>
      <c r="L117" s="47">
        <v>12</v>
      </c>
      <c r="M117" s="47">
        <v>8</v>
      </c>
      <c r="N117" s="47">
        <v>9</v>
      </c>
      <c r="O117" s="47">
        <v>31</v>
      </c>
      <c r="P117" s="47">
        <v>3</v>
      </c>
      <c r="Q117" s="47">
        <v>9</v>
      </c>
      <c r="R117" s="47">
        <v>6</v>
      </c>
      <c r="S117" s="47">
        <v>13</v>
      </c>
      <c r="T117" s="47">
        <v>3</v>
      </c>
      <c r="U117" s="47">
        <v>-7</v>
      </c>
      <c r="V117" s="47">
        <v>-9</v>
      </c>
      <c r="W117" s="47">
        <v>-9</v>
      </c>
      <c r="X117" s="47">
        <v>4</v>
      </c>
      <c r="Y117" s="47">
        <v>-3</v>
      </c>
      <c r="Z117" s="47" t="s">
        <v>604</v>
      </c>
      <c r="AA117" s="47" t="s">
        <v>604</v>
      </c>
      <c r="AB117" s="47">
        <v>48</v>
      </c>
      <c r="AC117" s="47">
        <v>133</v>
      </c>
      <c r="AD117" s="47">
        <v>-484</v>
      </c>
      <c r="AE117" s="47">
        <v>20</v>
      </c>
      <c r="AF117" s="47">
        <v>12</v>
      </c>
    </row>
    <row r="118" spans="1:32" x14ac:dyDescent="0.15">
      <c r="A118" s="47" t="s">
        <v>720</v>
      </c>
      <c r="B118" s="47" t="s">
        <v>619</v>
      </c>
      <c r="C118" s="47">
        <v>0</v>
      </c>
      <c r="D118" s="47" t="s">
        <v>619</v>
      </c>
      <c r="E118" s="47" t="s">
        <v>619</v>
      </c>
      <c r="F118" s="47" t="s">
        <v>619</v>
      </c>
      <c r="G118" s="47">
        <v>1</v>
      </c>
      <c r="H118" s="47" t="s">
        <v>619</v>
      </c>
      <c r="I118" s="47" t="s">
        <v>619</v>
      </c>
      <c r="J118" s="47" t="s">
        <v>619</v>
      </c>
      <c r="K118" s="47" t="s">
        <v>619</v>
      </c>
      <c r="L118" s="47" t="s">
        <v>619</v>
      </c>
      <c r="M118" s="47">
        <v>1</v>
      </c>
      <c r="N118" s="47" t="s">
        <v>619</v>
      </c>
      <c r="O118" s="47" t="s">
        <v>619</v>
      </c>
      <c r="P118" s="47" t="s">
        <v>619</v>
      </c>
      <c r="Q118" s="47" t="s">
        <v>619</v>
      </c>
      <c r="R118" s="47" t="s">
        <v>619</v>
      </c>
      <c r="S118" s="47">
        <v>5</v>
      </c>
      <c r="T118" s="47">
        <v>1</v>
      </c>
      <c r="U118" s="47" t="s">
        <v>619</v>
      </c>
      <c r="V118" s="47" t="s">
        <v>619</v>
      </c>
      <c r="W118" s="47" t="s">
        <v>619</v>
      </c>
      <c r="X118" s="47" t="s">
        <v>604</v>
      </c>
      <c r="Y118" s="47" t="s">
        <v>604</v>
      </c>
      <c r="Z118" s="47">
        <v>-16</v>
      </c>
      <c r="AA118" s="47" t="s">
        <v>619</v>
      </c>
      <c r="AB118" s="47">
        <v>0</v>
      </c>
      <c r="AC118" s="47" t="s">
        <v>619</v>
      </c>
      <c r="AD118" s="47" t="s">
        <v>619</v>
      </c>
      <c r="AE118" s="47" t="s">
        <v>619</v>
      </c>
      <c r="AF118" s="47" t="s">
        <v>619</v>
      </c>
    </row>
    <row r="119" spans="1:32" x14ac:dyDescent="0.15">
      <c r="A119" s="47" t="s">
        <v>719</v>
      </c>
      <c r="B119" s="47">
        <v>2</v>
      </c>
      <c r="C119" s="47">
        <v>-3</v>
      </c>
      <c r="D119" s="47">
        <v>4</v>
      </c>
      <c r="E119" s="47">
        <v>3</v>
      </c>
      <c r="F119" s="47">
        <v>2</v>
      </c>
      <c r="G119" s="47">
        <v>6</v>
      </c>
      <c r="H119" s="47">
        <v>-7</v>
      </c>
      <c r="I119" s="47">
        <v>5</v>
      </c>
      <c r="J119" s="47">
        <v>5</v>
      </c>
      <c r="K119" s="47">
        <v>-16</v>
      </c>
      <c r="L119" s="47">
        <v>10</v>
      </c>
      <c r="M119" s="47">
        <v>3</v>
      </c>
      <c r="N119" s="47">
        <v>3</v>
      </c>
      <c r="O119" s="47">
        <v>-6</v>
      </c>
      <c r="P119" s="47">
        <v>3</v>
      </c>
      <c r="Q119" s="47">
        <v>10</v>
      </c>
      <c r="R119" s="47" t="s">
        <v>604</v>
      </c>
      <c r="S119" s="47">
        <v>20</v>
      </c>
      <c r="T119" s="47">
        <v>-25</v>
      </c>
      <c r="U119" s="47">
        <v>-11</v>
      </c>
      <c r="V119" s="47">
        <v>21</v>
      </c>
      <c r="W119" s="47">
        <v>10</v>
      </c>
      <c r="X119" s="47">
        <v>7</v>
      </c>
      <c r="Y119" s="47">
        <v>22</v>
      </c>
      <c r="Z119" s="47">
        <v>35</v>
      </c>
      <c r="AA119" s="47">
        <v>33</v>
      </c>
      <c r="AB119" s="47">
        <v>-1</v>
      </c>
      <c r="AC119" s="47" t="s">
        <v>604</v>
      </c>
      <c r="AD119" s="47" t="s">
        <v>604</v>
      </c>
      <c r="AE119" s="47" t="s">
        <v>604</v>
      </c>
      <c r="AF119" s="47" t="s">
        <v>604</v>
      </c>
    </row>
    <row r="120" spans="1:32" x14ac:dyDescent="0.15">
      <c r="A120" s="47" t="s">
        <v>718</v>
      </c>
      <c r="B120" s="47" t="s">
        <v>586</v>
      </c>
      <c r="C120" s="47" t="s">
        <v>586</v>
      </c>
      <c r="D120" s="47" t="s">
        <v>586</v>
      </c>
      <c r="E120" s="47" t="s">
        <v>586</v>
      </c>
      <c r="F120" s="47" t="s">
        <v>586</v>
      </c>
      <c r="G120" s="47" t="s">
        <v>586</v>
      </c>
      <c r="H120" s="47" t="s">
        <v>586</v>
      </c>
      <c r="I120" s="47" t="s">
        <v>586</v>
      </c>
      <c r="J120" s="47" t="s">
        <v>586</v>
      </c>
      <c r="K120" s="47" t="s">
        <v>586</v>
      </c>
      <c r="L120" s="47" t="s">
        <v>586</v>
      </c>
      <c r="M120" s="47" t="s">
        <v>586</v>
      </c>
      <c r="N120" s="47" t="s">
        <v>586</v>
      </c>
      <c r="O120" s="47" t="s">
        <v>586</v>
      </c>
      <c r="P120" s="47" t="s">
        <v>586</v>
      </c>
      <c r="Q120" s="47" t="s">
        <v>586</v>
      </c>
      <c r="R120" s="47" t="s">
        <v>586</v>
      </c>
      <c r="S120" s="47">
        <v>403</v>
      </c>
      <c r="T120" s="47">
        <v>228</v>
      </c>
      <c r="U120" s="47">
        <v>447</v>
      </c>
      <c r="V120" s="47">
        <v>225</v>
      </c>
      <c r="W120" s="47">
        <v>334</v>
      </c>
      <c r="X120" s="47">
        <v>247</v>
      </c>
      <c r="Y120" s="47">
        <v>-2441</v>
      </c>
      <c r="Z120" s="47">
        <v>-82</v>
      </c>
      <c r="AA120" s="47">
        <v>-267</v>
      </c>
      <c r="AB120" s="47">
        <v>173</v>
      </c>
      <c r="AC120" s="47">
        <v>-222</v>
      </c>
      <c r="AD120" s="47">
        <v>2</v>
      </c>
      <c r="AE120" s="47" t="s">
        <v>619</v>
      </c>
      <c r="AF120" s="47">
        <v>61</v>
      </c>
    </row>
    <row r="121" spans="1:32" x14ac:dyDescent="0.15">
      <c r="A121" s="47" t="s">
        <v>717</v>
      </c>
      <c r="B121" s="47" t="s">
        <v>586</v>
      </c>
      <c r="C121" s="47" t="s">
        <v>586</v>
      </c>
      <c r="D121" s="47" t="s">
        <v>586</v>
      </c>
      <c r="E121" s="47" t="s">
        <v>586</v>
      </c>
      <c r="F121" s="47" t="s">
        <v>586</v>
      </c>
      <c r="G121" s="47" t="s">
        <v>586</v>
      </c>
      <c r="H121" s="47" t="s">
        <v>586</v>
      </c>
      <c r="I121" s="47" t="s">
        <v>586</v>
      </c>
      <c r="J121" s="47" t="s">
        <v>586</v>
      </c>
      <c r="K121" s="47" t="s">
        <v>586</v>
      </c>
      <c r="L121" s="47" t="s">
        <v>586</v>
      </c>
      <c r="M121" s="47" t="s">
        <v>586</v>
      </c>
      <c r="N121" s="47" t="s">
        <v>586</v>
      </c>
      <c r="O121" s="47" t="s">
        <v>586</v>
      </c>
      <c r="P121" s="47" t="s">
        <v>586</v>
      </c>
      <c r="Q121" s="47" t="s">
        <v>586</v>
      </c>
      <c r="R121" s="47" t="s">
        <v>586</v>
      </c>
      <c r="S121" s="47">
        <v>-14</v>
      </c>
      <c r="T121" s="47">
        <v>179</v>
      </c>
      <c r="U121" s="47">
        <v>1026</v>
      </c>
      <c r="V121" s="47">
        <v>-1109</v>
      </c>
      <c r="W121" s="47">
        <v>-17</v>
      </c>
      <c r="X121" s="47">
        <v>1702</v>
      </c>
      <c r="Y121" s="47">
        <v>477</v>
      </c>
      <c r="Z121" s="47">
        <v>3488</v>
      </c>
      <c r="AA121" s="47">
        <v>2584</v>
      </c>
      <c r="AB121" s="47">
        <v>8132</v>
      </c>
      <c r="AC121" s="47">
        <v>1793</v>
      </c>
      <c r="AD121" s="47">
        <v>2280</v>
      </c>
      <c r="AE121" s="47" t="s">
        <v>716</v>
      </c>
      <c r="AF121" s="47" t="s">
        <v>716</v>
      </c>
    </row>
    <row r="122" spans="1:32" x14ac:dyDescent="0.15">
      <c r="A122" s="47" t="s">
        <v>715</v>
      </c>
      <c r="B122" s="47" t="s">
        <v>586</v>
      </c>
      <c r="C122" s="47" t="s">
        <v>586</v>
      </c>
      <c r="D122" s="47" t="s">
        <v>586</v>
      </c>
      <c r="E122" s="47" t="s">
        <v>586</v>
      </c>
      <c r="F122" s="47" t="s">
        <v>586</v>
      </c>
      <c r="G122" s="47" t="s">
        <v>586</v>
      </c>
      <c r="H122" s="47" t="s">
        <v>586</v>
      </c>
      <c r="I122" s="47" t="s">
        <v>586</v>
      </c>
      <c r="J122" s="47" t="s">
        <v>586</v>
      </c>
      <c r="K122" s="47" t="s">
        <v>586</v>
      </c>
      <c r="L122" s="47" t="s">
        <v>586</v>
      </c>
      <c r="M122" s="47" t="s">
        <v>586</v>
      </c>
      <c r="N122" s="47" t="s">
        <v>586</v>
      </c>
      <c r="O122" s="47" t="s">
        <v>586</v>
      </c>
      <c r="P122" s="47" t="s">
        <v>586</v>
      </c>
      <c r="Q122" s="47" t="s">
        <v>586</v>
      </c>
      <c r="R122" s="47" t="s">
        <v>586</v>
      </c>
      <c r="S122" s="47" t="s">
        <v>586</v>
      </c>
      <c r="T122" s="47" t="s">
        <v>586</v>
      </c>
      <c r="U122" s="47" t="s">
        <v>586</v>
      </c>
      <c r="V122" s="47" t="s">
        <v>586</v>
      </c>
      <c r="W122" s="47" t="s">
        <v>586</v>
      </c>
      <c r="X122" s="47" t="s">
        <v>586</v>
      </c>
      <c r="Y122" s="47" t="s">
        <v>586</v>
      </c>
      <c r="Z122" s="47" t="s">
        <v>586</v>
      </c>
      <c r="AA122" s="47" t="s">
        <v>586</v>
      </c>
      <c r="AB122" s="47" t="s">
        <v>586</v>
      </c>
      <c r="AC122" s="47" t="s">
        <v>716</v>
      </c>
      <c r="AD122" s="47" t="s">
        <v>716</v>
      </c>
      <c r="AE122" s="47" t="s">
        <v>604</v>
      </c>
      <c r="AF122" s="47" t="s">
        <v>604</v>
      </c>
    </row>
    <row r="123" spans="1:32" x14ac:dyDescent="0.15">
      <c r="A123" s="47" t="s">
        <v>714</v>
      </c>
      <c r="B123" s="47" t="s">
        <v>586</v>
      </c>
      <c r="C123" s="47" t="s">
        <v>586</v>
      </c>
      <c r="D123" s="47" t="s">
        <v>586</v>
      </c>
      <c r="E123" s="47" t="s">
        <v>586</v>
      </c>
      <c r="F123" s="47" t="s">
        <v>586</v>
      </c>
      <c r="G123" s="47" t="s">
        <v>586</v>
      </c>
      <c r="H123" s="47" t="s">
        <v>586</v>
      </c>
      <c r="I123" s="47" t="s">
        <v>586</v>
      </c>
      <c r="J123" s="47" t="s">
        <v>586</v>
      </c>
      <c r="K123" s="47" t="s">
        <v>586</v>
      </c>
      <c r="L123" s="47" t="s">
        <v>586</v>
      </c>
      <c r="M123" s="47" t="s">
        <v>586</v>
      </c>
      <c r="N123" s="47" t="s">
        <v>586</v>
      </c>
      <c r="O123" s="47" t="s">
        <v>586</v>
      </c>
      <c r="P123" s="47" t="s">
        <v>586</v>
      </c>
      <c r="Q123" s="47" t="s">
        <v>586</v>
      </c>
      <c r="R123" s="47" t="s">
        <v>586</v>
      </c>
      <c r="S123" s="47" t="s">
        <v>586</v>
      </c>
      <c r="T123" s="47" t="s">
        <v>586</v>
      </c>
      <c r="U123" s="47" t="s">
        <v>586</v>
      </c>
      <c r="V123" s="47" t="s">
        <v>586</v>
      </c>
      <c r="W123" s="47" t="s">
        <v>586</v>
      </c>
      <c r="X123" s="47" t="s">
        <v>586</v>
      </c>
      <c r="Y123" s="47" t="s">
        <v>586</v>
      </c>
      <c r="Z123" s="47" t="s">
        <v>586</v>
      </c>
      <c r="AA123" s="47" t="s">
        <v>586</v>
      </c>
      <c r="AB123" s="47" t="s">
        <v>586</v>
      </c>
      <c r="AC123" s="47" t="s">
        <v>716</v>
      </c>
      <c r="AD123" s="47" t="s">
        <v>716</v>
      </c>
      <c r="AE123" s="47">
        <v>-46</v>
      </c>
      <c r="AF123" s="47">
        <v>-48</v>
      </c>
    </row>
    <row r="124" spans="1:32" x14ac:dyDescent="0.15">
      <c r="A124" s="47" t="s">
        <v>713</v>
      </c>
      <c r="B124" s="47">
        <v>0</v>
      </c>
      <c r="C124" s="47" t="s">
        <v>619</v>
      </c>
      <c r="D124" s="47">
        <v>0</v>
      </c>
      <c r="E124" s="47">
        <v>0</v>
      </c>
      <c r="F124" s="47">
        <v>0</v>
      </c>
      <c r="G124" s="47">
        <v>1</v>
      </c>
      <c r="H124" s="47">
        <v>-1</v>
      </c>
      <c r="I124" s="47" t="s">
        <v>619</v>
      </c>
      <c r="J124" s="47">
        <v>-1</v>
      </c>
      <c r="K124" s="47">
        <v>-1</v>
      </c>
      <c r="L124" s="47" t="s">
        <v>619</v>
      </c>
      <c r="M124" s="47" t="s">
        <v>619</v>
      </c>
      <c r="N124" s="47">
        <v>2</v>
      </c>
      <c r="O124" s="47" t="s">
        <v>619</v>
      </c>
      <c r="P124" s="47" t="s">
        <v>619</v>
      </c>
      <c r="Q124" s="47" t="s">
        <v>619</v>
      </c>
      <c r="R124" s="47" t="s">
        <v>619</v>
      </c>
      <c r="S124" s="47">
        <v>-2</v>
      </c>
      <c r="T124" s="47">
        <v>-1</v>
      </c>
      <c r="U124" s="47" t="s">
        <v>619</v>
      </c>
      <c r="V124" s="47" t="s">
        <v>619</v>
      </c>
      <c r="W124" s="47" t="s">
        <v>619</v>
      </c>
      <c r="X124" s="47" t="s">
        <v>619</v>
      </c>
      <c r="Y124" s="47">
        <v>37</v>
      </c>
      <c r="Z124" s="47" t="s">
        <v>604</v>
      </c>
      <c r="AA124" s="47" t="s">
        <v>604</v>
      </c>
      <c r="AB124" s="47" t="s">
        <v>619</v>
      </c>
      <c r="AC124" s="47" t="s">
        <v>604</v>
      </c>
      <c r="AD124" s="47" t="s">
        <v>604</v>
      </c>
      <c r="AE124" s="47">
        <v>-1</v>
      </c>
      <c r="AF124" s="47">
        <v>-1</v>
      </c>
    </row>
    <row r="125" spans="1:32" x14ac:dyDescent="0.15">
      <c r="A125" s="47" t="s">
        <v>712</v>
      </c>
      <c r="B125" s="47" t="s">
        <v>604</v>
      </c>
      <c r="C125" s="47" t="s">
        <v>604</v>
      </c>
      <c r="D125" s="47" t="s">
        <v>604</v>
      </c>
      <c r="E125" s="47" t="s">
        <v>604</v>
      </c>
      <c r="F125" s="47" t="s">
        <v>604</v>
      </c>
      <c r="G125" s="47" t="s">
        <v>604</v>
      </c>
      <c r="H125" s="47" t="s">
        <v>604</v>
      </c>
      <c r="I125" s="47" t="s">
        <v>604</v>
      </c>
      <c r="J125" s="47" t="s">
        <v>604</v>
      </c>
      <c r="K125" s="47" t="s">
        <v>604</v>
      </c>
      <c r="L125" s="47" t="s">
        <v>604</v>
      </c>
      <c r="M125" s="47" t="s">
        <v>604</v>
      </c>
      <c r="N125" s="47" t="s">
        <v>604</v>
      </c>
      <c r="O125" s="47" t="s">
        <v>604</v>
      </c>
      <c r="P125" s="47" t="s">
        <v>604</v>
      </c>
      <c r="Q125" s="47" t="s">
        <v>604</v>
      </c>
      <c r="R125" s="47" t="s">
        <v>604</v>
      </c>
      <c r="S125" s="47" t="s">
        <v>604</v>
      </c>
      <c r="T125" s="47" t="s">
        <v>604</v>
      </c>
      <c r="U125" s="47">
        <v>-5</v>
      </c>
      <c r="V125" s="47">
        <v>-1</v>
      </c>
      <c r="W125" s="47" t="s">
        <v>604</v>
      </c>
      <c r="X125" s="47" t="s">
        <v>604</v>
      </c>
      <c r="Y125" s="47">
        <v>5</v>
      </c>
      <c r="Z125" s="47">
        <v>13</v>
      </c>
      <c r="AA125" s="47">
        <v>9</v>
      </c>
      <c r="AB125" s="47">
        <v>2</v>
      </c>
      <c r="AC125" s="47">
        <v>191</v>
      </c>
      <c r="AD125" s="47" t="s">
        <v>604</v>
      </c>
      <c r="AE125" s="47" t="s">
        <v>604</v>
      </c>
      <c r="AF125" s="47">
        <v>64</v>
      </c>
    </row>
    <row r="126" spans="1:32" x14ac:dyDescent="0.15">
      <c r="A126" s="47" t="s">
        <v>711</v>
      </c>
      <c r="B126" s="47">
        <v>0</v>
      </c>
      <c r="C126" s="47">
        <v>0</v>
      </c>
      <c r="D126" s="47">
        <v>1</v>
      </c>
      <c r="E126" s="47">
        <v>1</v>
      </c>
      <c r="F126" s="47">
        <v>-1</v>
      </c>
      <c r="G126" s="47">
        <v>2</v>
      </c>
      <c r="H126" s="47" t="s">
        <v>619</v>
      </c>
      <c r="I126" s="47" t="s">
        <v>619</v>
      </c>
      <c r="J126" s="47" t="s">
        <v>619</v>
      </c>
      <c r="K126" s="47" t="s">
        <v>619</v>
      </c>
      <c r="L126" s="47">
        <v>1</v>
      </c>
      <c r="M126" s="47">
        <v>1</v>
      </c>
      <c r="N126" s="47" t="s">
        <v>619</v>
      </c>
      <c r="O126" s="47" t="s">
        <v>619</v>
      </c>
      <c r="P126" s="47" t="s">
        <v>619</v>
      </c>
      <c r="Q126" s="47" t="s">
        <v>619</v>
      </c>
      <c r="R126" s="47" t="s">
        <v>619</v>
      </c>
      <c r="S126" s="47">
        <v>7</v>
      </c>
      <c r="T126" s="47" t="s">
        <v>604</v>
      </c>
      <c r="U126" s="47" t="s">
        <v>604</v>
      </c>
      <c r="V126" s="47" t="s">
        <v>619</v>
      </c>
      <c r="W126" s="47" t="s">
        <v>619</v>
      </c>
      <c r="X126" s="47" t="s">
        <v>604</v>
      </c>
      <c r="Y126" s="47" t="s">
        <v>604</v>
      </c>
      <c r="Z126" s="47">
        <v>-4</v>
      </c>
      <c r="AA126" s="47">
        <v>0</v>
      </c>
      <c r="AB126" s="47">
        <v>0</v>
      </c>
      <c r="AC126" s="47" t="s">
        <v>619</v>
      </c>
      <c r="AD126" s="47" t="s">
        <v>619</v>
      </c>
      <c r="AE126" s="47" t="s">
        <v>619</v>
      </c>
      <c r="AF126" s="47" t="s">
        <v>619</v>
      </c>
    </row>
    <row r="127" spans="1:32" x14ac:dyDescent="0.15">
      <c r="A127" s="47" t="s">
        <v>710</v>
      </c>
      <c r="B127" s="47" t="s">
        <v>586</v>
      </c>
      <c r="C127" s="47" t="s">
        <v>586</v>
      </c>
      <c r="D127" s="47" t="s">
        <v>586</v>
      </c>
      <c r="E127" s="47" t="s">
        <v>586</v>
      </c>
      <c r="F127" s="47" t="s">
        <v>586</v>
      </c>
      <c r="G127" s="47" t="s">
        <v>586</v>
      </c>
      <c r="H127" s="47" t="s">
        <v>586</v>
      </c>
      <c r="I127" s="47" t="s">
        <v>586</v>
      </c>
      <c r="J127" s="47" t="s">
        <v>586</v>
      </c>
      <c r="K127" s="47" t="s">
        <v>586</v>
      </c>
      <c r="L127" s="47" t="s">
        <v>586</v>
      </c>
      <c r="M127" s="47" t="s">
        <v>586</v>
      </c>
      <c r="N127" s="47" t="s">
        <v>586</v>
      </c>
      <c r="O127" s="47" t="s">
        <v>586</v>
      </c>
      <c r="P127" s="47" t="s">
        <v>586</v>
      </c>
      <c r="Q127" s="47" t="s">
        <v>586</v>
      </c>
      <c r="R127" s="47" t="s">
        <v>586</v>
      </c>
      <c r="S127" s="47">
        <v>41</v>
      </c>
      <c r="T127" s="47">
        <v>75</v>
      </c>
      <c r="U127" s="47">
        <v>479</v>
      </c>
      <c r="V127" s="47">
        <v>225</v>
      </c>
      <c r="W127" s="47">
        <v>117</v>
      </c>
      <c r="X127" s="47">
        <v>112</v>
      </c>
      <c r="Y127" s="47">
        <v>-34</v>
      </c>
      <c r="Z127" s="47" t="s">
        <v>604</v>
      </c>
      <c r="AA127" s="47" t="s">
        <v>604</v>
      </c>
      <c r="AB127" s="47">
        <v>1389</v>
      </c>
      <c r="AC127" s="47">
        <v>1024</v>
      </c>
      <c r="AD127" s="47">
        <v>620</v>
      </c>
      <c r="AE127" s="47">
        <v>430</v>
      </c>
      <c r="AF127" s="47">
        <v>2137</v>
      </c>
    </row>
    <row r="128" spans="1:32" x14ac:dyDescent="0.15">
      <c r="A128" s="47" t="s">
        <v>709</v>
      </c>
      <c r="B128" s="47" t="s">
        <v>586</v>
      </c>
      <c r="C128" s="47" t="s">
        <v>586</v>
      </c>
      <c r="D128" s="47" t="s">
        <v>586</v>
      </c>
      <c r="E128" s="47" t="s">
        <v>586</v>
      </c>
      <c r="F128" s="47" t="s">
        <v>586</v>
      </c>
      <c r="G128" s="47" t="s">
        <v>586</v>
      </c>
      <c r="H128" s="47" t="s">
        <v>586</v>
      </c>
      <c r="I128" s="47" t="s">
        <v>586</v>
      </c>
      <c r="J128" s="47" t="s">
        <v>586</v>
      </c>
      <c r="K128" s="47" t="s">
        <v>586</v>
      </c>
      <c r="L128" s="47" t="s">
        <v>586</v>
      </c>
      <c r="M128" s="47" t="s">
        <v>586</v>
      </c>
      <c r="N128" s="47">
        <v>0</v>
      </c>
      <c r="O128" s="47">
        <v>0</v>
      </c>
      <c r="P128" s="47">
        <v>0</v>
      </c>
      <c r="Q128" s="47">
        <v>0</v>
      </c>
      <c r="R128" s="47">
        <v>0</v>
      </c>
      <c r="S128" s="47" t="s">
        <v>619</v>
      </c>
      <c r="T128" s="47">
        <v>0</v>
      </c>
      <c r="U128" s="47">
        <v>0</v>
      </c>
      <c r="V128" s="47">
        <v>0</v>
      </c>
      <c r="W128" s="47">
        <v>0</v>
      </c>
      <c r="X128" s="47" t="s">
        <v>619</v>
      </c>
      <c r="Y128" s="47" t="s">
        <v>619</v>
      </c>
      <c r="Z128" s="47">
        <v>3</v>
      </c>
      <c r="AA128" s="47">
        <v>10</v>
      </c>
      <c r="AB128" s="47">
        <v>15</v>
      </c>
      <c r="AC128" s="47">
        <v>-1</v>
      </c>
      <c r="AD128" s="47">
        <v>-47</v>
      </c>
      <c r="AE128" s="47">
        <v>173</v>
      </c>
      <c r="AF128" s="47">
        <v>193</v>
      </c>
    </row>
    <row r="129" spans="1:32" x14ac:dyDescent="0.15">
      <c r="A129" s="47" t="s">
        <v>708</v>
      </c>
      <c r="B129" s="47">
        <v>672</v>
      </c>
      <c r="C129" s="47">
        <v>34</v>
      </c>
      <c r="D129" s="47">
        <v>432</v>
      </c>
      <c r="E129" s="47">
        <v>-72</v>
      </c>
      <c r="F129" s="47">
        <v>-167</v>
      </c>
      <c r="G129" s="47">
        <v>155</v>
      </c>
      <c r="H129" s="47">
        <v>-607</v>
      </c>
      <c r="I129" s="47">
        <v>-554</v>
      </c>
      <c r="J129" s="47">
        <v>-450</v>
      </c>
      <c r="K129" s="47">
        <v>75</v>
      </c>
      <c r="L129" s="47">
        <v>-84</v>
      </c>
      <c r="M129" s="47">
        <v>837</v>
      </c>
      <c r="N129" s="47">
        <v>762</v>
      </c>
      <c r="O129" s="47">
        <v>352</v>
      </c>
      <c r="P129" s="47">
        <v>1678</v>
      </c>
      <c r="Q129" s="47">
        <v>3436</v>
      </c>
      <c r="R129" s="47">
        <v>3075</v>
      </c>
      <c r="S129" s="47">
        <v>596</v>
      </c>
      <c r="T129" s="47">
        <v>716</v>
      </c>
      <c r="U129" s="47">
        <v>2438</v>
      </c>
      <c r="V129" s="47">
        <v>-578</v>
      </c>
      <c r="W129" s="47">
        <v>2697</v>
      </c>
      <c r="X129" s="47">
        <v>1611</v>
      </c>
      <c r="Y129" s="47">
        <v>2564</v>
      </c>
      <c r="Z129" s="47">
        <v>5157</v>
      </c>
      <c r="AA129" s="47">
        <v>4490</v>
      </c>
      <c r="AB129" s="47">
        <v>3837</v>
      </c>
      <c r="AC129" s="47">
        <v>10417</v>
      </c>
      <c r="AD129" s="47">
        <v>7442</v>
      </c>
      <c r="AE129" s="47">
        <v>5380</v>
      </c>
      <c r="AF129" s="47">
        <v>3706</v>
      </c>
    </row>
    <row r="130" spans="1:32" x14ac:dyDescent="0.15">
      <c r="A130" s="47" t="s">
        <v>707</v>
      </c>
      <c r="B130" s="47">
        <v>139</v>
      </c>
      <c r="C130" s="47">
        <v>193</v>
      </c>
      <c r="D130" s="47">
        <v>114</v>
      </c>
      <c r="E130" s="47">
        <v>372</v>
      </c>
      <c r="F130" s="47">
        <v>-94</v>
      </c>
      <c r="G130" s="47">
        <v>-151</v>
      </c>
      <c r="H130" s="47">
        <v>-102</v>
      </c>
      <c r="I130" s="47">
        <v>42</v>
      </c>
      <c r="J130" s="47">
        <v>-292</v>
      </c>
      <c r="K130" s="47">
        <v>-28</v>
      </c>
      <c r="L130" s="47">
        <v>65</v>
      </c>
      <c r="M130" s="47">
        <v>-32</v>
      </c>
      <c r="N130" s="47">
        <v>46</v>
      </c>
      <c r="O130" s="47">
        <v>-1</v>
      </c>
      <c r="P130" s="47">
        <v>118</v>
      </c>
      <c r="Q130" s="47">
        <v>259</v>
      </c>
      <c r="R130" s="47">
        <v>575</v>
      </c>
      <c r="S130" s="47">
        <v>-190</v>
      </c>
      <c r="T130" s="47">
        <v>-99</v>
      </c>
      <c r="U130" s="47">
        <v>578</v>
      </c>
      <c r="V130" s="47">
        <v>127</v>
      </c>
      <c r="W130" s="47">
        <v>470</v>
      </c>
      <c r="X130" s="47">
        <v>447</v>
      </c>
      <c r="Y130" s="47">
        <v>1112</v>
      </c>
      <c r="Z130" s="47">
        <v>54</v>
      </c>
      <c r="AA130" s="47">
        <v>996</v>
      </c>
      <c r="AB130" s="47">
        <v>1617</v>
      </c>
      <c r="AC130" s="47">
        <v>1512</v>
      </c>
      <c r="AD130" s="47">
        <v>1919</v>
      </c>
      <c r="AE130" s="47">
        <v>2333</v>
      </c>
      <c r="AF130" s="47">
        <v>2160</v>
      </c>
    </row>
    <row r="131" spans="1:32" x14ac:dyDescent="0.15">
      <c r="A131" s="47" t="s">
        <v>706</v>
      </c>
      <c r="B131" s="47">
        <v>355</v>
      </c>
      <c r="C131" s="47">
        <v>-149</v>
      </c>
      <c r="D131" s="47">
        <v>118</v>
      </c>
      <c r="E131" s="47">
        <v>-339</v>
      </c>
      <c r="F131" s="47">
        <v>563</v>
      </c>
      <c r="G131" s="47">
        <v>239</v>
      </c>
      <c r="H131" s="47">
        <v>-57</v>
      </c>
      <c r="I131" s="47">
        <v>-214</v>
      </c>
      <c r="J131" s="47">
        <v>-423</v>
      </c>
      <c r="K131" s="47">
        <v>887</v>
      </c>
      <c r="L131" s="47">
        <v>-271</v>
      </c>
      <c r="M131" s="47">
        <v>187</v>
      </c>
      <c r="N131" s="47">
        <v>119</v>
      </c>
      <c r="O131" s="47">
        <v>61</v>
      </c>
      <c r="P131" s="47">
        <v>407</v>
      </c>
      <c r="Q131" s="47">
        <v>375</v>
      </c>
      <c r="R131" s="47">
        <v>403</v>
      </c>
      <c r="S131" s="47">
        <v>-524</v>
      </c>
      <c r="T131" s="47">
        <v>137</v>
      </c>
      <c r="U131" s="47">
        <v>-192</v>
      </c>
      <c r="V131" s="47">
        <v>588</v>
      </c>
      <c r="W131" s="47">
        <v>173</v>
      </c>
      <c r="X131" s="47">
        <v>676</v>
      </c>
      <c r="Y131" s="47">
        <v>-846</v>
      </c>
      <c r="Z131" s="47">
        <v>144</v>
      </c>
      <c r="AA131" s="47">
        <v>-596</v>
      </c>
      <c r="AB131" s="47">
        <v>1772</v>
      </c>
      <c r="AC131" s="47">
        <v>5170</v>
      </c>
      <c r="AD131" s="47">
        <v>81</v>
      </c>
      <c r="AE131" s="47">
        <v>157</v>
      </c>
      <c r="AF131" s="47">
        <v>2762</v>
      </c>
    </row>
    <row r="132" spans="1:32" x14ac:dyDescent="0.15">
      <c r="A132" s="47" t="s">
        <v>705</v>
      </c>
      <c r="B132" s="47">
        <v>85</v>
      </c>
      <c r="C132" s="47">
        <v>-18</v>
      </c>
      <c r="D132" s="47">
        <v>36</v>
      </c>
      <c r="E132" s="47">
        <v>-81</v>
      </c>
      <c r="F132" s="47">
        <v>-18</v>
      </c>
      <c r="G132" s="47">
        <v>-97</v>
      </c>
      <c r="H132" s="47">
        <v>-142</v>
      </c>
      <c r="I132" s="47">
        <v>-375</v>
      </c>
      <c r="J132" s="47">
        <v>78</v>
      </c>
      <c r="K132" s="47">
        <v>110</v>
      </c>
      <c r="L132" s="47">
        <v>118</v>
      </c>
      <c r="M132" s="47">
        <v>72</v>
      </c>
      <c r="N132" s="47">
        <v>260</v>
      </c>
      <c r="O132" s="47">
        <v>289</v>
      </c>
      <c r="P132" s="47">
        <v>194</v>
      </c>
      <c r="Q132" s="47">
        <v>1298</v>
      </c>
      <c r="R132" s="47">
        <v>-83</v>
      </c>
      <c r="S132" s="47">
        <v>1155</v>
      </c>
      <c r="T132" s="47">
        <v>346</v>
      </c>
      <c r="U132" s="47">
        <v>-86</v>
      </c>
      <c r="V132" s="47">
        <v>125</v>
      </c>
      <c r="W132" s="47">
        <v>232</v>
      </c>
      <c r="X132" s="47">
        <v>480</v>
      </c>
      <c r="Y132" s="47">
        <v>82</v>
      </c>
      <c r="Z132" s="47">
        <v>159</v>
      </c>
      <c r="AA132" s="47">
        <v>1000</v>
      </c>
      <c r="AB132" s="47">
        <v>306</v>
      </c>
      <c r="AC132" s="47">
        <v>1088</v>
      </c>
      <c r="AD132" s="47">
        <v>447</v>
      </c>
      <c r="AE132" s="47">
        <v>621</v>
      </c>
      <c r="AF132" s="47">
        <v>250</v>
      </c>
    </row>
    <row r="133" spans="1:32" x14ac:dyDescent="0.15">
      <c r="A133" s="47" t="s">
        <v>479</v>
      </c>
      <c r="B133" s="47">
        <v>93</v>
      </c>
      <c r="C133" s="47">
        <v>8</v>
      </c>
      <c r="D133" s="47">
        <v>163</v>
      </c>
      <c r="E133" s="47">
        <v>-25</v>
      </c>
      <c r="F133" s="47">
        <v>-619</v>
      </c>
      <c r="G133" s="47">
        <v>164</v>
      </c>
      <c r="H133" s="47">
        <v>-306</v>
      </c>
      <c r="I133" s="47">
        <v>-7</v>
      </c>
      <c r="J133" s="47">
        <v>186</v>
      </c>
      <c r="K133" s="47">
        <v>-894</v>
      </c>
      <c r="L133" s="47">
        <v>4</v>
      </c>
      <c r="M133" s="47">
        <v>610</v>
      </c>
      <c r="N133" s="47">
        <v>337</v>
      </c>
      <c r="O133" s="47">
        <v>3</v>
      </c>
      <c r="P133" s="47">
        <v>959</v>
      </c>
      <c r="Q133" s="47">
        <v>1504</v>
      </c>
      <c r="R133" s="47">
        <v>2181</v>
      </c>
      <c r="S133" s="47">
        <v>155</v>
      </c>
      <c r="T133" s="47">
        <v>333</v>
      </c>
      <c r="U133" s="47">
        <v>2139</v>
      </c>
      <c r="V133" s="47">
        <v>-1418</v>
      </c>
      <c r="W133" s="47">
        <v>1823</v>
      </c>
      <c r="X133" s="47">
        <v>8</v>
      </c>
      <c r="Y133" s="47">
        <v>2216</v>
      </c>
      <c r="Z133" s="47">
        <v>4800</v>
      </c>
      <c r="AA133" s="47">
        <v>3090</v>
      </c>
      <c r="AB133" s="47">
        <v>142</v>
      </c>
      <c r="AC133" s="47">
        <v>2646</v>
      </c>
      <c r="AD133" s="47">
        <v>4995</v>
      </c>
      <c r="AE133" s="47">
        <v>2270</v>
      </c>
      <c r="AF133" s="47">
        <v>-1466</v>
      </c>
    </row>
    <row r="134" spans="1:32" x14ac:dyDescent="0.15">
      <c r="A134" s="47" t="s">
        <v>704</v>
      </c>
      <c r="B134" s="47">
        <v>-14</v>
      </c>
      <c r="C134" s="47">
        <v>13</v>
      </c>
      <c r="D134" s="47">
        <v>3</v>
      </c>
      <c r="E134" s="47">
        <v>64</v>
      </c>
      <c r="F134" s="47">
        <v>-51</v>
      </c>
      <c r="G134" s="47">
        <v>-4</v>
      </c>
      <c r="H134" s="47">
        <v>-18</v>
      </c>
      <c r="I134" s="47">
        <v>-1</v>
      </c>
      <c r="J134" s="47">
        <v>-6</v>
      </c>
      <c r="K134" s="47">
        <v>5</v>
      </c>
      <c r="L134" s="47">
        <v>45</v>
      </c>
      <c r="M134" s="47" t="s">
        <v>604</v>
      </c>
      <c r="N134" s="47">
        <v>145</v>
      </c>
      <c r="O134" s="47">
        <v>71</v>
      </c>
      <c r="P134" s="47">
        <v>638</v>
      </c>
      <c r="Q134" s="47">
        <v>729</v>
      </c>
      <c r="R134" s="47">
        <v>1403</v>
      </c>
      <c r="S134" s="47">
        <v>-1149</v>
      </c>
      <c r="T134" s="47">
        <v>409</v>
      </c>
      <c r="U134" s="47">
        <v>1416</v>
      </c>
      <c r="V134" s="47">
        <v>-244</v>
      </c>
      <c r="W134" s="47">
        <v>636</v>
      </c>
      <c r="X134" s="47">
        <v>-205</v>
      </c>
      <c r="Y134" s="47">
        <v>1079</v>
      </c>
      <c r="Z134" s="47">
        <v>1781</v>
      </c>
      <c r="AA134" s="47">
        <v>1117</v>
      </c>
      <c r="AB134" s="47">
        <v>-401</v>
      </c>
      <c r="AC134" s="47">
        <v>578</v>
      </c>
      <c r="AD134" s="47">
        <v>715</v>
      </c>
      <c r="AE134" s="47">
        <v>582</v>
      </c>
      <c r="AF134" s="47">
        <v>-753</v>
      </c>
    </row>
    <row r="135" spans="1:32" x14ac:dyDescent="0.15">
      <c r="A135" s="47" t="s">
        <v>703</v>
      </c>
      <c r="B135" s="47">
        <v>87</v>
      </c>
      <c r="C135" s="47">
        <v>-274</v>
      </c>
      <c r="D135" s="47">
        <v>74</v>
      </c>
      <c r="E135" s="47">
        <v>14</v>
      </c>
      <c r="F135" s="47">
        <v>138</v>
      </c>
      <c r="G135" s="47">
        <v>213</v>
      </c>
      <c r="H135" s="47">
        <v>-212</v>
      </c>
      <c r="I135" s="47" t="s">
        <v>604</v>
      </c>
      <c r="J135" s="47" t="s">
        <v>604</v>
      </c>
      <c r="K135" s="47" t="s">
        <v>604</v>
      </c>
      <c r="L135" s="47" t="s">
        <v>604</v>
      </c>
      <c r="M135" s="47" t="s">
        <v>604</v>
      </c>
      <c r="N135" s="47" t="s">
        <v>604</v>
      </c>
      <c r="O135" s="47" t="s">
        <v>604</v>
      </c>
      <c r="P135" s="47">
        <v>-65</v>
      </c>
      <c r="Q135" s="47">
        <v>203</v>
      </c>
      <c r="R135" s="47">
        <v>273</v>
      </c>
      <c r="S135" s="47">
        <v>443</v>
      </c>
      <c r="T135" s="47">
        <v>79</v>
      </c>
      <c r="U135" s="47">
        <v>342</v>
      </c>
      <c r="V135" s="47">
        <v>-263</v>
      </c>
      <c r="W135" s="47">
        <v>-36</v>
      </c>
      <c r="X135" s="47">
        <v>-22</v>
      </c>
      <c r="Y135" s="47">
        <v>98</v>
      </c>
      <c r="Z135" s="47">
        <v>280</v>
      </c>
      <c r="AA135" s="47">
        <v>-99</v>
      </c>
      <c r="AB135" s="47">
        <v>789</v>
      </c>
      <c r="AC135" s="47">
        <v>54</v>
      </c>
      <c r="AD135" s="47">
        <v>1974</v>
      </c>
      <c r="AE135" s="47">
        <v>707</v>
      </c>
      <c r="AF135" s="47">
        <v>-3011</v>
      </c>
    </row>
    <row r="136" spans="1:32" x14ac:dyDescent="0.15">
      <c r="A136" s="47" t="s">
        <v>702</v>
      </c>
      <c r="B136" s="47" t="s">
        <v>586</v>
      </c>
      <c r="C136" s="47" t="s">
        <v>586</v>
      </c>
      <c r="D136" s="47" t="s">
        <v>586</v>
      </c>
      <c r="E136" s="47" t="s">
        <v>586</v>
      </c>
      <c r="F136" s="47" t="s">
        <v>586</v>
      </c>
      <c r="G136" s="47" t="s">
        <v>586</v>
      </c>
      <c r="H136" s="47" t="s">
        <v>586</v>
      </c>
      <c r="I136" s="47" t="s">
        <v>586</v>
      </c>
      <c r="J136" s="47" t="s">
        <v>586</v>
      </c>
      <c r="K136" s="47" t="s">
        <v>586</v>
      </c>
      <c r="L136" s="47" t="s">
        <v>586</v>
      </c>
      <c r="M136" s="47" t="s">
        <v>586</v>
      </c>
      <c r="N136" s="47" t="s">
        <v>586</v>
      </c>
      <c r="O136" s="47" t="s">
        <v>586</v>
      </c>
      <c r="P136" s="47" t="s">
        <v>586</v>
      </c>
      <c r="Q136" s="47" t="s">
        <v>586</v>
      </c>
      <c r="R136" s="47" t="s">
        <v>586</v>
      </c>
      <c r="S136" s="47" t="s">
        <v>586</v>
      </c>
      <c r="T136" s="47" t="s">
        <v>586</v>
      </c>
      <c r="U136" s="47" t="s">
        <v>586</v>
      </c>
      <c r="V136" s="47" t="s">
        <v>586</v>
      </c>
      <c r="W136" s="47" t="s">
        <v>586</v>
      </c>
      <c r="X136" s="47">
        <v>52</v>
      </c>
      <c r="Y136" s="47">
        <v>-41</v>
      </c>
      <c r="Z136" s="47">
        <v>6</v>
      </c>
      <c r="AA136" s="47">
        <v>-8</v>
      </c>
      <c r="AB136" s="47">
        <v>2</v>
      </c>
      <c r="AC136" s="47">
        <v>-10</v>
      </c>
      <c r="AD136" s="47" t="s">
        <v>619</v>
      </c>
      <c r="AE136" s="47" t="s">
        <v>619</v>
      </c>
      <c r="AF136" s="47" t="s">
        <v>619</v>
      </c>
    </row>
    <row r="137" spans="1:32" x14ac:dyDescent="0.15">
      <c r="A137" s="47" t="s">
        <v>701</v>
      </c>
      <c r="B137" s="47" t="s">
        <v>604</v>
      </c>
      <c r="C137" s="47" t="s">
        <v>604</v>
      </c>
      <c r="D137" s="47" t="s">
        <v>604</v>
      </c>
      <c r="E137" s="47" t="s">
        <v>604</v>
      </c>
      <c r="F137" s="47" t="s">
        <v>604</v>
      </c>
      <c r="G137" s="47" t="s">
        <v>604</v>
      </c>
      <c r="H137" s="47" t="s">
        <v>604</v>
      </c>
      <c r="I137" s="47" t="s">
        <v>604</v>
      </c>
      <c r="J137" s="47" t="s">
        <v>604</v>
      </c>
      <c r="K137" s="47">
        <v>1</v>
      </c>
      <c r="L137" s="47">
        <v>24</v>
      </c>
      <c r="M137" s="47">
        <v>-51</v>
      </c>
      <c r="N137" s="47">
        <v>-3</v>
      </c>
      <c r="O137" s="47" t="s">
        <v>619</v>
      </c>
      <c r="P137" s="47">
        <v>-1</v>
      </c>
      <c r="Q137" s="47">
        <v>-1</v>
      </c>
      <c r="R137" s="47">
        <v>-13</v>
      </c>
      <c r="S137" s="47">
        <v>0</v>
      </c>
      <c r="T137" s="47">
        <v>0</v>
      </c>
      <c r="U137" s="47">
        <v>0</v>
      </c>
      <c r="V137" s="47">
        <v>0</v>
      </c>
      <c r="W137" s="47">
        <v>0</v>
      </c>
      <c r="X137" s="47">
        <v>3</v>
      </c>
      <c r="Y137" s="47" t="s">
        <v>604</v>
      </c>
      <c r="Z137" s="47" t="s">
        <v>604</v>
      </c>
      <c r="AA137" s="47" t="s">
        <v>604</v>
      </c>
      <c r="AB137" s="47">
        <v>2</v>
      </c>
      <c r="AC137" s="47">
        <v>15</v>
      </c>
      <c r="AD137" s="47">
        <v>3</v>
      </c>
      <c r="AE137" s="47">
        <v>3</v>
      </c>
      <c r="AF137" s="47">
        <v>45</v>
      </c>
    </row>
    <row r="138" spans="1:32" x14ac:dyDescent="0.15">
      <c r="A138" s="47" t="s">
        <v>700</v>
      </c>
      <c r="B138" s="47" t="s">
        <v>619</v>
      </c>
      <c r="C138" s="47">
        <v>2</v>
      </c>
      <c r="D138" s="47">
        <v>1</v>
      </c>
      <c r="E138" s="47" t="s">
        <v>604</v>
      </c>
      <c r="F138" s="47" t="s">
        <v>604</v>
      </c>
      <c r="G138" s="47" t="s">
        <v>604</v>
      </c>
      <c r="H138" s="47" t="s">
        <v>604</v>
      </c>
      <c r="I138" s="47" t="s">
        <v>619</v>
      </c>
      <c r="J138" s="47" t="s">
        <v>619</v>
      </c>
      <c r="K138" s="47" t="s">
        <v>619</v>
      </c>
      <c r="L138" s="47" t="s">
        <v>619</v>
      </c>
      <c r="M138" s="47" t="s">
        <v>619</v>
      </c>
      <c r="N138" s="47" t="s">
        <v>619</v>
      </c>
      <c r="O138" s="47" t="s">
        <v>619</v>
      </c>
      <c r="P138" s="47" t="s">
        <v>619</v>
      </c>
      <c r="Q138" s="47">
        <v>1</v>
      </c>
      <c r="R138" s="47" t="s">
        <v>619</v>
      </c>
      <c r="S138" s="47">
        <v>-21</v>
      </c>
      <c r="T138" s="47">
        <v>5</v>
      </c>
      <c r="U138" s="47">
        <v>6</v>
      </c>
      <c r="V138" s="47">
        <v>5</v>
      </c>
      <c r="W138" s="47">
        <v>-9</v>
      </c>
      <c r="X138" s="47">
        <v>-3</v>
      </c>
      <c r="Y138" s="47">
        <v>0</v>
      </c>
      <c r="Z138" s="47">
        <v>0</v>
      </c>
      <c r="AA138" s="47" t="s">
        <v>586</v>
      </c>
      <c r="AB138" s="47" t="s">
        <v>586</v>
      </c>
      <c r="AC138" s="47" t="s">
        <v>586</v>
      </c>
      <c r="AD138" s="47" t="s">
        <v>586</v>
      </c>
      <c r="AE138" s="47" t="s">
        <v>586</v>
      </c>
      <c r="AF138" s="47" t="s">
        <v>586</v>
      </c>
    </row>
    <row r="139" spans="1:32" x14ac:dyDescent="0.15">
      <c r="A139" s="47" t="s">
        <v>699</v>
      </c>
      <c r="B139" s="47">
        <v>1</v>
      </c>
      <c r="C139" s="47">
        <v>-1</v>
      </c>
      <c r="D139" s="47">
        <v>1</v>
      </c>
      <c r="E139" s="47">
        <v>-1</v>
      </c>
      <c r="F139" s="47" t="s">
        <v>619</v>
      </c>
      <c r="G139" s="47">
        <v>0</v>
      </c>
      <c r="H139" s="47">
        <v>0</v>
      </c>
      <c r="I139" s="47" t="s">
        <v>586</v>
      </c>
      <c r="J139" s="47" t="s">
        <v>586</v>
      </c>
      <c r="K139" s="47" t="s">
        <v>586</v>
      </c>
      <c r="L139" s="47" t="s">
        <v>586</v>
      </c>
      <c r="M139" s="47" t="s">
        <v>586</v>
      </c>
      <c r="N139" s="47" t="s">
        <v>586</v>
      </c>
      <c r="O139" s="47" t="s">
        <v>586</v>
      </c>
      <c r="P139" s="47" t="s">
        <v>586</v>
      </c>
      <c r="Q139" s="47" t="s">
        <v>586</v>
      </c>
      <c r="R139" s="47" t="s">
        <v>586</v>
      </c>
      <c r="S139" s="47" t="s">
        <v>586</v>
      </c>
      <c r="T139" s="47" t="s">
        <v>586</v>
      </c>
      <c r="U139" s="47" t="s">
        <v>586</v>
      </c>
      <c r="V139" s="47" t="s">
        <v>586</v>
      </c>
      <c r="W139" s="47" t="s">
        <v>586</v>
      </c>
      <c r="X139" s="47">
        <v>1</v>
      </c>
      <c r="Y139" s="47" t="s">
        <v>619</v>
      </c>
      <c r="Z139" s="47" t="s">
        <v>619</v>
      </c>
      <c r="AA139" s="47" t="s">
        <v>619</v>
      </c>
      <c r="AB139" s="47" t="s">
        <v>619</v>
      </c>
      <c r="AC139" s="47" t="s">
        <v>619</v>
      </c>
      <c r="AD139" s="47" t="s">
        <v>619</v>
      </c>
      <c r="AE139" s="47" t="s">
        <v>619</v>
      </c>
      <c r="AF139" s="47" t="s">
        <v>619</v>
      </c>
    </row>
    <row r="140" spans="1:32" x14ac:dyDescent="0.15">
      <c r="A140" s="47" t="s">
        <v>698</v>
      </c>
      <c r="B140" s="47" t="s">
        <v>604</v>
      </c>
      <c r="C140" s="47" t="s">
        <v>604</v>
      </c>
      <c r="D140" s="47" t="s">
        <v>604</v>
      </c>
      <c r="E140" s="47" t="s">
        <v>604</v>
      </c>
      <c r="F140" s="47" t="s">
        <v>604</v>
      </c>
      <c r="G140" s="47" t="s">
        <v>604</v>
      </c>
      <c r="H140" s="47" t="s">
        <v>604</v>
      </c>
      <c r="I140" s="47" t="s">
        <v>604</v>
      </c>
      <c r="J140" s="47" t="s">
        <v>604</v>
      </c>
      <c r="K140" s="47" t="s">
        <v>604</v>
      </c>
      <c r="L140" s="47">
        <v>-52</v>
      </c>
      <c r="M140" s="47">
        <v>10</v>
      </c>
      <c r="N140" s="47">
        <v>-15</v>
      </c>
      <c r="O140" s="47">
        <v>6</v>
      </c>
      <c r="P140" s="47">
        <v>25</v>
      </c>
      <c r="Q140" s="47">
        <v>38</v>
      </c>
      <c r="R140" s="47">
        <v>-41</v>
      </c>
      <c r="S140" s="47" t="s">
        <v>619</v>
      </c>
      <c r="T140" s="47" t="s">
        <v>619</v>
      </c>
      <c r="U140" s="47">
        <v>-1</v>
      </c>
      <c r="V140" s="47">
        <v>-1</v>
      </c>
      <c r="W140" s="47" t="s">
        <v>619</v>
      </c>
      <c r="X140" s="47">
        <v>-32</v>
      </c>
      <c r="Y140" s="47">
        <v>36</v>
      </c>
      <c r="Z140" s="47">
        <v>-11</v>
      </c>
      <c r="AA140" s="47">
        <v>-52</v>
      </c>
      <c r="AB140" s="47">
        <v>2</v>
      </c>
      <c r="AC140" s="47">
        <v>-50</v>
      </c>
      <c r="AD140" s="47">
        <v>48</v>
      </c>
      <c r="AE140" s="47">
        <v>-4</v>
      </c>
      <c r="AF140" s="47">
        <v>6</v>
      </c>
    </row>
    <row r="141" spans="1:32" x14ac:dyDescent="0.15">
      <c r="A141" s="47" t="s">
        <v>697</v>
      </c>
      <c r="B141" s="47" t="s">
        <v>619</v>
      </c>
      <c r="C141" s="47" t="s">
        <v>619</v>
      </c>
      <c r="D141" s="47" t="s">
        <v>619</v>
      </c>
      <c r="E141" s="47">
        <v>1</v>
      </c>
      <c r="F141" s="47">
        <v>-2</v>
      </c>
      <c r="G141" s="47" t="s">
        <v>619</v>
      </c>
      <c r="H141" s="47" t="s">
        <v>619</v>
      </c>
      <c r="I141" s="47" t="s">
        <v>586</v>
      </c>
      <c r="J141" s="47" t="s">
        <v>586</v>
      </c>
      <c r="K141" s="47" t="s">
        <v>586</v>
      </c>
      <c r="L141" s="47" t="s">
        <v>586</v>
      </c>
      <c r="M141" s="47" t="s">
        <v>586</v>
      </c>
      <c r="N141" s="47" t="s">
        <v>586</v>
      </c>
      <c r="O141" s="47" t="s">
        <v>586</v>
      </c>
      <c r="P141" s="47" t="s">
        <v>586</v>
      </c>
      <c r="Q141" s="47" t="s">
        <v>586</v>
      </c>
      <c r="R141" s="47" t="s">
        <v>586</v>
      </c>
      <c r="S141" s="47">
        <v>94</v>
      </c>
      <c r="T141" s="47">
        <v>-68</v>
      </c>
      <c r="U141" s="47">
        <v>-120</v>
      </c>
      <c r="V141" s="47">
        <v>-6</v>
      </c>
      <c r="W141" s="47">
        <v>163</v>
      </c>
      <c r="X141" s="47" t="s">
        <v>604</v>
      </c>
      <c r="Y141" s="47" t="s">
        <v>604</v>
      </c>
      <c r="Z141" s="47" t="s">
        <v>604</v>
      </c>
      <c r="AA141" s="47" t="s">
        <v>586</v>
      </c>
      <c r="AB141" s="47" t="s">
        <v>586</v>
      </c>
      <c r="AC141" s="47">
        <v>1</v>
      </c>
      <c r="AD141" s="47">
        <v>1</v>
      </c>
      <c r="AE141" s="47" t="s">
        <v>604</v>
      </c>
      <c r="AF141" s="47" t="s">
        <v>604</v>
      </c>
    </row>
    <row r="142" spans="1:32" x14ac:dyDescent="0.15">
      <c r="A142" s="47" t="s">
        <v>696</v>
      </c>
      <c r="B142" s="47" t="s">
        <v>604</v>
      </c>
      <c r="C142" s="47" t="s">
        <v>604</v>
      </c>
      <c r="D142" s="47" t="s">
        <v>604</v>
      </c>
      <c r="E142" s="47" t="s">
        <v>604</v>
      </c>
      <c r="F142" s="47" t="s">
        <v>604</v>
      </c>
      <c r="G142" s="47">
        <v>-1</v>
      </c>
      <c r="H142" s="47" t="s">
        <v>619</v>
      </c>
      <c r="I142" s="47">
        <v>16</v>
      </c>
      <c r="J142" s="47" t="s">
        <v>604</v>
      </c>
      <c r="K142" s="47">
        <v>-13</v>
      </c>
      <c r="L142" s="47">
        <v>4</v>
      </c>
      <c r="M142" s="47">
        <v>17</v>
      </c>
      <c r="N142" s="47" t="s">
        <v>604</v>
      </c>
      <c r="O142" s="47" t="s">
        <v>604</v>
      </c>
      <c r="P142" s="47">
        <v>6</v>
      </c>
      <c r="Q142" s="47">
        <v>16</v>
      </c>
      <c r="R142" s="47" t="s">
        <v>604</v>
      </c>
      <c r="S142" s="47" t="s">
        <v>619</v>
      </c>
      <c r="T142" s="47">
        <v>0</v>
      </c>
      <c r="U142" s="47">
        <v>0</v>
      </c>
      <c r="V142" s="47">
        <v>0</v>
      </c>
      <c r="W142" s="47" t="s">
        <v>619</v>
      </c>
      <c r="X142" s="47">
        <v>1</v>
      </c>
      <c r="Y142" s="47" t="s">
        <v>619</v>
      </c>
      <c r="Z142" s="47" t="s">
        <v>619</v>
      </c>
      <c r="AA142" s="47" t="s">
        <v>604</v>
      </c>
      <c r="AB142" s="47" t="s">
        <v>604</v>
      </c>
      <c r="AC142" s="47" t="s">
        <v>604</v>
      </c>
      <c r="AD142" s="47" t="s">
        <v>604</v>
      </c>
      <c r="AE142" s="47" t="s">
        <v>604</v>
      </c>
      <c r="AF142" s="47" t="s">
        <v>604</v>
      </c>
    </row>
    <row r="143" spans="1:32" x14ac:dyDescent="0.15">
      <c r="A143" s="47" t="s">
        <v>695</v>
      </c>
      <c r="B143" s="47" t="s">
        <v>586</v>
      </c>
      <c r="C143" s="47" t="s">
        <v>586</v>
      </c>
      <c r="D143" s="47" t="s">
        <v>586</v>
      </c>
      <c r="E143" s="47" t="s">
        <v>586</v>
      </c>
      <c r="F143" s="47" t="s">
        <v>586</v>
      </c>
      <c r="G143" s="47" t="s">
        <v>586</v>
      </c>
      <c r="H143" s="47" t="s">
        <v>586</v>
      </c>
      <c r="I143" s="47" t="s">
        <v>586</v>
      </c>
      <c r="J143" s="47" t="s">
        <v>586</v>
      </c>
      <c r="K143" s="47" t="s">
        <v>586</v>
      </c>
      <c r="L143" s="47" t="s">
        <v>586</v>
      </c>
      <c r="M143" s="47" t="s">
        <v>586</v>
      </c>
      <c r="N143" s="47" t="s">
        <v>586</v>
      </c>
      <c r="O143" s="47" t="s">
        <v>586</v>
      </c>
      <c r="P143" s="47" t="s">
        <v>586</v>
      </c>
      <c r="Q143" s="47" t="s">
        <v>586</v>
      </c>
      <c r="R143" s="47" t="s">
        <v>586</v>
      </c>
      <c r="S143" s="47" t="s">
        <v>604</v>
      </c>
      <c r="T143" s="47" t="s">
        <v>604</v>
      </c>
      <c r="U143" s="47" t="s">
        <v>604</v>
      </c>
      <c r="V143" s="47" t="s">
        <v>604</v>
      </c>
      <c r="W143" s="47" t="s">
        <v>604</v>
      </c>
      <c r="X143" s="47" t="s">
        <v>586</v>
      </c>
      <c r="Y143" s="47" t="s">
        <v>586</v>
      </c>
      <c r="Z143" s="47" t="s">
        <v>586</v>
      </c>
      <c r="AA143" s="47" t="s">
        <v>619</v>
      </c>
      <c r="AB143" s="47" t="s">
        <v>619</v>
      </c>
      <c r="AC143" s="47" t="s">
        <v>619</v>
      </c>
      <c r="AD143" s="47" t="s">
        <v>619</v>
      </c>
      <c r="AE143" s="47" t="s">
        <v>619</v>
      </c>
      <c r="AF143" s="47" t="s">
        <v>619</v>
      </c>
    </row>
    <row r="144" spans="1:32" x14ac:dyDescent="0.15">
      <c r="A144" s="47" t="s">
        <v>694</v>
      </c>
      <c r="B144" s="47">
        <v>2</v>
      </c>
      <c r="C144" s="47">
        <v>-37</v>
      </c>
      <c r="D144" s="47">
        <v>-23</v>
      </c>
      <c r="E144" s="47" t="s">
        <v>604</v>
      </c>
      <c r="F144" s="47" t="s">
        <v>604</v>
      </c>
      <c r="G144" s="47" t="s">
        <v>604</v>
      </c>
      <c r="H144" s="47" t="s">
        <v>604</v>
      </c>
      <c r="I144" s="47" t="s">
        <v>604</v>
      </c>
      <c r="J144" s="47">
        <v>-12</v>
      </c>
      <c r="K144" s="47">
        <v>-34</v>
      </c>
      <c r="L144" s="47" t="s">
        <v>604</v>
      </c>
      <c r="M144" s="47" t="s">
        <v>604</v>
      </c>
      <c r="N144" s="47" t="s">
        <v>586</v>
      </c>
      <c r="O144" s="47" t="s">
        <v>586</v>
      </c>
      <c r="P144" s="47" t="s">
        <v>586</v>
      </c>
      <c r="Q144" s="47" t="s">
        <v>586</v>
      </c>
      <c r="R144" s="47" t="s">
        <v>586</v>
      </c>
      <c r="S144" s="47" t="s">
        <v>586</v>
      </c>
      <c r="T144" s="47" t="s">
        <v>586</v>
      </c>
      <c r="U144" s="47" t="s">
        <v>586</v>
      </c>
      <c r="V144" s="47" t="s">
        <v>586</v>
      </c>
      <c r="W144" s="47" t="s">
        <v>586</v>
      </c>
      <c r="X144" s="47" t="s">
        <v>586</v>
      </c>
      <c r="Y144" s="47" t="s">
        <v>586</v>
      </c>
      <c r="Z144" s="47" t="s">
        <v>586</v>
      </c>
      <c r="AA144" s="47" t="s">
        <v>586</v>
      </c>
      <c r="AB144" s="47" t="s">
        <v>586</v>
      </c>
      <c r="AC144" s="47" t="s">
        <v>586</v>
      </c>
      <c r="AD144" s="47" t="s">
        <v>586</v>
      </c>
      <c r="AE144" s="47" t="s">
        <v>586</v>
      </c>
      <c r="AF144" s="47" t="s">
        <v>586</v>
      </c>
    </row>
    <row r="145" spans="1:32" x14ac:dyDescent="0.15">
      <c r="A145" s="47" t="s">
        <v>693</v>
      </c>
      <c r="B145" s="47" t="s">
        <v>586</v>
      </c>
      <c r="C145" s="47" t="s">
        <v>586</v>
      </c>
      <c r="D145" s="47" t="s">
        <v>586</v>
      </c>
      <c r="E145" s="47" t="s">
        <v>586</v>
      </c>
      <c r="F145" s="47" t="s">
        <v>586</v>
      </c>
      <c r="G145" s="47" t="s">
        <v>586</v>
      </c>
      <c r="H145" s="47" t="s">
        <v>586</v>
      </c>
      <c r="I145" s="47" t="s">
        <v>586</v>
      </c>
      <c r="J145" s="47" t="s">
        <v>586</v>
      </c>
      <c r="K145" s="47" t="s">
        <v>586</v>
      </c>
      <c r="L145" s="47" t="s">
        <v>586</v>
      </c>
      <c r="M145" s="47" t="s">
        <v>586</v>
      </c>
      <c r="N145" s="47" t="s">
        <v>604</v>
      </c>
      <c r="O145" s="47" t="s">
        <v>604</v>
      </c>
      <c r="P145" s="47" t="s">
        <v>604</v>
      </c>
      <c r="Q145" s="47">
        <v>-1</v>
      </c>
      <c r="R145" s="47">
        <v>15</v>
      </c>
      <c r="S145" s="47">
        <v>97</v>
      </c>
      <c r="T145" s="47">
        <v>-48</v>
      </c>
      <c r="U145" s="47">
        <v>-8</v>
      </c>
      <c r="V145" s="47">
        <v>5</v>
      </c>
      <c r="W145" s="47">
        <v>-70</v>
      </c>
      <c r="X145" s="47">
        <v>25</v>
      </c>
      <c r="Y145" s="47">
        <v>-57</v>
      </c>
      <c r="Z145" s="47">
        <v>134</v>
      </c>
      <c r="AA145" s="47">
        <v>-15</v>
      </c>
      <c r="AB145" s="47" t="s">
        <v>604</v>
      </c>
      <c r="AC145" s="47">
        <v>52</v>
      </c>
      <c r="AD145" s="47">
        <v>-66</v>
      </c>
      <c r="AE145" s="47">
        <v>-43</v>
      </c>
      <c r="AF145" s="47" t="s">
        <v>604</v>
      </c>
    </row>
    <row r="146" spans="1:32" x14ac:dyDescent="0.15">
      <c r="A146" s="47" t="s">
        <v>692</v>
      </c>
      <c r="B146" s="47" t="s">
        <v>586</v>
      </c>
      <c r="C146" s="47" t="s">
        <v>586</v>
      </c>
      <c r="D146" s="47" t="s">
        <v>586</v>
      </c>
      <c r="E146" s="47" t="s">
        <v>586</v>
      </c>
      <c r="F146" s="47" t="s">
        <v>586</v>
      </c>
      <c r="G146" s="47" t="s">
        <v>586</v>
      </c>
      <c r="H146" s="47" t="s">
        <v>586</v>
      </c>
      <c r="I146" s="47" t="s">
        <v>586</v>
      </c>
      <c r="J146" s="47" t="s">
        <v>586</v>
      </c>
      <c r="K146" s="47" t="s">
        <v>586</v>
      </c>
      <c r="L146" s="47" t="s">
        <v>586</v>
      </c>
      <c r="M146" s="47" t="s">
        <v>586</v>
      </c>
      <c r="N146" s="47">
        <v>-16</v>
      </c>
      <c r="O146" s="47">
        <v>-5</v>
      </c>
      <c r="P146" s="47">
        <v>2</v>
      </c>
      <c r="Q146" s="47">
        <v>-39</v>
      </c>
      <c r="R146" s="47">
        <v>58</v>
      </c>
      <c r="S146" s="47">
        <v>-37</v>
      </c>
      <c r="T146" s="47">
        <v>-11</v>
      </c>
      <c r="U146" s="47">
        <v>-16</v>
      </c>
      <c r="V146" s="47">
        <v>-36</v>
      </c>
      <c r="W146" s="47">
        <v>-26</v>
      </c>
      <c r="X146" s="47">
        <v>21</v>
      </c>
      <c r="Y146" s="47">
        <v>-15</v>
      </c>
      <c r="Z146" s="47">
        <v>-18</v>
      </c>
      <c r="AA146" s="47" t="s">
        <v>604</v>
      </c>
      <c r="AB146" s="47" t="s">
        <v>604</v>
      </c>
      <c r="AC146" s="47" t="s">
        <v>604</v>
      </c>
      <c r="AD146" s="47" t="s">
        <v>604</v>
      </c>
      <c r="AE146" s="47" t="s">
        <v>604</v>
      </c>
      <c r="AF146" s="47" t="s">
        <v>604</v>
      </c>
    </row>
    <row r="147" spans="1:32" x14ac:dyDescent="0.15">
      <c r="A147" s="47" t="s">
        <v>691</v>
      </c>
      <c r="B147" s="47">
        <v>170</v>
      </c>
      <c r="C147" s="47">
        <v>-150</v>
      </c>
      <c r="D147" s="47">
        <v>-71</v>
      </c>
      <c r="E147" s="47">
        <v>-66</v>
      </c>
      <c r="F147" s="47">
        <v>-110</v>
      </c>
      <c r="G147" s="47">
        <v>13</v>
      </c>
      <c r="H147" s="47">
        <v>65</v>
      </c>
      <c r="I147" s="47">
        <v>11</v>
      </c>
      <c r="J147" s="47">
        <v>4</v>
      </c>
      <c r="K147" s="47">
        <v>-644</v>
      </c>
      <c r="L147" s="47" t="s">
        <v>604</v>
      </c>
      <c r="M147" s="47">
        <v>3</v>
      </c>
      <c r="N147" s="47">
        <v>20</v>
      </c>
      <c r="O147" s="47">
        <v>3</v>
      </c>
      <c r="P147" s="47">
        <v>41</v>
      </c>
      <c r="Q147" s="47">
        <v>67</v>
      </c>
      <c r="R147" s="47">
        <v>41</v>
      </c>
      <c r="S147" s="47">
        <v>8</v>
      </c>
      <c r="T147" s="47">
        <v>-8</v>
      </c>
      <c r="U147" s="47">
        <v>-64</v>
      </c>
      <c r="V147" s="47">
        <v>40</v>
      </c>
      <c r="W147" s="47">
        <v>20</v>
      </c>
      <c r="X147" s="47">
        <v>60</v>
      </c>
      <c r="Y147" s="47">
        <v>54</v>
      </c>
      <c r="Z147" s="47">
        <v>-23</v>
      </c>
      <c r="AA147" s="47">
        <v>-88</v>
      </c>
      <c r="AB147" s="47">
        <v>-166</v>
      </c>
      <c r="AC147" s="47">
        <v>31</v>
      </c>
      <c r="AD147" s="47">
        <v>-13</v>
      </c>
      <c r="AE147" s="47">
        <v>-10</v>
      </c>
      <c r="AF147" s="47">
        <v>-25</v>
      </c>
    </row>
    <row r="148" spans="1:32" x14ac:dyDescent="0.15">
      <c r="A148" s="47" t="s">
        <v>690</v>
      </c>
      <c r="B148" s="47" t="s">
        <v>604</v>
      </c>
      <c r="C148" s="47" t="s">
        <v>604</v>
      </c>
      <c r="D148" s="47" t="s">
        <v>604</v>
      </c>
      <c r="E148" s="47" t="s">
        <v>604</v>
      </c>
      <c r="F148" s="47" t="s">
        <v>604</v>
      </c>
      <c r="G148" s="47">
        <v>-4</v>
      </c>
      <c r="H148" s="47">
        <v>1</v>
      </c>
      <c r="I148" s="47" t="s">
        <v>604</v>
      </c>
      <c r="J148" s="47" t="s">
        <v>604</v>
      </c>
      <c r="K148" s="47" t="s">
        <v>604</v>
      </c>
      <c r="L148" s="47" t="s">
        <v>604</v>
      </c>
      <c r="M148" s="47" t="s">
        <v>604</v>
      </c>
      <c r="N148" s="47" t="s">
        <v>604</v>
      </c>
      <c r="O148" s="47" t="s">
        <v>604</v>
      </c>
      <c r="P148" s="47" t="s">
        <v>604</v>
      </c>
      <c r="Q148" s="47" t="s">
        <v>604</v>
      </c>
      <c r="R148" s="47" t="s">
        <v>604</v>
      </c>
      <c r="S148" s="47" t="s">
        <v>619</v>
      </c>
      <c r="T148" s="47" t="s">
        <v>619</v>
      </c>
      <c r="U148" s="47">
        <v>-1</v>
      </c>
      <c r="V148" s="47">
        <v>-1</v>
      </c>
      <c r="W148" s="47">
        <v>-1</v>
      </c>
      <c r="X148" s="47" t="s">
        <v>604</v>
      </c>
      <c r="Y148" s="47" t="s">
        <v>604</v>
      </c>
      <c r="Z148" s="47" t="s">
        <v>604</v>
      </c>
      <c r="AA148" s="47">
        <v>-1</v>
      </c>
      <c r="AB148" s="47">
        <v>0</v>
      </c>
      <c r="AC148" s="47">
        <v>1</v>
      </c>
      <c r="AD148" s="47">
        <v>1</v>
      </c>
      <c r="AE148" s="47">
        <v>1</v>
      </c>
      <c r="AF148" s="47">
        <v>1</v>
      </c>
    </row>
    <row r="149" spans="1:32" x14ac:dyDescent="0.15">
      <c r="A149" s="47" t="s">
        <v>689</v>
      </c>
      <c r="B149" s="47" t="s">
        <v>586</v>
      </c>
      <c r="C149" s="47" t="s">
        <v>586</v>
      </c>
      <c r="D149" s="47" t="s">
        <v>586</v>
      </c>
      <c r="E149" s="47" t="s">
        <v>586</v>
      </c>
      <c r="F149" s="47" t="s">
        <v>586</v>
      </c>
      <c r="G149" s="47" t="s">
        <v>586</v>
      </c>
      <c r="H149" s="47" t="s">
        <v>586</v>
      </c>
      <c r="I149" s="47">
        <v>0</v>
      </c>
      <c r="J149" s="47">
        <v>0</v>
      </c>
      <c r="K149" s="47">
        <v>0</v>
      </c>
      <c r="L149" s="47">
        <v>-4</v>
      </c>
      <c r="M149" s="47">
        <v>2</v>
      </c>
      <c r="N149" s="47" t="s">
        <v>604</v>
      </c>
      <c r="O149" s="47" t="s">
        <v>604</v>
      </c>
      <c r="P149" s="47" t="s">
        <v>604</v>
      </c>
      <c r="Q149" s="47" t="s">
        <v>604</v>
      </c>
      <c r="R149" s="47" t="s">
        <v>604</v>
      </c>
      <c r="S149" s="47">
        <v>261</v>
      </c>
      <c r="T149" s="47">
        <v>-48</v>
      </c>
      <c r="U149" s="47">
        <v>114</v>
      </c>
      <c r="V149" s="47">
        <v>-460</v>
      </c>
      <c r="W149" s="47">
        <v>1025</v>
      </c>
      <c r="X149" s="47">
        <v>-420</v>
      </c>
      <c r="Y149" s="47">
        <v>324</v>
      </c>
      <c r="Z149" s="47">
        <v>678</v>
      </c>
      <c r="AA149" s="47">
        <v>-93</v>
      </c>
      <c r="AB149" s="47">
        <v>-913</v>
      </c>
      <c r="AC149" s="47">
        <v>56</v>
      </c>
      <c r="AD149" s="47">
        <v>-88</v>
      </c>
      <c r="AE149" s="47">
        <v>40</v>
      </c>
      <c r="AF149" s="47">
        <v>269</v>
      </c>
    </row>
    <row r="150" spans="1:32" x14ac:dyDescent="0.15">
      <c r="A150" s="47" t="s">
        <v>688</v>
      </c>
      <c r="B150" s="47" t="s">
        <v>586</v>
      </c>
      <c r="C150" s="47" t="s">
        <v>586</v>
      </c>
      <c r="D150" s="47" t="s">
        <v>586</v>
      </c>
      <c r="E150" s="47" t="s">
        <v>586</v>
      </c>
      <c r="F150" s="47" t="s">
        <v>586</v>
      </c>
      <c r="G150" s="47" t="s">
        <v>586</v>
      </c>
      <c r="H150" s="47" t="s">
        <v>586</v>
      </c>
      <c r="I150" s="47" t="s">
        <v>586</v>
      </c>
      <c r="J150" s="47" t="s">
        <v>586</v>
      </c>
      <c r="K150" s="47" t="s">
        <v>586</v>
      </c>
      <c r="L150" s="47" t="s">
        <v>586</v>
      </c>
      <c r="M150" s="47" t="s">
        <v>586</v>
      </c>
      <c r="N150" s="47">
        <v>0</v>
      </c>
      <c r="O150" s="47">
        <v>0</v>
      </c>
      <c r="P150" s="47">
        <v>0</v>
      </c>
      <c r="Q150" s="47" t="s">
        <v>619</v>
      </c>
      <c r="R150" s="47">
        <v>-3</v>
      </c>
      <c r="S150" s="47">
        <v>-7</v>
      </c>
      <c r="T150" s="47">
        <v>-15</v>
      </c>
      <c r="U150" s="47">
        <v>-15</v>
      </c>
      <c r="V150" s="47">
        <v>-15</v>
      </c>
      <c r="W150" s="47">
        <v>-14</v>
      </c>
      <c r="X150" s="47">
        <v>-16</v>
      </c>
      <c r="Y150" s="47">
        <v>-4</v>
      </c>
      <c r="Z150" s="47">
        <v>0</v>
      </c>
      <c r="AA150" s="47" t="s">
        <v>619</v>
      </c>
      <c r="AB150" s="47">
        <v>0</v>
      </c>
      <c r="AC150" s="47">
        <v>1</v>
      </c>
      <c r="AD150" s="47">
        <v>1</v>
      </c>
      <c r="AE150" s="47">
        <v>1</v>
      </c>
      <c r="AF150" s="47">
        <v>1</v>
      </c>
    </row>
    <row r="151" spans="1:32" x14ac:dyDescent="0.15">
      <c r="A151" s="47" t="s">
        <v>687</v>
      </c>
      <c r="B151" s="47" t="s">
        <v>619</v>
      </c>
      <c r="C151" s="47" t="s">
        <v>619</v>
      </c>
      <c r="D151" s="47" t="s">
        <v>619</v>
      </c>
      <c r="E151" s="47" t="s">
        <v>619</v>
      </c>
      <c r="F151" s="47" t="s">
        <v>619</v>
      </c>
      <c r="G151" s="47" t="s">
        <v>619</v>
      </c>
      <c r="H151" s="47" t="s">
        <v>619</v>
      </c>
      <c r="I151" s="47" t="s">
        <v>619</v>
      </c>
      <c r="J151" s="47">
        <v>1</v>
      </c>
      <c r="K151" s="47">
        <v>1</v>
      </c>
      <c r="L151" s="47">
        <v>1</v>
      </c>
      <c r="M151" s="47">
        <v>1</v>
      </c>
      <c r="N151" s="47" t="s">
        <v>619</v>
      </c>
      <c r="O151" s="47">
        <v>25</v>
      </c>
      <c r="P151" s="47" t="s">
        <v>619</v>
      </c>
      <c r="Q151" s="47">
        <v>5</v>
      </c>
      <c r="R151" s="47">
        <v>3</v>
      </c>
      <c r="S151" s="47" t="s">
        <v>604</v>
      </c>
      <c r="T151" s="47" t="s">
        <v>604</v>
      </c>
      <c r="U151" s="47">
        <v>1</v>
      </c>
      <c r="V151" s="47">
        <v>2</v>
      </c>
      <c r="W151" s="47">
        <v>1</v>
      </c>
      <c r="X151" s="47">
        <v>1</v>
      </c>
      <c r="Y151" s="47">
        <v>-2</v>
      </c>
      <c r="Z151" s="47">
        <v>1</v>
      </c>
      <c r="AA151" s="47">
        <v>0</v>
      </c>
      <c r="AB151" s="47">
        <v>0</v>
      </c>
      <c r="AC151" s="47">
        <v>1</v>
      </c>
      <c r="AD151" s="47">
        <v>5</v>
      </c>
      <c r="AE151" s="47">
        <v>4</v>
      </c>
      <c r="AF151" s="47">
        <v>4</v>
      </c>
    </row>
    <row r="152" spans="1:32" x14ac:dyDescent="0.15">
      <c r="A152" s="47" t="s">
        <v>686</v>
      </c>
      <c r="B152" s="47">
        <v>36</v>
      </c>
      <c r="C152" s="47">
        <v>-26</v>
      </c>
      <c r="D152" s="47">
        <v>77</v>
      </c>
      <c r="E152" s="47">
        <v>15</v>
      </c>
      <c r="F152" s="47">
        <v>-39</v>
      </c>
      <c r="G152" s="47">
        <v>56</v>
      </c>
      <c r="H152" s="47">
        <v>-125</v>
      </c>
      <c r="I152" s="47">
        <v>-55</v>
      </c>
      <c r="J152" s="47">
        <v>256</v>
      </c>
      <c r="K152" s="47">
        <v>-50</v>
      </c>
      <c r="L152" s="47">
        <v>-60</v>
      </c>
      <c r="M152" s="47">
        <v>-55</v>
      </c>
      <c r="N152" s="47">
        <v>-40</v>
      </c>
      <c r="O152" s="47">
        <v>-36</v>
      </c>
      <c r="P152" s="47">
        <v>-32</v>
      </c>
      <c r="Q152" s="47">
        <v>-18</v>
      </c>
      <c r="R152" s="47">
        <v>91</v>
      </c>
      <c r="S152" s="47">
        <v>129</v>
      </c>
      <c r="T152" s="47">
        <v>73</v>
      </c>
      <c r="U152" s="47">
        <v>2</v>
      </c>
      <c r="V152" s="47">
        <v>-182</v>
      </c>
      <c r="W152" s="47">
        <v>11</v>
      </c>
      <c r="X152" s="47">
        <v>61</v>
      </c>
      <c r="Y152" s="47">
        <v>-166</v>
      </c>
      <c r="Z152" s="47">
        <v>-17</v>
      </c>
      <c r="AA152" s="47">
        <v>130</v>
      </c>
      <c r="AB152" s="47">
        <v>-439</v>
      </c>
      <c r="AC152" s="47">
        <v>4</v>
      </c>
      <c r="AD152" s="47">
        <v>327</v>
      </c>
      <c r="AE152" s="47">
        <v>94</v>
      </c>
      <c r="AF152" s="47">
        <v>78</v>
      </c>
    </row>
    <row r="153" spans="1:32" x14ac:dyDescent="0.15">
      <c r="A153" s="47" t="s">
        <v>685</v>
      </c>
      <c r="B153" s="47">
        <v>1</v>
      </c>
      <c r="C153" s="47">
        <v>-2</v>
      </c>
      <c r="D153" s="47">
        <v>-1</v>
      </c>
      <c r="E153" s="47" t="s">
        <v>619</v>
      </c>
      <c r="F153" s="47">
        <v>-1</v>
      </c>
      <c r="G153" s="47">
        <v>0</v>
      </c>
      <c r="H153" s="47">
        <v>0</v>
      </c>
      <c r="I153" s="47" t="s">
        <v>586</v>
      </c>
      <c r="J153" s="47" t="s">
        <v>586</v>
      </c>
      <c r="K153" s="47" t="s">
        <v>586</v>
      </c>
      <c r="L153" s="47" t="s">
        <v>586</v>
      </c>
      <c r="M153" s="47" t="s">
        <v>586</v>
      </c>
      <c r="N153" s="47" t="s">
        <v>586</v>
      </c>
      <c r="O153" s="47" t="s">
        <v>586</v>
      </c>
      <c r="P153" s="47" t="s">
        <v>586</v>
      </c>
      <c r="Q153" s="47" t="s">
        <v>586</v>
      </c>
      <c r="R153" s="47" t="s">
        <v>586</v>
      </c>
      <c r="S153" s="47" t="s">
        <v>586</v>
      </c>
      <c r="T153" s="47" t="s">
        <v>586</v>
      </c>
      <c r="U153" s="47" t="s">
        <v>586</v>
      </c>
      <c r="V153" s="47" t="s">
        <v>586</v>
      </c>
      <c r="W153" s="47" t="s">
        <v>586</v>
      </c>
      <c r="X153" s="47" t="s">
        <v>619</v>
      </c>
      <c r="Y153" s="47" t="s">
        <v>619</v>
      </c>
      <c r="Z153" s="47" t="s">
        <v>619</v>
      </c>
      <c r="AA153" s="47" t="s">
        <v>619</v>
      </c>
      <c r="AB153" s="47" t="s">
        <v>619</v>
      </c>
      <c r="AC153" s="47" t="s">
        <v>586</v>
      </c>
      <c r="AD153" s="47" t="s">
        <v>586</v>
      </c>
      <c r="AE153" s="47" t="s">
        <v>586</v>
      </c>
      <c r="AF153" s="47" t="s">
        <v>586</v>
      </c>
    </row>
    <row r="154" spans="1:32" x14ac:dyDescent="0.15">
      <c r="A154" s="47" t="s">
        <v>684</v>
      </c>
      <c r="B154" s="47" t="s">
        <v>604</v>
      </c>
      <c r="C154" s="47" t="s">
        <v>604</v>
      </c>
      <c r="D154" s="47">
        <v>-21</v>
      </c>
      <c r="E154" s="47">
        <v>-12</v>
      </c>
      <c r="F154" s="47">
        <v>-29</v>
      </c>
      <c r="G154" s="47">
        <v>-26</v>
      </c>
      <c r="H154" s="47">
        <v>25</v>
      </c>
      <c r="I154" s="47">
        <v>-4</v>
      </c>
      <c r="J154" s="47">
        <v>-2</v>
      </c>
      <c r="K154" s="47">
        <v>23</v>
      </c>
      <c r="L154" s="47">
        <v>-20</v>
      </c>
      <c r="M154" s="47">
        <v>-10</v>
      </c>
      <c r="N154" s="47">
        <v>47</v>
      </c>
      <c r="O154" s="47">
        <v>41</v>
      </c>
      <c r="P154" s="47">
        <v>58</v>
      </c>
      <c r="Q154" s="47">
        <v>29</v>
      </c>
      <c r="R154" s="47">
        <v>50</v>
      </c>
      <c r="S154" s="47">
        <v>-92</v>
      </c>
      <c r="T154" s="47">
        <v>-24</v>
      </c>
      <c r="U154" s="47">
        <v>91</v>
      </c>
      <c r="V154" s="47">
        <v>-31</v>
      </c>
      <c r="W154" s="47">
        <v>4</v>
      </c>
      <c r="X154" s="47">
        <v>120</v>
      </c>
      <c r="Y154" s="47">
        <v>-4</v>
      </c>
      <c r="Z154" s="47">
        <v>729</v>
      </c>
      <c r="AA154" s="47" t="s">
        <v>604</v>
      </c>
      <c r="AB154" s="47" t="s">
        <v>604</v>
      </c>
      <c r="AC154" s="47">
        <v>205</v>
      </c>
      <c r="AD154" s="47">
        <v>-313</v>
      </c>
      <c r="AE154" s="47">
        <v>328</v>
      </c>
      <c r="AF154" s="47">
        <v>461</v>
      </c>
    </row>
    <row r="155" spans="1:32" x14ac:dyDescent="0.15">
      <c r="A155" s="47" t="s">
        <v>683</v>
      </c>
      <c r="B155" s="47" t="s">
        <v>604</v>
      </c>
      <c r="C155" s="47" t="s">
        <v>604</v>
      </c>
      <c r="D155" s="47" t="s">
        <v>604</v>
      </c>
      <c r="E155" s="47" t="s">
        <v>604</v>
      </c>
      <c r="F155" s="47" t="s">
        <v>604</v>
      </c>
      <c r="G155" s="47" t="s">
        <v>604</v>
      </c>
      <c r="H155" s="47" t="s">
        <v>604</v>
      </c>
      <c r="I155" s="47" t="s">
        <v>604</v>
      </c>
      <c r="J155" s="47" t="s">
        <v>604</v>
      </c>
      <c r="K155" s="47" t="s">
        <v>604</v>
      </c>
      <c r="L155" s="47" t="s">
        <v>604</v>
      </c>
      <c r="M155" s="47" t="s">
        <v>604</v>
      </c>
      <c r="N155" s="47" t="s">
        <v>604</v>
      </c>
      <c r="O155" s="47" t="s">
        <v>604</v>
      </c>
      <c r="P155" s="47">
        <v>-21</v>
      </c>
      <c r="Q155" s="47" t="s">
        <v>604</v>
      </c>
      <c r="R155" s="47" t="s">
        <v>604</v>
      </c>
      <c r="S155" s="47" t="s">
        <v>604</v>
      </c>
      <c r="T155" s="47" t="s">
        <v>604</v>
      </c>
      <c r="U155" s="47" t="s">
        <v>604</v>
      </c>
      <c r="V155" s="47" t="s">
        <v>604</v>
      </c>
      <c r="W155" s="47" t="s">
        <v>604</v>
      </c>
      <c r="X155" s="47" t="s">
        <v>604</v>
      </c>
      <c r="Y155" s="47" t="s">
        <v>604</v>
      </c>
      <c r="Z155" s="47" t="s">
        <v>604</v>
      </c>
      <c r="AA155" s="47" t="s">
        <v>604</v>
      </c>
      <c r="AB155" s="47" t="s">
        <v>604</v>
      </c>
      <c r="AC155" s="47" t="s">
        <v>604</v>
      </c>
      <c r="AD155" s="47" t="s">
        <v>604</v>
      </c>
      <c r="AE155" s="47" t="s">
        <v>604</v>
      </c>
      <c r="AF155" s="47" t="s">
        <v>604</v>
      </c>
    </row>
    <row r="156" spans="1:32" x14ac:dyDescent="0.15">
      <c r="A156" s="47" t="s">
        <v>682</v>
      </c>
      <c r="B156" s="47">
        <v>-8</v>
      </c>
      <c r="C156" s="47">
        <v>12</v>
      </c>
      <c r="D156" s="47">
        <v>-39</v>
      </c>
      <c r="E156" s="47">
        <v>-23</v>
      </c>
      <c r="F156" s="47">
        <v>8</v>
      </c>
      <c r="G156" s="47">
        <v>-18</v>
      </c>
      <c r="H156" s="47">
        <v>9</v>
      </c>
      <c r="I156" s="47">
        <v>17</v>
      </c>
      <c r="J156" s="47">
        <v>-19</v>
      </c>
      <c r="K156" s="47" t="s">
        <v>619</v>
      </c>
      <c r="L156" s="47" t="s">
        <v>619</v>
      </c>
      <c r="M156" s="47">
        <v>10</v>
      </c>
      <c r="N156" s="47">
        <v>9</v>
      </c>
      <c r="O156" s="47">
        <v>4</v>
      </c>
      <c r="P156" s="47">
        <v>3</v>
      </c>
      <c r="Q156" s="47">
        <v>52</v>
      </c>
      <c r="R156" s="47">
        <v>11</v>
      </c>
      <c r="S156" s="47">
        <v>27</v>
      </c>
      <c r="T156" s="47">
        <v>-19</v>
      </c>
      <c r="U156" s="47" t="s">
        <v>604</v>
      </c>
      <c r="V156" s="47" t="s">
        <v>604</v>
      </c>
      <c r="W156" s="47">
        <v>7</v>
      </c>
      <c r="X156" s="47">
        <v>-7</v>
      </c>
      <c r="Y156" s="47">
        <v>40</v>
      </c>
      <c r="Z156" s="47">
        <v>-109</v>
      </c>
      <c r="AA156" s="47">
        <v>2</v>
      </c>
      <c r="AB156" s="47">
        <v>7</v>
      </c>
      <c r="AC156" s="47">
        <v>62</v>
      </c>
      <c r="AD156" s="47">
        <v>3</v>
      </c>
      <c r="AE156" s="47">
        <v>5</v>
      </c>
      <c r="AF156" s="47">
        <v>-145</v>
      </c>
    </row>
    <row r="157" spans="1:32" x14ac:dyDescent="0.15">
      <c r="A157" s="47" t="s">
        <v>681</v>
      </c>
      <c r="B157" s="47">
        <v>-1</v>
      </c>
      <c r="C157" s="47">
        <v>-1</v>
      </c>
      <c r="D157" s="47">
        <v>-1</v>
      </c>
      <c r="E157" s="47">
        <v>-1</v>
      </c>
      <c r="F157" s="47">
        <v>-2</v>
      </c>
      <c r="G157" s="47">
        <v>-1</v>
      </c>
      <c r="H157" s="47">
        <v>-1</v>
      </c>
      <c r="I157" s="47">
        <v>-1</v>
      </c>
      <c r="J157" s="47" t="s">
        <v>619</v>
      </c>
      <c r="K157" s="47" t="s">
        <v>619</v>
      </c>
      <c r="L157" s="47" t="s">
        <v>619</v>
      </c>
      <c r="M157" s="47" t="s">
        <v>619</v>
      </c>
      <c r="N157" s="47" t="s">
        <v>619</v>
      </c>
      <c r="O157" s="47" t="s">
        <v>619</v>
      </c>
      <c r="P157" s="47" t="s">
        <v>619</v>
      </c>
      <c r="Q157" s="47" t="s">
        <v>619</v>
      </c>
      <c r="R157" s="47" t="s">
        <v>619</v>
      </c>
      <c r="S157" s="47" t="s">
        <v>619</v>
      </c>
      <c r="T157" s="47" t="s">
        <v>619</v>
      </c>
      <c r="U157" s="47" t="s">
        <v>619</v>
      </c>
      <c r="V157" s="47" t="s">
        <v>619</v>
      </c>
      <c r="W157" s="47" t="s">
        <v>619</v>
      </c>
      <c r="X157" s="47" t="s">
        <v>586</v>
      </c>
      <c r="Y157" s="47" t="s">
        <v>586</v>
      </c>
      <c r="Z157" s="47" t="s">
        <v>586</v>
      </c>
      <c r="AA157" s="47">
        <v>0</v>
      </c>
      <c r="AB157" s="47">
        <v>0</v>
      </c>
      <c r="AC157" s="47" t="s">
        <v>619</v>
      </c>
      <c r="AD157" s="47" t="s">
        <v>619</v>
      </c>
      <c r="AE157" s="47" t="s">
        <v>619</v>
      </c>
      <c r="AF157" s="47" t="s">
        <v>619</v>
      </c>
    </row>
    <row r="158" spans="1:32" x14ac:dyDescent="0.15">
      <c r="A158" s="47" t="s">
        <v>680</v>
      </c>
      <c r="B158" s="47">
        <v>-206</v>
      </c>
      <c r="C158" s="47">
        <v>45</v>
      </c>
      <c r="D158" s="47">
        <v>24</v>
      </c>
      <c r="E158" s="47">
        <v>5</v>
      </c>
      <c r="F158" s="47">
        <v>-3</v>
      </c>
      <c r="G158" s="47">
        <v>-65</v>
      </c>
      <c r="H158" s="47">
        <v>30</v>
      </c>
      <c r="I158" s="47">
        <v>17</v>
      </c>
      <c r="J158" s="47">
        <v>-29</v>
      </c>
      <c r="K158" s="47">
        <v>-41</v>
      </c>
      <c r="L158" s="47">
        <v>3</v>
      </c>
      <c r="M158" s="47">
        <v>-2</v>
      </c>
      <c r="N158" s="47">
        <v>-12</v>
      </c>
      <c r="O158" s="47">
        <v>27</v>
      </c>
      <c r="P158" s="47">
        <v>-17</v>
      </c>
      <c r="Q158" s="47">
        <v>-9</v>
      </c>
      <c r="R158" s="47">
        <v>13</v>
      </c>
      <c r="S158" s="47">
        <v>35</v>
      </c>
      <c r="T158" s="47">
        <v>-218</v>
      </c>
      <c r="U158" s="47">
        <v>-60</v>
      </c>
      <c r="V158" s="47">
        <v>-260</v>
      </c>
      <c r="W158" s="47">
        <v>47</v>
      </c>
      <c r="X158" s="47">
        <v>62</v>
      </c>
      <c r="Y158" s="47">
        <v>149</v>
      </c>
      <c r="Z158" s="47">
        <v>-128</v>
      </c>
      <c r="AA158" s="47">
        <v>207</v>
      </c>
      <c r="AB158" s="47">
        <v>61</v>
      </c>
      <c r="AC158" s="47">
        <v>12</v>
      </c>
      <c r="AD158" s="47">
        <v>228</v>
      </c>
      <c r="AE158" s="47">
        <v>109</v>
      </c>
      <c r="AF158" s="47">
        <v>-19</v>
      </c>
    </row>
    <row r="159" spans="1:32" x14ac:dyDescent="0.15">
      <c r="A159" s="47" t="s">
        <v>679</v>
      </c>
      <c r="B159" s="47">
        <v>-308</v>
      </c>
      <c r="C159" s="47">
        <v>105</v>
      </c>
      <c r="D159" s="47">
        <v>105</v>
      </c>
      <c r="E159" s="47">
        <v>-11</v>
      </c>
      <c r="F159" s="47">
        <v>9</v>
      </c>
      <c r="G159" s="47">
        <v>49</v>
      </c>
      <c r="H159" s="47">
        <v>-39</v>
      </c>
      <c r="I159" s="47">
        <v>1</v>
      </c>
      <c r="J159" s="47">
        <v>13</v>
      </c>
      <c r="K159" s="47">
        <v>-2</v>
      </c>
      <c r="L159" s="47">
        <v>-1</v>
      </c>
      <c r="M159" s="47">
        <v>-2</v>
      </c>
      <c r="N159" s="47">
        <v>6</v>
      </c>
      <c r="O159" s="47">
        <v>28</v>
      </c>
      <c r="P159" s="47">
        <v>23</v>
      </c>
      <c r="Q159" s="47">
        <v>-67</v>
      </c>
      <c r="R159" s="47">
        <v>-61</v>
      </c>
      <c r="S159" s="47">
        <v>38</v>
      </c>
      <c r="T159" s="47">
        <v>3</v>
      </c>
      <c r="U159" s="47">
        <v>2</v>
      </c>
      <c r="V159" s="47">
        <v>2</v>
      </c>
      <c r="W159" s="47">
        <v>4</v>
      </c>
      <c r="X159" s="47">
        <v>-6</v>
      </c>
      <c r="Y159" s="47">
        <v>178</v>
      </c>
      <c r="Z159" s="47">
        <v>1493</v>
      </c>
      <c r="AA159" s="47">
        <v>371</v>
      </c>
      <c r="AB159" s="47" t="s">
        <v>604</v>
      </c>
      <c r="AC159" s="47" t="s">
        <v>604</v>
      </c>
      <c r="AD159" s="47" t="s">
        <v>604</v>
      </c>
      <c r="AE159" s="47">
        <v>314</v>
      </c>
      <c r="AF159" s="47">
        <v>353</v>
      </c>
    </row>
    <row r="160" spans="1:32" x14ac:dyDescent="0.15">
      <c r="A160" s="47" t="s">
        <v>678</v>
      </c>
      <c r="B160" s="47">
        <v>2</v>
      </c>
      <c r="C160" s="47" t="s">
        <v>619</v>
      </c>
      <c r="D160" s="47" t="s">
        <v>604</v>
      </c>
      <c r="E160" s="47" t="s">
        <v>604</v>
      </c>
      <c r="F160" s="47" t="s">
        <v>604</v>
      </c>
      <c r="G160" s="47" t="s">
        <v>604</v>
      </c>
      <c r="H160" s="47" t="s">
        <v>604</v>
      </c>
      <c r="I160" s="47">
        <v>-3</v>
      </c>
      <c r="J160" s="47">
        <v>-4</v>
      </c>
      <c r="K160" s="47">
        <v>4</v>
      </c>
      <c r="L160" s="47" t="s">
        <v>604</v>
      </c>
      <c r="M160" s="47" t="s">
        <v>604</v>
      </c>
      <c r="N160" s="47" t="s">
        <v>586</v>
      </c>
      <c r="O160" s="47" t="s">
        <v>586</v>
      </c>
      <c r="P160" s="47" t="s">
        <v>586</v>
      </c>
      <c r="Q160" s="47" t="s">
        <v>586</v>
      </c>
      <c r="R160" s="47" t="s">
        <v>586</v>
      </c>
      <c r="S160" s="47" t="s">
        <v>619</v>
      </c>
      <c r="T160" s="47" t="s">
        <v>619</v>
      </c>
      <c r="U160" s="47" t="s">
        <v>619</v>
      </c>
      <c r="V160" s="47" t="s">
        <v>619</v>
      </c>
      <c r="W160" s="47" t="s">
        <v>619</v>
      </c>
      <c r="X160" s="47">
        <v>-11</v>
      </c>
      <c r="Y160" s="47">
        <v>-11</v>
      </c>
      <c r="Z160" s="47">
        <v>-11</v>
      </c>
      <c r="AA160" s="47">
        <v>-12</v>
      </c>
      <c r="AB160" s="47">
        <v>-9</v>
      </c>
      <c r="AC160" s="47">
        <v>7</v>
      </c>
      <c r="AD160" s="47">
        <v>3</v>
      </c>
      <c r="AE160" s="47">
        <v>3</v>
      </c>
      <c r="AF160" s="47">
        <v>3</v>
      </c>
    </row>
    <row r="161" spans="1:32" x14ac:dyDescent="0.15">
      <c r="A161" s="47" t="s">
        <v>677</v>
      </c>
      <c r="B161" s="47">
        <v>-1</v>
      </c>
      <c r="C161" s="47">
        <v>-2</v>
      </c>
      <c r="D161" s="47">
        <v>-6</v>
      </c>
      <c r="E161" s="47">
        <v>1</v>
      </c>
      <c r="F161" s="47" t="s">
        <v>619</v>
      </c>
      <c r="G161" s="47">
        <v>-1</v>
      </c>
      <c r="H161" s="47">
        <v>-1</v>
      </c>
      <c r="I161" s="47">
        <v>-3</v>
      </c>
      <c r="J161" s="47">
        <v>5</v>
      </c>
      <c r="K161" s="47">
        <v>-1</v>
      </c>
      <c r="L161" s="47">
        <v>2</v>
      </c>
      <c r="M161" s="47">
        <v>12</v>
      </c>
      <c r="N161" s="47">
        <v>3</v>
      </c>
      <c r="O161" s="47">
        <v>5</v>
      </c>
      <c r="P161" s="47" t="s">
        <v>604</v>
      </c>
      <c r="Q161" s="47" t="s">
        <v>604</v>
      </c>
      <c r="R161" s="47" t="s">
        <v>604</v>
      </c>
      <c r="S161" s="47">
        <v>5</v>
      </c>
      <c r="T161" s="47">
        <v>-3</v>
      </c>
      <c r="U161" s="47">
        <v>-3</v>
      </c>
      <c r="V161" s="47">
        <v>-2</v>
      </c>
      <c r="W161" s="47" t="s">
        <v>619</v>
      </c>
      <c r="X161" s="47">
        <v>2</v>
      </c>
      <c r="Y161" s="47">
        <v>-5</v>
      </c>
      <c r="Z161" s="47" t="s">
        <v>619</v>
      </c>
      <c r="AA161" s="47">
        <v>-1</v>
      </c>
      <c r="AB161" s="47">
        <v>-2</v>
      </c>
      <c r="AC161" s="47">
        <v>-1</v>
      </c>
      <c r="AD161" s="47">
        <v>-2</v>
      </c>
      <c r="AE161" s="47" t="s">
        <v>604</v>
      </c>
      <c r="AF161" s="47" t="s">
        <v>604</v>
      </c>
    </row>
    <row r="162" spans="1:32" x14ac:dyDescent="0.15">
      <c r="A162" s="47" t="s">
        <v>676</v>
      </c>
      <c r="B162" s="47" t="s">
        <v>619</v>
      </c>
      <c r="C162" s="47">
        <v>-1</v>
      </c>
      <c r="D162" s="47">
        <v>1</v>
      </c>
      <c r="E162" s="47">
        <v>3</v>
      </c>
      <c r="F162" s="47" t="s">
        <v>604</v>
      </c>
      <c r="G162" s="47" t="s">
        <v>604</v>
      </c>
      <c r="H162" s="47" t="s">
        <v>604</v>
      </c>
      <c r="I162" s="47">
        <v>1</v>
      </c>
      <c r="J162" s="47">
        <v>1</v>
      </c>
      <c r="K162" s="47" t="s">
        <v>619</v>
      </c>
      <c r="L162" s="47" t="s">
        <v>619</v>
      </c>
      <c r="M162" s="47" t="s">
        <v>619</v>
      </c>
      <c r="N162" s="47">
        <v>2</v>
      </c>
      <c r="O162" s="47" t="s">
        <v>619</v>
      </c>
      <c r="P162" s="47">
        <v>16</v>
      </c>
      <c r="Q162" s="47">
        <v>23</v>
      </c>
      <c r="R162" s="47">
        <v>1</v>
      </c>
      <c r="S162" s="47">
        <v>1</v>
      </c>
      <c r="T162" s="47" t="s">
        <v>619</v>
      </c>
      <c r="U162" s="47" t="s">
        <v>619</v>
      </c>
      <c r="V162" s="47">
        <v>-5</v>
      </c>
      <c r="W162" s="47" t="s">
        <v>604</v>
      </c>
      <c r="X162" s="47" t="s">
        <v>604</v>
      </c>
      <c r="Y162" s="47">
        <v>0</v>
      </c>
      <c r="Z162" s="47">
        <v>0</v>
      </c>
      <c r="AA162" s="47" t="s">
        <v>586</v>
      </c>
      <c r="AB162" s="47" t="s">
        <v>586</v>
      </c>
      <c r="AC162" s="47">
        <v>1</v>
      </c>
      <c r="AD162" s="47">
        <v>0</v>
      </c>
      <c r="AE162" s="47">
        <v>0</v>
      </c>
      <c r="AF162" s="47">
        <v>0</v>
      </c>
    </row>
    <row r="163" spans="1:32" x14ac:dyDescent="0.15">
      <c r="A163" s="47" t="s">
        <v>675</v>
      </c>
      <c r="B163" s="47">
        <v>-1</v>
      </c>
      <c r="C163" s="47">
        <v>1</v>
      </c>
      <c r="D163" s="47" t="s">
        <v>619</v>
      </c>
      <c r="E163" s="47">
        <v>-21</v>
      </c>
      <c r="F163" s="47" t="s">
        <v>619</v>
      </c>
      <c r="G163" s="47" t="s">
        <v>619</v>
      </c>
      <c r="H163" s="47" t="s">
        <v>619</v>
      </c>
      <c r="I163" s="47" t="s">
        <v>619</v>
      </c>
      <c r="J163" s="47">
        <v>-5</v>
      </c>
      <c r="K163" s="47" t="s">
        <v>604</v>
      </c>
      <c r="L163" s="47" t="s">
        <v>604</v>
      </c>
      <c r="M163" s="47" t="s">
        <v>604</v>
      </c>
      <c r="N163" s="47" t="s">
        <v>586</v>
      </c>
      <c r="O163" s="47" t="s">
        <v>586</v>
      </c>
      <c r="P163" s="47" t="s">
        <v>586</v>
      </c>
      <c r="Q163" s="47" t="s">
        <v>586</v>
      </c>
      <c r="R163" s="47" t="s">
        <v>586</v>
      </c>
      <c r="S163" s="47" t="s">
        <v>619</v>
      </c>
      <c r="T163" s="47" t="s">
        <v>619</v>
      </c>
      <c r="U163" s="47" t="s">
        <v>619</v>
      </c>
      <c r="V163" s="47" t="s">
        <v>619</v>
      </c>
      <c r="W163" s="47" t="s">
        <v>619</v>
      </c>
      <c r="X163" s="47" t="s">
        <v>619</v>
      </c>
      <c r="Y163" s="47">
        <v>-4</v>
      </c>
      <c r="Z163" s="47" t="s">
        <v>619</v>
      </c>
      <c r="AA163" s="47" t="s">
        <v>619</v>
      </c>
      <c r="AB163" s="47" t="s">
        <v>619</v>
      </c>
      <c r="AC163" s="47" t="s">
        <v>586</v>
      </c>
      <c r="AD163" s="47" t="s">
        <v>586</v>
      </c>
      <c r="AE163" s="47" t="s">
        <v>586</v>
      </c>
      <c r="AF163" s="47" t="s">
        <v>586</v>
      </c>
    </row>
    <row r="164" spans="1:32" x14ac:dyDescent="0.15">
      <c r="A164" s="47" t="s">
        <v>674</v>
      </c>
      <c r="B164" s="47">
        <v>-2</v>
      </c>
      <c r="C164" s="47" t="s">
        <v>619</v>
      </c>
      <c r="D164" s="47" t="s">
        <v>619</v>
      </c>
      <c r="E164" s="47" t="s">
        <v>619</v>
      </c>
      <c r="F164" s="47">
        <v>1</v>
      </c>
      <c r="G164" s="47" t="s">
        <v>619</v>
      </c>
      <c r="H164" s="47" t="s">
        <v>619</v>
      </c>
      <c r="I164" s="47">
        <v>1</v>
      </c>
      <c r="J164" s="47" t="s">
        <v>619</v>
      </c>
      <c r="K164" s="47" t="s">
        <v>619</v>
      </c>
      <c r="L164" s="47" t="s">
        <v>619</v>
      </c>
      <c r="M164" s="47" t="s">
        <v>619</v>
      </c>
      <c r="N164" s="47" t="s">
        <v>604</v>
      </c>
      <c r="O164" s="47" t="s">
        <v>604</v>
      </c>
      <c r="P164" s="47">
        <v>-2</v>
      </c>
      <c r="Q164" s="47">
        <v>-1</v>
      </c>
      <c r="R164" s="47">
        <v>13</v>
      </c>
      <c r="S164" s="47">
        <v>12</v>
      </c>
      <c r="T164" s="47">
        <v>-9</v>
      </c>
      <c r="U164" s="47">
        <v>29</v>
      </c>
      <c r="V164" s="47">
        <v>-121</v>
      </c>
      <c r="W164" s="47">
        <v>-13</v>
      </c>
      <c r="X164" s="47">
        <v>184</v>
      </c>
      <c r="Y164" s="47">
        <v>-20</v>
      </c>
      <c r="Z164" s="47">
        <v>323</v>
      </c>
      <c r="AA164" s="47">
        <v>1326</v>
      </c>
      <c r="AB164" s="47">
        <v>-265</v>
      </c>
      <c r="AC164" s="47">
        <v>654</v>
      </c>
      <c r="AD164" s="47">
        <v>1179</v>
      </c>
      <c r="AE164" s="47">
        <v>-50</v>
      </c>
      <c r="AF164" s="47">
        <v>-86</v>
      </c>
    </row>
    <row r="165" spans="1:32" x14ac:dyDescent="0.15">
      <c r="A165" s="47" t="s">
        <v>673</v>
      </c>
      <c r="B165" s="47">
        <v>1</v>
      </c>
      <c r="C165" s="47">
        <v>16</v>
      </c>
      <c r="D165" s="47">
        <v>2</v>
      </c>
      <c r="E165" s="47">
        <v>1</v>
      </c>
      <c r="F165" s="47">
        <v>-21</v>
      </c>
      <c r="G165" s="47">
        <v>-5</v>
      </c>
      <c r="H165" s="47">
        <v>-7</v>
      </c>
      <c r="I165" s="47">
        <v>11</v>
      </c>
      <c r="J165" s="47">
        <v>13</v>
      </c>
      <c r="K165" s="47">
        <v>8</v>
      </c>
      <c r="L165" s="47">
        <v>7</v>
      </c>
      <c r="M165" s="47">
        <v>19</v>
      </c>
      <c r="N165" s="47">
        <v>9</v>
      </c>
      <c r="O165" s="47">
        <v>8</v>
      </c>
      <c r="P165" s="47">
        <v>2</v>
      </c>
      <c r="Q165" s="47">
        <v>-7</v>
      </c>
      <c r="R165" s="47">
        <v>-4</v>
      </c>
      <c r="S165" s="47">
        <v>70</v>
      </c>
      <c r="T165" s="47">
        <v>52</v>
      </c>
      <c r="U165" s="47">
        <v>60</v>
      </c>
      <c r="V165" s="47">
        <v>-5</v>
      </c>
      <c r="W165" s="47">
        <v>18</v>
      </c>
      <c r="X165" s="47">
        <v>-8</v>
      </c>
      <c r="Y165" s="47">
        <v>-22</v>
      </c>
      <c r="Z165" s="47">
        <v>-37</v>
      </c>
      <c r="AA165" s="47">
        <v>96</v>
      </c>
      <c r="AB165" s="47">
        <v>34</v>
      </c>
      <c r="AC165" s="47">
        <v>52</v>
      </c>
      <c r="AD165" s="47">
        <v>166</v>
      </c>
      <c r="AE165" s="47">
        <v>25</v>
      </c>
      <c r="AF165" s="47">
        <v>87</v>
      </c>
    </row>
    <row r="166" spans="1:32" x14ac:dyDescent="0.15">
      <c r="A166" s="47" t="s">
        <v>672</v>
      </c>
      <c r="B166" s="47" t="s">
        <v>619</v>
      </c>
      <c r="C166" s="47" t="s">
        <v>604</v>
      </c>
      <c r="D166" s="47" t="s">
        <v>604</v>
      </c>
      <c r="E166" s="47" t="s">
        <v>604</v>
      </c>
      <c r="F166" s="47">
        <v>-1</v>
      </c>
      <c r="G166" s="47" t="s">
        <v>619</v>
      </c>
      <c r="H166" s="47">
        <v>0</v>
      </c>
      <c r="I166" s="47" t="s">
        <v>586</v>
      </c>
      <c r="J166" s="47" t="s">
        <v>586</v>
      </c>
      <c r="K166" s="47" t="s">
        <v>586</v>
      </c>
      <c r="L166" s="47" t="s">
        <v>586</v>
      </c>
      <c r="M166" s="47" t="s">
        <v>586</v>
      </c>
      <c r="N166" s="47">
        <v>5</v>
      </c>
      <c r="O166" s="47">
        <v>1</v>
      </c>
      <c r="P166" s="47">
        <v>1</v>
      </c>
      <c r="Q166" s="47">
        <v>1</v>
      </c>
      <c r="R166" s="47">
        <v>1</v>
      </c>
      <c r="S166" s="47">
        <v>-4</v>
      </c>
      <c r="T166" s="47">
        <v>1</v>
      </c>
      <c r="U166" s="47">
        <v>8</v>
      </c>
      <c r="V166" s="47">
        <v>3</v>
      </c>
      <c r="W166" s="47">
        <v>1</v>
      </c>
      <c r="X166" s="47" t="s">
        <v>604</v>
      </c>
      <c r="Y166" s="47" t="s">
        <v>604</v>
      </c>
      <c r="Z166" s="47">
        <v>4</v>
      </c>
      <c r="AA166" s="47">
        <v>-3</v>
      </c>
      <c r="AB166" s="47">
        <v>-2</v>
      </c>
      <c r="AC166" s="47">
        <v>12</v>
      </c>
      <c r="AD166" s="47">
        <v>127</v>
      </c>
      <c r="AE166" s="47" t="s">
        <v>604</v>
      </c>
      <c r="AF166" s="47" t="s">
        <v>604</v>
      </c>
    </row>
    <row r="167" spans="1:32" x14ac:dyDescent="0.15">
      <c r="A167" s="47" t="s">
        <v>671</v>
      </c>
      <c r="B167" s="47" t="s">
        <v>604</v>
      </c>
      <c r="C167" s="47" t="s">
        <v>604</v>
      </c>
      <c r="D167" s="47" t="s">
        <v>604</v>
      </c>
      <c r="E167" s="47" t="s">
        <v>604</v>
      </c>
      <c r="F167" s="47" t="s">
        <v>604</v>
      </c>
      <c r="G167" s="47">
        <v>-5</v>
      </c>
      <c r="H167" s="47">
        <v>-11</v>
      </c>
      <c r="I167" s="47">
        <v>0</v>
      </c>
      <c r="J167" s="47">
        <v>0</v>
      </c>
      <c r="K167" s="47">
        <v>0</v>
      </c>
      <c r="L167" s="47">
        <v>0</v>
      </c>
      <c r="M167" s="47">
        <v>0</v>
      </c>
      <c r="N167" s="47">
        <v>-1</v>
      </c>
      <c r="O167" s="47" t="s">
        <v>619</v>
      </c>
      <c r="P167" s="47">
        <v>1</v>
      </c>
      <c r="Q167" s="47">
        <v>1</v>
      </c>
      <c r="R167" s="47">
        <v>1</v>
      </c>
      <c r="S167" s="47" t="s">
        <v>619</v>
      </c>
      <c r="T167" s="47" t="s">
        <v>619</v>
      </c>
      <c r="U167" s="47" t="s">
        <v>619</v>
      </c>
      <c r="V167" s="47" t="s">
        <v>619</v>
      </c>
      <c r="W167" s="47" t="s">
        <v>619</v>
      </c>
      <c r="X167" s="47" t="s">
        <v>619</v>
      </c>
      <c r="Y167" s="47" t="s">
        <v>619</v>
      </c>
      <c r="Z167" s="47" t="s">
        <v>619</v>
      </c>
      <c r="AA167" s="47" t="s">
        <v>619</v>
      </c>
      <c r="AB167" s="47" t="s">
        <v>619</v>
      </c>
      <c r="AC167" s="47">
        <v>4</v>
      </c>
      <c r="AD167" s="47">
        <v>2</v>
      </c>
      <c r="AE167" s="47">
        <v>2</v>
      </c>
      <c r="AF167" s="47">
        <v>2</v>
      </c>
    </row>
    <row r="168" spans="1:32" x14ac:dyDescent="0.15">
      <c r="A168" s="47" t="s">
        <v>670</v>
      </c>
      <c r="B168" s="47" t="s">
        <v>604</v>
      </c>
      <c r="C168" s="47" t="s">
        <v>604</v>
      </c>
      <c r="D168" s="47">
        <v>2</v>
      </c>
      <c r="E168" s="47">
        <v>2</v>
      </c>
      <c r="F168" s="47" t="s">
        <v>604</v>
      </c>
      <c r="G168" s="47" t="s">
        <v>604</v>
      </c>
      <c r="H168" s="47" t="s">
        <v>604</v>
      </c>
      <c r="I168" s="47" t="s">
        <v>619</v>
      </c>
      <c r="J168" s="47" t="s">
        <v>619</v>
      </c>
      <c r="K168" s="47">
        <v>1</v>
      </c>
      <c r="L168" s="47">
        <v>1</v>
      </c>
      <c r="M168" s="47" t="s">
        <v>619</v>
      </c>
      <c r="N168" s="47" t="s">
        <v>604</v>
      </c>
      <c r="O168" s="47" t="s">
        <v>604</v>
      </c>
      <c r="P168" s="47">
        <v>-5</v>
      </c>
      <c r="Q168" s="47">
        <v>-4</v>
      </c>
      <c r="R168" s="47">
        <v>-5</v>
      </c>
      <c r="S168" s="47">
        <v>-2</v>
      </c>
      <c r="T168" s="47">
        <v>-1</v>
      </c>
      <c r="U168" s="47">
        <v>-1</v>
      </c>
      <c r="V168" s="47">
        <v>-1</v>
      </c>
      <c r="W168" s="47">
        <v>-1</v>
      </c>
      <c r="X168" s="47">
        <v>2</v>
      </c>
      <c r="Y168" s="47">
        <v>-2</v>
      </c>
      <c r="Z168" s="47" t="s">
        <v>619</v>
      </c>
      <c r="AA168" s="47" t="s">
        <v>619</v>
      </c>
      <c r="AB168" s="47" t="s">
        <v>619</v>
      </c>
      <c r="AC168" s="47" t="s">
        <v>586</v>
      </c>
      <c r="AD168" s="47" t="s">
        <v>586</v>
      </c>
      <c r="AE168" s="47" t="s">
        <v>586</v>
      </c>
      <c r="AF168" s="47" t="s">
        <v>586</v>
      </c>
    </row>
    <row r="169" spans="1:32" x14ac:dyDescent="0.15">
      <c r="A169" s="47" t="s">
        <v>669</v>
      </c>
      <c r="B169" s="47" t="s">
        <v>619</v>
      </c>
      <c r="C169" s="47" t="s">
        <v>619</v>
      </c>
      <c r="D169" s="47">
        <v>2</v>
      </c>
      <c r="E169" s="47" t="s">
        <v>619</v>
      </c>
      <c r="F169" s="47">
        <v>-2</v>
      </c>
      <c r="G169" s="47">
        <v>1</v>
      </c>
      <c r="H169" s="47">
        <v>-2</v>
      </c>
      <c r="I169" s="47" t="s">
        <v>619</v>
      </c>
      <c r="J169" s="47" t="s">
        <v>619</v>
      </c>
      <c r="K169" s="47" t="s">
        <v>619</v>
      </c>
      <c r="L169" s="47" t="s">
        <v>619</v>
      </c>
      <c r="M169" s="47" t="s">
        <v>619</v>
      </c>
      <c r="N169" s="47" t="s">
        <v>586</v>
      </c>
      <c r="O169" s="47" t="s">
        <v>586</v>
      </c>
      <c r="P169" s="47" t="s">
        <v>586</v>
      </c>
      <c r="Q169" s="47" t="s">
        <v>586</v>
      </c>
      <c r="R169" s="47" t="s">
        <v>586</v>
      </c>
      <c r="S169" s="47" t="s">
        <v>586</v>
      </c>
      <c r="T169" s="47" t="s">
        <v>586</v>
      </c>
      <c r="U169" s="47" t="s">
        <v>586</v>
      </c>
      <c r="V169" s="47" t="s">
        <v>586</v>
      </c>
      <c r="W169" s="47" t="s">
        <v>586</v>
      </c>
      <c r="X169" s="47">
        <v>1</v>
      </c>
      <c r="Y169" s="47">
        <v>1</v>
      </c>
      <c r="Z169" s="47">
        <v>1</v>
      </c>
      <c r="AA169" s="47">
        <v>1</v>
      </c>
      <c r="AB169" s="47">
        <v>1</v>
      </c>
      <c r="AC169" s="47" t="s">
        <v>586</v>
      </c>
      <c r="AD169" s="47" t="s">
        <v>586</v>
      </c>
      <c r="AE169" s="47" t="s">
        <v>586</v>
      </c>
      <c r="AF169" s="47" t="s">
        <v>586</v>
      </c>
    </row>
    <row r="170" spans="1:32" x14ac:dyDescent="0.15">
      <c r="A170" s="47" t="s">
        <v>668</v>
      </c>
      <c r="B170" s="47" t="s">
        <v>586</v>
      </c>
      <c r="C170" s="47" t="s">
        <v>586</v>
      </c>
      <c r="D170" s="47" t="s">
        <v>586</v>
      </c>
      <c r="E170" s="47" t="s">
        <v>586</v>
      </c>
      <c r="F170" s="47" t="s">
        <v>586</v>
      </c>
      <c r="G170" s="47" t="s">
        <v>586</v>
      </c>
      <c r="H170" s="47" t="s">
        <v>586</v>
      </c>
      <c r="I170" s="47" t="s">
        <v>586</v>
      </c>
      <c r="J170" s="47" t="s">
        <v>586</v>
      </c>
      <c r="K170" s="47" t="s">
        <v>586</v>
      </c>
      <c r="L170" s="47" t="s">
        <v>586</v>
      </c>
      <c r="M170" s="47" t="s">
        <v>586</v>
      </c>
      <c r="N170" s="47" t="s">
        <v>586</v>
      </c>
      <c r="O170" s="47" t="s">
        <v>586</v>
      </c>
      <c r="P170" s="47" t="s">
        <v>586</v>
      </c>
      <c r="Q170" s="47" t="s">
        <v>586</v>
      </c>
      <c r="R170" s="47" t="s">
        <v>586</v>
      </c>
      <c r="S170" s="47" t="s">
        <v>586</v>
      </c>
      <c r="T170" s="47" t="s">
        <v>586</v>
      </c>
      <c r="U170" s="47" t="s">
        <v>586</v>
      </c>
      <c r="V170" s="47" t="s">
        <v>586</v>
      </c>
      <c r="W170" s="47" t="s">
        <v>586</v>
      </c>
      <c r="X170" s="47" t="s">
        <v>604</v>
      </c>
      <c r="Y170" s="47" t="s">
        <v>604</v>
      </c>
      <c r="Z170" s="47" t="s">
        <v>604</v>
      </c>
      <c r="AA170" s="47" t="s">
        <v>604</v>
      </c>
      <c r="AB170" s="47" t="s">
        <v>604</v>
      </c>
      <c r="AC170" s="47" t="s">
        <v>604</v>
      </c>
      <c r="AD170" s="47" t="s">
        <v>604</v>
      </c>
      <c r="AE170" s="47" t="s">
        <v>604</v>
      </c>
      <c r="AF170" s="47" t="s">
        <v>604</v>
      </c>
    </row>
    <row r="171" spans="1:32" x14ac:dyDescent="0.15">
      <c r="A171" s="47" t="s">
        <v>667</v>
      </c>
      <c r="B171" s="47">
        <v>-1</v>
      </c>
      <c r="C171" s="47">
        <v>8</v>
      </c>
      <c r="D171" s="47">
        <v>2</v>
      </c>
      <c r="E171" s="47">
        <v>-3</v>
      </c>
      <c r="F171" s="47">
        <v>-1</v>
      </c>
      <c r="G171" s="47" t="s">
        <v>604</v>
      </c>
      <c r="H171" s="47" t="s">
        <v>604</v>
      </c>
      <c r="I171" s="47">
        <v>1</v>
      </c>
      <c r="J171" s="47">
        <v>-1</v>
      </c>
      <c r="K171" s="47">
        <v>-1</v>
      </c>
      <c r="L171" s="47">
        <v>-6</v>
      </c>
      <c r="M171" s="47">
        <v>-2</v>
      </c>
      <c r="N171" s="47">
        <v>11</v>
      </c>
      <c r="O171" s="47">
        <v>4</v>
      </c>
      <c r="P171" s="47">
        <v>6</v>
      </c>
      <c r="Q171" s="47">
        <v>8</v>
      </c>
      <c r="R171" s="47">
        <v>5</v>
      </c>
      <c r="S171" s="47">
        <v>9</v>
      </c>
      <c r="T171" s="47" t="s">
        <v>619</v>
      </c>
      <c r="U171" s="47">
        <v>3</v>
      </c>
      <c r="V171" s="47">
        <v>1</v>
      </c>
      <c r="W171" s="47">
        <v>-11</v>
      </c>
      <c r="X171" s="47">
        <v>-6</v>
      </c>
      <c r="Y171" s="47">
        <v>-14</v>
      </c>
      <c r="Z171" s="47">
        <v>1</v>
      </c>
      <c r="AA171" s="47">
        <v>-3</v>
      </c>
      <c r="AB171" s="47">
        <v>-6</v>
      </c>
      <c r="AC171" s="47">
        <v>-12</v>
      </c>
      <c r="AD171" s="47">
        <v>-53</v>
      </c>
      <c r="AE171" s="47">
        <v>-11</v>
      </c>
      <c r="AF171" s="47">
        <v>-14</v>
      </c>
    </row>
    <row r="172" spans="1:32" x14ac:dyDescent="0.15">
      <c r="A172" s="47" t="s">
        <v>666</v>
      </c>
      <c r="B172" s="47" t="s">
        <v>586</v>
      </c>
      <c r="C172" s="47" t="s">
        <v>586</v>
      </c>
      <c r="D172" s="47" t="s">
        <v>586</v>
      </c>
      <c r="E172" s="47" t="s">
        <v>586</v>
      </c>
      <c r="F172" s="47" t="s">
        <v>586</v>
      </c>
      <c r="G172" s="47" t="s">
        <v>586</v>
      </c>
      <c r="H172" s="47" t="s">
        <v>586</v>
      </c>
      <c r="I172" s="47" t="s">
        <v>586</v>
      </c>
      <c r="J172" s="47" t="s">
        <v>586</v>
      </c>
      <c r="K172" s="47" t="s">
        <v>586</v>
      </c>
      <c r="L172" s="47" t="s">
        <v>586</v>
      </c>
      <c r="M172" s="47" t="s">
        <v>586</v>
      </c>
      <c r="N172" s="47" t="s">
        <v>586</v>
      </c>
      <c r="O172" s="47" t="s">
        <v>586</v>
      </c>
      <c r="P172" s="47" t="s">
        <v>586</v>
      </c>
      <c r="Q172" s="47" t="s">
        <v>586</v>
      </c>
      <c r="R172" s="47" t="s">
        <v>586</v>
      </c>
      <c r="S172" s="47" t="s">
        <v>619</v>
      </c>
      <c r="T172" s="47" t="s">
        <v>619</v>
      </c>
      <c r="U172" s="47" t="s">
        <v>619</v>
      </c>
      <c r="V172" s="47">
        <v>20</v>
      </c>
      <c r="W172" s="47" t="s">
        <v>604</v>
      </c>
      <c r="X172" s="47" t="s">
        <v>604</v>
      </c>
      <c r="Y172" s="47" t="s">
        <v>604</v>
      </c>
      <c r="Z172" s="47" t="s">
        <v>604</v>
      </c>
      <c r="AA172" s="47">
        <v>0</v>
      </c>
      <c r="AB172" s="47" t="s">
        <v>604</v>
      </c>
      <c r="AC172" s="47" t="s">
        <v>619</v>
      </c>
      <c r="AD172" s="47">
        <v>0</v>
      </c>
      <c r="AE172" s="47">
        <v>0</v>
      </c>
      <c r="AF172" s="47">
        <v>0</v>
      </c>
    </row>
    <row r="173" spans="1:32" x14ac:dyDescent="0.15">
      <c r="A173" s="47" t="s">
        <v>665</v>
      </c>
      <c r="B173" s="47">
        <v>-37</v>
      </c>
      <c r="C173" s="47" t="s">
        <v>604</v>
      </c>
      <c r="D173" s="47" t="s">
        <v>604</v>
      </c>
      <c r="E173" s="47">
        <v>6</v>
      </c>
      <c r="F173" s="47">
        <v>11</v>
      </c>
      <c r="G173" s="47" t="s">
        <v>604</v>
      </c>
      <c r="H173" s="47" t="s">
        <v>604</v>
      </c>
      <c r="I173" s="47" t="s">
        <v>604</v>
      </c>
      <c r="J173" s="47" t="s">
        <v>604</v>
      </c>
      <c r="K173" s="47" t="s">
        <v>604</v>
      </c>
      <c r="L173" s="47" t="s">
        <v>604</v>
      </c>
      <c r="M173" s="47" t="s">
        <v>604</v>
      </c>
      <c r="N173" s="47" t="s">
        <v>619</v>
      </c>
      <c r="O173" s="47" t="s">
        <v>604</v>
      </c>
      <c r="P173" s="47" t="s">
        <v>604</v>
      </c>
      <c r="Q173" s="47" t="s">
        <v>604</v>
      </c>
      <c r="R173" s="47">
        <v>-1</v>
      </c>
      <c r="S173" s="47">
        <v>1</v>
      </c>
      <c r="T173" s="47">
        <v>4</v>
      </c>
      <c r="U173" s="47">
        <v>1</v>
      </c>
      <c r="V173" s="47">
        <v>1</v>
      </c>
      <c r="W173" s="47">
        <v>2</v>
      </c>
      <c r="X173" s="47">
        <v>-1</v>
      </c>
      <c r="Y173" s="47">
        <v>-1</v>
      </c>
      <c r="Z173" s="47" t="s">
        <v>619</v>
      </c>
      <c r="AA173" s="47" t="s">
        <v>619</v>
      </c>
      <c r="AB173" s="47" t="s">
        <v>619</v>
      </c>
      <c r="AC173" s="47" t="s">
        <v>604</v>
      </c>
      <c r="AD173" s="47" t="s">
        <v>604</v>
      </c>
      <c r="AE173" s="47" t="s">
        <v>604</v>
      </c>
      <c r="AF173" s="47" t="s">
        <v>604</v>
      </c>
    </row>
    <row r="174" spans="1:32" x14ac:dyDescent="0.15">
      <c r="A174" s="47" t="s">
        <v>664</v>
      </c>
      <c r="B174" s="47">
        <v>5</v>
      </c>
      <c r="C174" s="47">
        <v>-4</v>
      </c>
      <c r="D174" s="47">
        <v>-10</v>
      </c>
      <c r="E174" s="47">
        <v>-8</v>
      </c>
      <c r="F174" s="47">
        <v>-2</v>
      </c>
      <c r="G174" s="47">
        <v>-4</v>
      </c>
      <c r="H174" s="47">
        <v>-3</v>
      </c>
      <c r="I174" s="47">
        <v>5</v>
      </c>
      <c r="J174" s="47">
        <v>-8</v>
      </c>
      <c r="K174" s="47" t="s">
        <v>604</v>
      </c>
      <c r="L174" s="47" t="s">
        <v>604</v>
      </c>
      <c r="M174" s="47" t="s">
        <v>604</v>
      </c>
      <c r="N174" s="47" t="s">
        <v>619</v>
      </c>
      <c r="O174" s="47" t="s">
        <v>619</v>
      </c>
      <c r="P174" s="47" t="s">
        <v>619</v>
      </c>
      <c r="Q174" s="47" t="s">
        <v>619</v>
      </c>
      <c r="R174" s="47" t="s">
        <v>619</v>
      </c>
      <c r="S174" s="47">
        <v>29</v>
      </c>
      <c r="T174" s="47" t="s">
        <v>619</v>
      </c>
      <c r="U174" s="47" t="s">
        <v>619</v>
      </c>
      <c r="V174" s="47" t="s">
        <v>619</v>
      </c>
      <c r="W174" s="47" t="s">
        <v>619</v>
      </c>
      <c r="X174" s="47" t="s">
        <v>619</v>
      </c>
      <c r="Y174" s="47">
        <v>0</v>
      </c>
      <c r="Z174" s="47">
        <v>0</v>
      </c>
      <c r="AA174" s="47">
        <v>0</v>
      </c>
      <c r="AB174" s="47">
        <v>0</v>
      </c>
      <c r="AC174" s="47" t="s">
        <v>619</v>
      </c>
      <c r="AD174" s="47" t="s">
        <v>619</v>
      </c>
      <c r="AE174" s="47" t="s">
        <v>619</v>
      </c>
      <c r="AF174" s="47" t="s">
        <v>619</v>
      </c>
    </row>
    <row r="175" spans="1:32" x14ac:dyDescent="0.15">
      <c r="A175" s="47" t="s">
        <v>663</v>
      </c>
      <c r="B175" s="47">
        <v>59</v>
      </c>
      <c r="C175" s="47">
        <v>19</v>
      </c>
      <c r="D175" s="47">
        <v>94</v>
      </c>
      <c r="E175" s="47">
        <v>3</v>
      </c>
      <c r="F175" s="47">
        <v>-283</v>
      </c>
      <c r="G175" s="47">
        <v>-27</v>
      </c>
      <c r="H175" s="47">
        <v>-44</v>
      </c>
      <c r="I175" s="47">
        <v>-7</v>
      </c>
      <c r="J175" s="47">
        <v>-10</v>
      </c>
      <c r="K175" s="47">
        <v>-8</v>
      </c>
      <c r="L175" s="47">
        <v>-16</v>
      </c>
      <c r="M175" s="47">
        <v>-13</v>
      </c>
      <c r="N175" s="47" t="s">
        <v>604</v>
      </c>
      <c r="O175" s="47" t="s">
        <v>604</v>
      </c>
      <c r="P175" s="47">
        <v>6</v>
      </c>
      <c r="Q175" s="47" t="s">
        <v>604</v>
      </c>
      <c r="R175" s="47" t="s">
        <v>604</v>
      </c>
      <c r="S175" s="47">
        <v>43</v>
      </c>
      <c r="T175" s="47">
        <v>1</v>
      </c>
      <c r="U175" s="47">
        <v>1</v>
      </c>
      <c r="V175" s="47">
        <v>1</v>
      </c>
      <c r="W175" s="47">
        <v>-2</v>
      </c>
      <c r="X175" s="47" t="s">
        <v>586</v>
      </c>
      <c r="Y175" s="47" t="s">
        <v>586</v>
      </c>
      <c r="Z175" s="47" t="s">
        <v>586</v>
      </c>
      <c r="AA175" s="47" t="s">
        <v>586</v>
      </c>
      <c r="AB175" s="47" t="s">
        <v>586</v>
      </c>
      <c r="AC175" s="47" t="s">
        <v>619</v>
      </c>
      <c r="AD175" s="47" t="s">
        <v>619</v>
      </c>
      <c r="AE175" s="47" t="s">
        <v>619</v>
      </c>
      <c r="AF175" s="47" t="s">
        <v>619</v>
      </c>
    </row>
    <row r="176" spans="1:32" x14ac:dyDescent="0.15">
      <c r="A176" s="47" t="s">
        <v>662</v>
      </c>
      <c r="B176" s="47">
        <v>-1</v>
      </c>
      <c r="C176" s="47" t="s">
        <v>619</v>
      </c>
      <c r="D176" s="47" t="s">
        <v>619</v>
      </c>
      <c r="E176" s="47" t="s">
        <v>619</v>
      </c>
      <c r="F176" s="47" t="s">
        <v>619</v>
      </c>
      <c r="G176" s="47" t="s">
        <v>604</v>
      </c>
      <c r="H176" s="47" t="s">
        <v>604</v>
      </c>
      <c r="I176" s="47">
        <v>1</v>
      </c>
      <c r="J176" s="47">
        <v>1</v>
      </c>
      <c r="K176" s="47">
        <v>1</v>
      </c>
      <c r="L176" s="47" t="s">
        <v>604</v>
      </c>
      <c r="M176" s="47">
        <v>24</v>
      </c>
      <c r="N176" s="47" t="s">
        <v>604</v>
      </c>
      <c r="O176" s="47" t="s">
        <v>604</v>
      </c>
      <c r="P176" s="47" t="s">
        <v>604</v>
      </c>
      <c r="Q176" s="47" t="s">
        <v>604</v>
      </c>
      <c r="R176" s="47">
        <v>-28</v>
      </c>
      <c r="S176" s="47">
        <v>24</v>
      </c>
      <c r="T176" s="47">
        <v>21</v>
      </c>
      <c r="U176" s="47">
        <v>-10</v>
      </c>
      <c r="V176" s="47" t="s">
        <v>604</v>
      </c>
      <c r="W176" s="47" t="s">
        <v>604</v>
      </c>
      <c r="X176" s="47" t="s">
        <v>604</v>
      </c>
      <c r="Y176" s="47" t="s">
        <v>604</v>
      </c>
      <c r="Z176" s="47" t="s">
        <v>604</v>
      </c>
      <c r="AA176" s="47" t="s">
        <v>604</v>
      </c>
      <c r="AB176" s="47" t="s">
        <v>604</v>
      </c>
      <c r="AC176" s="47" t="s">
        <v>604</v>
      </c>
      <c r="AD176" s="47" t="s">
        <v>604</v>
      </c>
      <c r="AE176" s="47" t="s">
        <v>604</v>
      </c>
      <c r="AF176" s="47" t="s">
        <v>604</v>
      </c>
    </row>
    <row r="177" spans="1:32" x14ac:dyDescent="0.15">
      <c r="A177" s="47" t="s">
        <v>661</v>
      </c>
      <c r="B177" s="47">
        <v>4</v>
      </c>
      <c r="C177" s="47">
        <v>13</v>
      </c>
      <c r="D177" s="47" t="s">
        <v>619</v>
      </c>
      <c r="E177" s="47">
        <v>-9</v>
      </c>
      <c r="F177" s="47">
        <v>-5</v>
      </c>
      <c r="G177" s="47">
        <v>-6</v>
      </c>
      <c r="H177" s="47">
        <v>-1</v>
      </c>
      <c r="I177" s="47" t="s">
        <v>619</v>
      </c>
      <c r="J177" s="47" t="s">
        <v>604</v>
      </c>
      <c r="K177" s="47" t="s">
        <v>604</v>
      </c>
      <c r="L177" s="47" t="s">
        <v>604</v>
      </c>
      <c r="M177" s="47" t="s">
        <v>604</v>
      </c>
      <c r="N177" s="47">
        <v>7</v>
      </c>
      <c r="O177" s="47">
        <v>-24</v>
      </c>
      <c r="P177" s="47">
        <v>42</v>
      </c>
      <c r="Q177" s="47">
        <v>-6</v>
      </c>
      <c r="R177" s="47">
        <v>55</v>
      </c>
      <c r="S177" s="47" t="s">
        <v>619</v>
      </c>
      <c r="T177" s="47">
        <v>20</v>
      </c>
      <c r="U177" s="47">
        <v>-21</v>
      </c>
      <c r="V177" s="47">
        <v>-3</v>
      </c>
      <c r="W177" s="47">
        <v>-7</v>
      </c>
      <c r="X177" s="47">
        <v>-3</v>
      </c>
      <c r="Y177" s="47">
        <v>-6</v>
      </c>
      <c r="Z177" s="47" t="s">
        <v>604</v>
      </c>
      <c r="AA177" s="47" t="s">
        <v>604</v>
      </c>
      <c r="AB177" s="47" t="s">
        <v>604</v>
      </c>
      <c r="AC177" s="47" t="s">
        <v>604</v>
      </c>
      <c r="AD177" s="47" t="s">
        <v>604</v>
      </c>
      <c r="AE177" s="47" t="s">
        <v>604</v>
      </c>
      <c r="AF177" s="47" t="s">
        <v>604</v>
      </c>
    </row>
    <row r="178" spans="1:32" x14ac:dyDescent="0.15">
      <c r="A178" s="47" t="s">
        <v>660</v>
      </c>
      <c r="B178" s="47">
        <v>-2</v>
      </c>
      <c r="C178" s="47" t="s">
        <v>604</v>
      </c>
      <c r="D178" s="47" t="s">
        <v>604</v>
      </c>
      <c r="E178" s="47">
        <v>3</v>
      </c>
      <c r="F178" s="47" t="s">
        <v>604</v>
      </c>
      <c r="G178" s="47" t="s">
        <v>604</v>
      </c>
      <c r="H178" s="47" t="s">
        <v>604</v>
      </c>
      <c r="I178" s="47">
        <v>-1</v>
      </c>
      <c r="J178" s="47" t="s">
        <v>619</v>
      </c>
      <c r="K178" s="47">
        <v>1</v>
      </c>
      <c r="L178" s="47">
        <v>-1</v>
      </c>
      <c r="M178" s="47" t="s">
        <v>619</v>
      </c>
      <c r="N178" s="47">
        <v>3</v>
      </c>
      <c r="O178" s="47">
        <v>-2</v>
      </c>
      <c r="P178" s="47">
        <v>1</v>
      </c>
      <c r="Q178" s="47">
        <v>1</v>
      </c>
      <c r="R178" s="47">
        <v>1</v>
      </c>
      <c r="S178" s="47">
        <v>1</v>
      </c>
      <c r="T178" s="47">
        <v>1</v>
      </c>
      <c r="U178" s="47">
        <v>1</v>
      </c>
      <c r="V178" s="47" t="s">
        <v>619</v>
      </c>
      <c r="W178" s="47" t="s">
        <v>619</v>
      </c>
      <c r="X178" s="47">
        <v>10</v>
      </c>
      <c r="Y178" s="47">
        <v>3</v>
      </c>
      <c r="Z178" s="47">
        <v>-13</v>
      </c>
      <c r="AA178" s="47" t="s">
        <v>619</v>
      </c>
      <c r="AB178" s="47" t="s">
        <v>619</v>
      </c>
      <c r="AC178" s="47" t="s">
        <v>619</v>
      </c>
      <c r="AD178" s="47">
        <v>0</v>
      </c>
      <c r="AE178" s="47">
        <v>0</v>
      </c>
      <c r="AF178" s="47">
        <v>0</v>
      </c>
    </row>
    <row r="179" spans="1:32" x14ac:dyDescent="0.15">
      <c r="A179" s="47" t="s">
        <v>659</v>
      </c>
      <c r="B179" s="47">
        <v>50</v>
      </c>
      <c r="C179" s="47">
        <v>23</v>
      </c>
      <c r="D179" s="47">
        <v>-30</v>
      </c>
      <c r="E179" s="47">
        <v>-22</v>
      </c>
      <c r="F179" s="47">
        <v>-41</v>
      </c>
      <c r="G179" s="47">
        <v>5</v>
      </c>
      <c r="H179" s="47">
        <v>-97</v>
      </c>
      <c r="I179" s="47">
        <v>7</v>
      </c>
      <c r="J179" s="47">
        <v>4</v>
      </c>
      <c r="K179" s="47">
        <v>-37</v>
      </c>
      <c r="L179" s="47">
        <v>-36</v>
      </c>
      <c r="M179" s="47">
        <v>-13</v>
      </c>
      <c r="N179" s="47">
        <v>11</v>
      </c>
      <c r="O179" s="47">
        <v>-40</v>
      </c>
      <c r="P179" s="47">
        <v>27</v>
      </c>
      <c r="Q179" s="47">
        <v>69</v>
      </c>
      <c r="R179" s="47">
        <v>18</v>
      </c>
      <c r="S179" s="47">
        <v>51</v>
      </c>
      <c r="T179" s="47">
        <v>13</v>
      </c>
      <c r="U179" s="47">
        <v>-2</v>
      </c>
      <c r="V179" s="47">
        <v>19</v>
      </c>
      <c r="W179" s="47">
        <v>6</v>
      </c>
      <c r="X179" s="47">
        <v>59</v>
      </c>
      <c r="Y179" s="47">
        <v>28</v>
      </c>
      <c r="Z179" s="47">
        <v>-44</v>
      </c>
      <c r="AA179" s="47">
        <v>111</v>
      </c>
      <c r="AB179" s="47">
        <v>72</v>
      </c>
      <c r="AC179" s="47">
        <v>-21</v>
      </c>
      <c r="AD179" s="47">
        <v>30</v>
      </c>
      <c r="AE179" s="47">
        <v>-811</v>
      </c>
      <c r="AF179" s="47">
        <v>-10</v>
      </c>
    </row>
    <row r="180" spans="1:32" x14ac:dyDescent="0.15">
      <c r="A180" s="47" t="s">
        <v>658</v>
      </c>
      <c r="B180" s="47">
        <v>3</v>
      </c>
      <c r="C180" s="47">
        <v>6</v>
      </c>
      <c r="D180" s="47" t="s">
        <v>604</v>
      </c>
      <c r="E180" s="47" t="s">
        <v>604</v>
      </c>
      <c r="F180" s="47" t="s">
        <v>604</v>
      </c>
      <c r="G180" s="47" t="s">
        <v>604</v>
      </c>
      <c r="H180" s="47" t="s">
        <v>604</v>
      </c>
      <c r="I180" s="47">
        <v>1</v>
      </c>
      <c r="J180" s="47">
        <v>1</v>
      </c>
      <c r="K180" s="47" t="s">
        <v>619</v>
      </c>
      <c r="L180" s="47">
        <v>1</v>
      </c>
      <c r="M180" s="47">
        <v>1</v>
      </c>
      <c r="N180" s="47" t="s">
        <v>604</v>
      </c>
      <c r="O180" s="47" t="s">
        <v>604</v>
      </c>
      <c r="P180" s="47" t="s">
        <v>604</v>
      </c>
      <c r="Q180" s="47" t="s">
        <v>604</v>
      </c>
      <c r="R180" s="47" t="s">
        <v>604</v>
      </c>
      <c r="S180" s="47">
        <v>8</v>
      </c>
      <c r="T180" s="47">
        <v>-5</v>
      </c>
      <c r="U180" s="47">
        <v>-1</v>
      </c>
      <c r="V180" s="47">
        <v>2</v>
      </c>
      <c r="W180" s="47" t="s">
        <v>619</v>
      </c>
      <c r="X180" s="47">
        <v>-4</v>
      </c>
      <c r="Y180" s="47">
        <v>1</v>
      </c>
      <c r="Z180" s="47">
        <v>1</v>
      </c>
      <c r="AA180" s="47" t="s">
        <v>604</v>
      </c>
      <c r="AB180" s="47" t="s">
        <v>604</v>
      </c>
      <c r="AC180" s="47">
        <v>3</v>
      </c>
      <c r="AD180" s="47">
        <v>6</v>
      </c>
      <c r="AE180" s="47">
        <v>1</v>
      </c>
      <c r="AF180" s="47">
        <v>-3</v>
      </c>
    </row>
    <row r="181" spans="1:32" x14ac:dyDescent="0.15">
      <c r="A181" s="47" t="s">
        <v>657</v>
      </c>
      <c r="B181" s="47" t="s">
        <v>586</v>
      </c>
      <c r="C181" s="47" t="s">
        <v>586</v>
      </c>
      <c r="D181" s="47" t="s">
        <v>586</v>
      </c>
      <c r="E181" s="47" t="s">
        <v>586</v>
      </c>
      <c r="F181" s="47" t="s">
        <v>586</v>
      </c>
      <c r="G181" s="47" t="s">
        <v>586</v>
      </c>
      <c r="H181" s="47" t="s">
        <v>586</v>
      </c>
      <c r="I181" s="47" t="s">
        <v>586</v>
      </c>
      <c r="J181" s="47" t="s">
        <v>586</v>
      </c>
      <c r="K181" s="47" t="s">
        <v>586</v>
      </c>
      <c r="L181" s="47" t="s">
        <v>586</v>
      </c>
      <c r="M181" s="47" t="s">
        <v>586</v>
      </c>
      <c r="N181" s="47" t="s">
        <v>586</v>
      </c>
      <c r="O181" s="47" t="s">
        <v>586</v>
      </c>
      <c r="P181" s="47" t="s">
        <v>586</v>
      </c>
      <c r="Q181" s="47" t="s">
        <v>586</v>
      </c>
      <c r="R181" s="47" t="s">
        <v>586</v>
      </c>
      <c r="S181" s="47" t="s">
        <v>586</v>
      </c>
      <c r="T181" s="47" t="s">
        <v>586</v>
      </c>
      <c r="U181" s="47" t="s">
        <v>586</v>
      </c>
      <c r="V181" s="47" t="s">
        <v>586</v>
      </c>
      <c r="W181" s="47" t="s">
        <v>586</v>
      </c>
      <c r="X181" s="47" t="s">
        <v>586</v>
      </c>
      <c r="Y181" s="47" t="s">
        <v>586</v>
      </c>
      <c r="Z181" s="47" t="s">
        <v>586</v>
      </c>
      <c r="AA181" s="47" t="s">
        <v>586</v>
      </c>
      <c r="AB181" s="47" t="s">
        <v>586</v>
      </c>
      <c r="AC181" s="47">
        <v>1</v>
      </c>
      <c r="AD181" s="47">
        <v>1</v>
      </c>
      <c r="AE181" s="47">
        <v>1</v>
      </c>
      <c r="AF181" s="47">
        <v>1</v>
      </c>
    </row>
    <row r="182" spans="1:32" x14ac:dyDescent="0.15">
      <c r="A182" s="47" t="s">
        <v>656</v>
      </c>
      <c r="B182" s="47">
        <v>14</v>
      </c>
      <c r="C182" s="47">
        <v>8</v>
      </c>
      <c r="D182" s="47">
        <v>-16</v>
      </c>
      <c r="E182" s="47">
        <v>10</v>
      </c>
      <c r="F182" s="47">
        <v>-29</v>
      </c>
      <c r="G182" s="47">
        <v>-40</v>
      </c>
      <c r="H182" s="47">
        <v>2</v>
      </c>
      <c r="I182" s="47">
        <v>-8</v>
      </c>
      <c r="J182" s="47">
        <v>-29</v>
      </c>
      <c r="K182" s="47">
        <v>10</v>
      </c>
      <c r="L182" s="47">
        <v>-8</v>
      </c>
      <c r="M182" s="47">
        <v>24</v>
      </c>
      <c r="N182" s="47" t="s">
        <v>586</v>
      </c>
      <c r="O182" s="47" t="s">
        <v>586</v>
      </c>
      <c r="P182" s="47" t="s">
        <v>586</v>
      </c>
      <c r="Q182" s="47" t="s">
        <v>586</v>
      </c>
      <c r="R182" s="47" t="s">
        <v>586</v>
      </c>
      <c r="S182" s="47" t="s">
        <v>586</v>
      </c>
      <c r="T182" s="47" t="s">
        <v>586</v>
      </c>
      <c r="U182" s="47" t="s">
        <v>586</v>
      </c>
      <c r="V182" s="47" t="s">
        <v>586</v>
      </c>
      <c r="W182" s="47" t="s">
        <v>586</v>
      </c>
      <c r="X182" s="47" t="s">
        <v>586</v>
      </c>
      <c r="Y182" s="47" t="s">
        <v>586</v>
      </c>
      <c r="Z182" s="47" t="s">
        <v>586</v>
      </c>
      <c r="AA182" s="47" t="s">
        <v>586</v>
      </c>
      <c r="AB182" s="47" t="s">
        <v>586</v>
      </c>
      <c r="AC182" s="47" t="s">
        <v>586</v>
      </c>
      <c r="AD182" s="47" t="s">
        <v>586</v>
      </c>
      <c r="AE182" s="47" t="s">
        <v>586</v>
      </c>
      <c r="AF182" s="47" t="s">
        <v>586</v>
      </c>
    </row>
    <row r="183" spans="1:32" x14ac:dyDescent="0.15">
      <c r="A183" s="47" t="s">
        <v>655</v>
      </c>
      <c r="B183" s="47">
        <v>7</v>
      </c>
      <c r="C183" s="47">
        <v>5</v>
      </c>
      <c r="D183" s="47">
        <v>4</v>
      </c>
      <c r="E183" s="47">
        <v>4</v>
      </c>
      <c r="F183" s="47">
        <v>-2</v>
      </c>
      <c r="G183" s="47">
        <v>1</v>
      </c>
      <c r="H183" s="47">
        <v>3</v>
      </c>
      <c r="I183" s="47">
        <v>1</v>
      </c>
      <c r="J183" s="47">
        <v>4</v>
      </c>
      <c r="K183" s="47">
        <v>-3</v>
      </c>
      <c r="L183" s="47">
        <v>8</v>
      </c>
      <c r="M183" s="47">
        <v>11</v>
      </c>
      <c r="N183" s="47">
        <v>1</v>
      </c>
      <c r="O183" s="47">
        <v>2</v>
      </c>
      <c r="P183" s="47">
        <v>3</v>
      </c>
      <c r="Q183" s="47" t="s">
        <v>619</v>
      </c>
      <c r="R183" s="47" t="s">
        <v>619</v>
      </c>
      <c r="S183" s="47">
        <v>6</v>
      </c>
      <c r="T183" s="47">
        <v>5</v>
      </c>
      <c r="U183" s="47">
        <v>2</v>
      </c>
      <c r="V183" s="47">
        <v>-5</v>
      </c>
      <c r="W183" s="47">
        <v>-4</v>
      </c>
      <c r="X183" s="47">
        <v>-3</v>
      </c>
      <c r="Y183" s="47" t="s">
        <v>619</v>
      </c>
      <c r="Z183" s="47">
        <v>15</v>
      </c>
      <c r="AA183" s="47">
        <v>5</v>
      </c>
      <c r="AB183" s="47">
        <v>-1</v>
      </c>
      <c r="AC183" s="47">
        <v>3</v>
      </c>
      <c r="AD183" s="47">
        <v>18</v>
      </c>
      <c r="AE183" s="47">
        <v>-3</v>
      </c>
      <c r="AF183" s="47" t="s">
        <v>619</v>
      </c>
    </row>
    <row r="184" spans="1:32" x14ac:dyDescent="0.15">
      <c r="A184" s="47" t="s">
        <v>654</v>
      </c>
      <c r="B184" s="47">
        <v>13</v>
      </c>
      <c r="C184" s="47" t="s">
        <v>619</v>
      </c>
      <c r="D184" s="47">
        <v>4</v>
      </c>
      <c r="E184" s="47">
        <v>-2</v>
      </c>
      <c r="F184" s="47">
        <v>-4</v>
      </c>
      <c r="G184" s="47">
        <v>-3</v>
      </c>
      <c r="H184" s="47">
        <v>1</v>
      </c>
      <c r="I184" s="47">
        <v>11</v>
      </c>
      <c r="J184" s="47">
        <v>11</v>
      </c>
      <c r="K184" s="47">
        <v>17</v>
      </c>
      <c r="L184" s="47">
        <v>23</v>
      </c>
      <c r="M184" s="47">
        <v>22</v>
      </c>
      <c r="N184" s="47">
        <v>30</v>
      </c>
      <c r="O184" s="47">
        <v>-4</v>
      </c>
      <c r="P184" s="47">
        <v>70</v>
      </c>
      <c r="Q184" s="47">
        <v>-25</v>
      </c>
      <c r="R184" s="47">
        <v>-21</v>
      </c>
      <c r="S184" s="47">
        <v>27</v>
      </c>
      <c r="T184" s="47">
        <v>30</v>
      </c>
      <c r="U184" s="47">
        <v>33</v>
      </c>
      <c r="V184" s="47">
        <v>37</v>
      </c>
      <c r="W184" s="47">
        <v>42</v>
      </c>
      <c r="X184" s="47" t="s">
        <v>619</v>
      </c>
      <c r="Y184" s="47" t="s">
        <v>604</v>
      </c>
      <c r="Z184" s="47" t="s">
        <v>604</v>
      </c>
      <c r="AA184" s="47" t="s">
        <v>604</v>
      </c>
      <c r="AB184" s="47" t="s">
        <v>604</v>
      </c>
      <c r="AC184" s="47" t="s">
        <v>604</v>
      </c>
      <c r="AD184" s="47" t="s">
        <v>604</v>
      </c>
      <c r="AE184" s="47" t="s">
        <v>604</v>
      </c>
      <c r="AF184" s="47" t="s">
        <v>604</v>
      </c>
    </row>
    <row r="185" spans="1:32" x14ac:dyDescent="0.15">
      <c r="A185" s="47" t="s">
        <v>653</v>
      </c>
      <c r="B185" s="47">
        <v>195</v>
      </c>
      <c r="C185" s="47">
        <v>1305</v>
      </c>
      <c r="D185" s="47">
        <v>518</v>
      </c>
      <c r="E185" s="47">
        <v>-81</v>
      </c>
      <c r="F185" s="47">
        <v>66</v>
      </c>
      <c r="G185" s="47">
        <v>157</v>
      </c>
      <c r="H185" s="47">
        <v>-321</v>
      </c>
      <c r="I185" s="47">
        <v>-473</v>
      </c>
      <c r="J185" s="47">
        <v>515</v>
      </c>
      <c r="K185" s="47">
        <v>521</v>
      </c>
      <c r="L185" s="47">
        <v>845</v>
      </c>
      <c r="M185" s="47">
        <v>775</v>
      </c>
      <c r="N185" s="47">
        <v>709</v>
      </c>
      <c r="O185" s="47">
        <v>879</v>
      </c>
      <c r="P185" s="47">
        <v>467</v>
      </c>
      <c r="Q185" s="47">
        <v>619</v>
      </c>
      <c r="R185" s="47">
        <v>2092</v>
      </c>
      <c r="S185" s="47">
        <v>1000</v>
      </c>
      <c r="T185" s="47">
        <v>1375</v>
      </c>
      <c r="U185" s="47">
        <v>1397</v>
      </c>
      <c r="V185" s="47">
        <v>2559</v>
      </c>
      <c r="W185" s="47">
        <v>1315</v>
      </c>
      <c r="X185" s="47">
        <v>2538</v>
      </c>
      <c r="Y185" s="47">
        <v>3785</v>
      </c>
      <c r="Z185" s="47">
        <v>5699</v>
      </c>
      <c r="AA185" s="47">
        <v>4070</v>
      </c>
      <c r="AB185" s="47">
        <v>3716</v>
      </c>
      <c r="AC185" s="47">
        <v>4025</v>
      </c>
      <c r="AD185" s="47">
        <v>-305</v>
      </c>
      <c r="AE185" s="47">
        <v>312</v>
      </c>
      <c r="AF185" s="47">
        <v>8261</v>
      </c>
    </row>
    <row r="186" spans="1:32" x14ac:dyDescent="0.15">
      <c r="A186" s="47" t="s">
        <v>652</v>
      </c>
      <c r="B186" s="47">
        <v>-102</v>
      </c>
      <c r="C186" s="47">
        <v>69</v>
      </c>
      <c r="D186" s="47">
        <v>123</v>
      </c>
      <c r="E186" s="47">
        <v>121</v>
      </c>
      <c r="F186" s="47">
        <v>-108</v>
      </c>
      <c r="G186" s="47">
        <v>162</v>
      </c>
      <c r="H186" s="47">
        <v>56</v>
      </c>
      <c r="I186" s="47">
        <v>-33</v>
      </c>
      <c r="J186" s="47">
        <v>-163</v>
      </c>
      <c r="K186" s="47">
        <v>94</v>
      </c>
      <c r="L186" s="47">
        <v>510</v>
      </c>
      <c r="M186" s="47">
        <v>260</v>
      </c>
      <c r="N186" s="47">
        <v>298</v>
      </c>
      <c r="O186" s="47">
        <v>340</v>
      </c>
      <c r="P186" s="47">
        <v>264</v>
      </c>
      <c r="Q186" s="47">
        <v>25</v>
      </c>
      <c r="R186" s="47">
        <v>1236</v>
      </c>
      <c r="S186" s="47">
        <v>1442</v>
      </c>
      <c r="T186" s="47">
        <v>467</v>
      </c>
      <c r="U186" s="47">
        <v>1000</v>
      </c>
      <c r="V186" s="47">
        <v>202</v>
      </c>
      <c r="W186" s="47">
        <v>1263</v>
      </c>
      <c r="X186" s="47">
        <v>531</v>
      </c>
      <c r="Y186" s="47">
        <v>3058</v>
      </c>
      <c r="Z186" s="47">
        <v>2416</v>
      </c>
      <c r="AA186" s="47">
        <v>554</v>
      </c>
      <c r="AB186" s="47">
        <v>536</v>
      </c>
      <c r="AC186" s="47">
        <v>-166</v>
      </c>
      <c r="AD186" s="47">
        <v>185</v>
      </c>
      <c r="AE186" s="47">
        <v>-382</v>
      </c>
      <c r="AF186" s="47">
        <v>1205</v>
      </c>
    </row>
    <row r="187" spans="1:32" x14ac:dyDescent="0.15">
      <c r="A187" s="47" t="s">
        <v>651</v>
      </c>
      <c r="B187" s="47">
        <v>-89</v>
      </c>
      <c r="C187" s="47">
        <v>1025</v>
      </c>
      <c r="D187" s="47">
        <v>172</v>
      </c>
      <c r="E187" s="47">
        <v>43</v>
      </c>
      <c r="F187" s="47">
        <v>6</v>
      </c>
      <c r="G187" s="47">
        <v>98</v>
      </c>
      <c r="H187" s="47">
        <v>-406</v>
      </c>
      <c r="I187" s="47">
        <v>56</v>
      </c>
      <c r="J187" s="47">
        <v>494</v>
      </c>
      <c r="K187" s="47">
        <v>224</v>
      </c>
      <c r="L187" s="47">
        <v>45</v>
      </c>
      <c r="M187" s="47">
        <v>254</v>
      </c>
      <c r="N187" s="47">
        <v>83</v>
      </c>
      <c r="O187" s="47">
        <v>640</v>
      </c>
      <c r="P187" s="47">
        <v>-206</v>
      </c>
      <c r="Q187" s="47">
        <v>332</v>
      </c>
      <c r="R187" s="47">
        <v>858</v>
      </c>
      <c r="S187" s="47">
        <v>-320</v>
      </c>
      <c r="T187" s="47">
        <v>395</v>
      </c>
      <c r="U187" s="47">
        <v>-319</v>
      </c>
      <c r="V187" s="47">
        <v>1505</v>
      </c>
      <c r="W187" s="47">
        <v>-1245</v>
      </c>
      <c r="X187" s="47">
        <v>-1007</v>
      </c>
      <c r="Y187" s="47">
        <v>-209</v>
      </c>
      <c r="Z187" s="47">
        <v>768</v>
      </c>
      <c r="AA187" s="47">
        <v>560</v>
      </c>
      <c r="AB187" s="47">
        <v>341</v>
      </c>
      <c r="AC187" s="47">
        <v>2636</v>
      </c>
      <c r="AD187" s="47">
        <v>-66</v>
      </c>
      <c r="AE187" s="47">
        <v>794</v>
      </c>
      <c r="AF187" s="47">
        <v>1620</v>
      </c>
    </row>
    <row r="188" spans="1:32" x14ac:dyDescent="0.15">
      <c r="A188" s="47" t="s">
        <v>650</v>
      </c>
      <c r="B188" s="47">
        <v>104</v>
      </c>
      <c r="C188" s="47">
        <v>196</v>
      </c>
      <c r="D188" s="47">
        <v>280</v>
      </c>
      <c r="E188" s="47">
        <v>-192</v>
      </c>
      <c r="F188" s="47">
        <v>89</v>
      </c>
      <c r="G188" s="47">
        <v>-74</v>
      </c>
      <c r="H188" s="47">
        <v>26</v>
      </c>
      <c r="I188" s="47">
        <v>-99</v>
      </c>
      <c r="J188" s="47">
        <v>14</v>
      </c>
      <c r="K188" s="47">
        <v>24</v>
      </c>
      <c r="L188" s="47">
        <v>73</v>
      </c>
      <c r="M188" s="47">
        <v>84</v>
      </c>
      <c r="N188" s="47">
        <v>-60</v>
      </c>
      <c r="O188" s="47">
        <v>164</v>
      </c>
      <c r="P188" s="47">
        <v>103</v>
      </c>
      <c r="Q188" s="47">
        <v>55</v>
      </c>
      <c r="R188" s="47">
        <v>127</v>
      </c>
      <c r="S188" s="47">
        <v>-127</v>
      </c>
      <c r="T188" s="47">
        <v>94</v>
      </c>
      <c r="U188" s="47">
        <v>98</v>
      </c>
      <c r="V188" s="47">
        <v>400</v>
      </c>
      <c r="W188" s="47">
        <v>186</v>
      </c>
      <c r="X188" s="47">
        <v>1345</v>
      </c>
      <c r="Y188" s="47">
        <v>-64</v>
      </c>
      <c r="Z188" s="47">
        <v>1322</v>
      </c>
      <c r="AA188" s="47">
        <v>255</v>
      </c>
      <c r="AB188" s="47">
        <v>286</v>
      </c>
      <c r="AC188" s="47">
        <v>326</v>
      </c>
      <c r="AD188" s="47">
        <v>168</v>
      </c>
      <c r="AE188" s="47">
        <v>875</v>
      </c>
      <c r="AF188" s="47">
        <v>1808</v>
      </c>
    </row>
    <row r="189" spans="1:32" x14ac:dyDescent="0.15">
      <c r="A189" s="47" t="s">
        <v>479</v>
      </c>
      <c r="B189" s="47">
        <v>280</v>
      </c>
      <c r="C189" s="47">
        <v>15</v>
      </c>
      <c r="D189" s="47">
        <v>-56</v>
      </c>
      <c r="E189" s="47">
        <v>-53</v>
      </c>
      <c r="F189" s="47">
        <v>79</v>
      </c>
      <c r="G189" s="47">
        <v>-28</v>
      </c>
      <c r="H189" s="47">
        <v>2</v>
      </c>
      <c r="I189" s="47">
        <v>-399</v>
      </c>
      <c r="J189" s="47">
        <v>170</v>
      </c>
      <c r="K189" s="47">
        <v>180</v>
      </c>
      <c r="L189" s="47">
        <v>217</v>
      </c>
      <c r="M189" s="47">
        <v>177</v>
      </c>
      <c r="N189" s="47">
        <v>388</v>
      </c>
      <c r="O189" s="47">
        <v>-266</v>
      </c>
      <c r="P189" s="47">
        <v>305</v>
      </c>
      <c r="Q189" s="47">
        <v>208</v>
      </c>
      <c r="R189" s="47">
        <v>-129</v>
      </c>
      <c r="S189" s="47">
        <v>4</v>
      </c>
      <c r="T189" s="47">
        <v>418</v>
      </c>
      <c r="U189" s="47">
        <v>618</v>
      </c>
      <c r="V189" s="47">
        <v>452</v>
      </c>
      <c r="W189" s="47">
        <v>1111</v>
      </c>
      <c r="X189" s="47">
        <v>1669</v>
      </c>
      <c r="Y189" s="47">
        <v>1001</v>
      </c>
      <c r="Z189" s="47">
        <v>1193</v>
      </c>
      <c r="AA189" s="47">
        <v>2701</v>
      </c>
      <c r="AB189" s="47">
        <v>2554</v>
      </c>
      <c r="AC189" s="47">
        <v>1229</v>
      </c>
      <c r="AD189" s="47">
        <v>-592</v>
      </c>
      <c r="AE189" s="47">
        <v>-976</v>
      </c>
      <c r="AF189" s="47">
        <v>3627</v>
      </c>
    </row>
    <row r="190" spans="1:32" x14ac:dyDescent="0.15">
      <c r="A190" s="47" t="s">
        <v>649</v>
      </c>
      <c r="B190" s="47">
        <v>240</v>
      </c>
      <c r="C190" s="47">
        <v>6</v>
      </c>
      <c r="D190" s="47">
        <v>-19</v>
      </c>
      <c r="E190" s="47">
        <v>-139</v>
      </c>
      <c r="F190" s="47">
        <v>-70</v>
      </c>
      <c r="G190" s="47">
        <v>-220</v>
      </c>
      <c r="H190" s="47">
        <v>20</v>
      </c>
      <c r="I190" s="47">
        <v>15</v>
      </c>
      <c r="J190" s="47">
        <v>-73</v>
      </c>
      <c r="K190" s="47">
        <v>131</v>
      </c>
      <c r="L190" s="47">
        <v>-35</v>
      </c>
      <c r="M190" s="47">
        <v>9</v>
      </c>
      <c r="N190" s="47" t="s">
        <v>604</v>
      </c>
      <c r="O190" s="47" t="s">
        <v>604</v>
      </c>
      <c r="P190" s="47" t="s">
        <v>604</v>
      </c>
      <c r="Q190" s="47">
        <v>-88</v>
      </c>
      <c r="R190" s="47">
        <v>-10</v>
      </c>
      <c r="S190" s="47">
        <v>25</v>
      </c>
      <c r="T190" s="47">
        <v>31</v>
      </c>
      <c r="U190" s="47">
        <v>-17</v>
      </c>
      <c r="V190" s="47">
        <v>13</v>
      </c>
      <c r="W190" s="47">
        <v>60</v>
      </c>
      <c r="X190" s="47">
        <v>27</v>
      </c>
      <c r="Y190" s="47">
        <v>-45</v>
      </c>
      <c r="Z190" s="47">
        <v>-102</v>
      </c>
      <c r="AA190" s="47">
        <v>-85</v>
      </c>
      <c r="AB190" s="47">
        <v>-19</v>
      </c>
      <c r="AC190" s="47">
        <v>-321</v>
      </c>
      <c r="AD190" s="47">
        <v>118</v>
      </c>
      <c r="AE190" s="47">
        <v>109</v>
      </c>
      <c r="AF190" s="47">
        <v>-232</v>
      </c>
    </row>
    <row r="191" spans="1:32" x14ac:dyDescent="0.15">
      <c r="A191" s="47" t="s">
        <v>648</v>
      </c>
      <c r="B191" s="47">
        <v>-2</v>
      </c>
      <c r="C191" s="47">
        <v>13</v>
      </c>
      <c r="D191" s="47">
        <v>-58</v>
      </c>
      <c r="E191" s="47">
        <v>63</v>
      </c>
      <c r="F191" s="47">
        <v>7</v>
      </c>
      <c r="G191" s="47">
        <v>-4</v>
      </c>
      <c r="H191" s="47" t="s">
        <v>604</v>
      </c>
      <c r="I191" s="47" t="s">
        <v>604</v>
      </c>
      <c r="J191" s="47">
        <v>-99</v>
      </c>
      <c r="K191" s="47" t="s">
        <v>604</v>
      </c>
      <c r="L191" s="47" t="s">
        <v>604</v>
      </c>
      <c r="M191" s="47" t="s">
        <v>604</v>
      </c>
      <c r="N191" s="47">
        <v>0</v>
      </c>
      <c r="O191" s="47">
        <v>1</v>
      </c>
      <c r="P191" s="47">
        <v>-1</v>
      </c>
      <c r="Q191" s="47" t="s">
        <v>619</v>
      </c>
      <c r="R191" s="47">
        <v>0</v>
      </c>
      <c r="S191" s="47">
        <v>1</v>
      </c>
      <c r="T191" s="47" t="s">
        <v>619</v>
      </c>
      <c r="U191" s="47">
        <v>1</v>
      </c>
      <c r="V191" s="47">
        <v>1</v>
      </c>
      <c r="W191" s="47">
        <v>1</v>
      </c>
      <c r="X191" s="47" t="s">
        <v>604</v>
      </c>
      <c r="Y191" s="47" t="s">
        <v>604</v>
      </c>
      <c r="Z191" s="47" t="s">
        <v>604</v>
      </c>
      <c r="AA191" s="47" t="s">
        <v>604</v>
      </c>
      <c r="AB191" s="47">
        <v>-1</v>
      </c>
      <c r="AC191" s="47" t="s">
        <v>619</v>
      </c>
      <c r="AD191" s="47" t="s">
        <v>619</v>
      </c>
      <c r="AE191" s="47" t="s">
        <v>619</v>
      </c>
      <c r="AF191" s="47" t="s">
        <v>619</v>
      </c>
    </row>
    <row r="192" spans="1:32" x14ac:dyDescent="0.15">
      <c r="A192" s="47" t="s">
        <v>647</v>
      </c>
      <c r="B192" s="47" t="s">
        <v>619</v>
      </c>
      <c r="C192" s="47">
        <v>-1</v>
      </c>
      <c r="D192" s="47" t="s">
        <v>619</v>
      </c>
      <c r="E192" s="47" t="s">
        <v>619</v>
      </c>
      <c r="F192" s="47" t="s">
        <v>619</v>
      </c>
      <c r="G192" s="47">
        <v>-1</v>
      </c>
      <c r="H192" s="47">
        <v>3</v>
      </c>
      <c r="I192" s="47" t="s">
        <v>586</v>
      </c>
      <c r="J192" s="47" t="s">
        <v>586</v>
      </c>
      <c r="K192" s="47" t="s">
        <v>586</v>
      </c>
      <c r="L192" s="47" t="s">
        <v>586</v>
      </c>
      <c r="M192" s="47" t="s">
        <v>586</v>
      </c>
      <c r="N192" s="47" t="s">
        <v>586</v>
      </c>
      <c r="O192" s="47" t="s">
        <v>586</v>
      </c>
      <c r="P192" s="47" t="s">
        <v>586</v>
      </c>
      <c r="Q192" s="47" t="s">
        <v>586</v>
      </c>
      <c r="R192" s="47" t="s">
        <v>586</v>
      </c>
      <c r="S192" s="47">
        <v>0</v>
      </c>
      <c r="T192" s="47">
        <v>0</v>
      </c>
      <c r="U192" s="47">
        <v>0</v>
      </c>
      <c r="V192" s="47">
        <v>0</v>
      </c>
      <c r="W192" s="47">
        <v>53</v>
      </c>
      <c r="X192" s="47" t="s">
        <v>604</v>
      </c>
      <c r="Y192" s="47" t="s">
        <v>604</v>
      </c>
      <c r="Z192" s="47" t="s">
        <v>604</v>
      </c>
      <c r="AA192" s="47" t="s">
        <v>604</v>
      </c>
      <c r="AB192" s="47" t="s">
        <v>604</v>
      </c>
      <c r="AC192" s="47">
        <v>2</v>
      </c>
      <c r="AD192" s="47">
        <v>-151</v>
      </c>
      <c r="AE192" s="47">
        <v>506</v>
      </c>
      <c r="AF192" s="47">
        <v>758</v>
      </c>
    </row>
    <row r="193" spans="1:32" x14ac:dyDescent="0.15">
      <c r="A193" s="47" t="s">
        <v>646</v>
      </c>
      <c r="B193" s="47" t="s">
        <v>604</v>
      </c>
      <c r="C193" s="47" t="s">
        <v>604</v>
      </c>
      <c r="D193" s="47">
        <v>0</v>
      </c>
      <c r="E193" s="47">
        <v>0</v>
      </c>
      <c r="F193" s="47">
        <v>0</v>
      </c>
      <c r="G193" s="47">
        <v>0</v>
      </c>
      <c r="H193" s="47">
        <v>0</v>
      </c>
      <c r="I193" s="47" t="s">
        <v>586</v>
      </c>
      <c r="J193" s="47" t="s">
        <v>586</v>
      </c>
      <c r="K193" s="47" t="s">
        <v>586</v>
      </c>
      <c r="L193" s="47" t="s">
        <v>586</v>
      </c>
      <c r="M193" s="47" t="s">
        <v>586</v>
      </c>
      <c r="N193" s="47" t="s">
        <v>586</v>
      </c>
      <c r="O193" s="47" t="s">
        <v>586</v>
      </c>
      <c r="P193" s="47" t="s">
        <v>586</v>
      </c>
      <c r="Q193" s="47" t="s">
        <v>586</v>
      </c>
      <c r="R193" s="47" t="s">
        <v>586</v>
      </c>
      <c r="S193" s="47" t="s">
        <v>586</v>
      </c>
      <c r="T193" s="47" t="s">
        <v>586</v>
      </c>
      <c r="U193" s="47" t="s">
        <v>586</v>
      </c>
      <c r="V193" s="47" t="s">
        <v>586</v>
      </c>
      <c r="W193" s="47" t="s">
        <v>586</v>
      </c>
      <c r="X193" s="47" t="s">
        <v>586</v>
      </c>
      <c r="Y193" s="47" t="s">
        <v>586</v>
      </c>
      <c r="Z193" s="47" t="s">
        <v>586</v>
      </c>
      <c r="AA193" s="47" t="s">
        <v>586</v>
      </c>
      <c r="AB193" s="47" t="s">
        <v>586</v>
      </c>
      <c r="AC193" s="47" t="s">
        <v>586</v>
      </c>
      <c r="AD193" s="47" t="s">
        <v>586</v>
      </c>
      <c r="AE193" s="47" t="s">
        <v>586</v>
      </c>
      <c r="AF193" s="47" t="s">
        <v>586</v>
      </c>
    </row>
    <row r="194" spans="1:32" x14ac:dyDescent="0.15">
      <c r="A194" s="47" t="s">
        <v>645</v>
      </c>
      <c r="B194" s="47" t="s">
        <v>604</v>
      </c>
      <c r="C194" s="47" t="s">
        <v>604</v>
      </c>
      <c r="D194" s="47" t="s">
        <v>604</v>
      </c>
      <c r="E194" s="47" t="s">
        <v>604</v>
      </c>
      <c r="F194" s="47" t="s">
        <v>604</v>
      </c>
      <c r="G194" s="47" t="s">
        <v>604</v>
      </c>
      <c r="H194" s="47" t="s">
        <v>604</v>
      </c>
      <c r="I194" s="47" t="s">
        <v>604</v>
      </c>
      <c r="J194" s="47">
        <v>-6</v>
      </c>
      <c r="K194" s="47" t="s">
        <v>604</v>
      </c>
      <c r="L194" s="47" t="s">
        <v>604</v>
      </c>
      <c r="M194" s="47">
        <v>3</v>
      </c>
      <c r="N194" s="47">
        <v>1</v>
      </c>
      <c r="O194" s="47">
        <v>2</v>
      </c>
      <c r="P194" s="47" t="s">
        <v>604</v>
      </c>
      <c r="Q194" s="47" t="s">
        <v>604</v>
      </c>
      <c r="R194" s="47" t="s">
        <v>604</v>
      </c>
      <c r="S194" s="47">
        <v>-6</v>
      </c>
      <c r="T194" s="47" t="s">
        <v>604</v>
      </c>
      <c r="U194" s="47" t="s">
        <v>604</v>
      </c>
      <c r="V194" s="47" t="s">
        <v>604</v>
      </c>
      <c r="W194" s="47" t="s">
        <v>604</v>
      </c>
      <c r="X194" s="47" t="s">
        <v>604</v>
      </c>
      <c r="Y194" s="47">
        <v>6</v>
      </c>
      <c r="Z194" s="47">
        <v>37</v>
      </c>
      <c r="AA194" s="47">
        <v>79</v>
      </c>
      <c r="AB194" s="47">
        <v>32</v>
      </c>
      <c r="AC194" s="47">
        <v>-7</v>
      </c>
      <c r="AD194" s="47">
        <v>3</v>
      </c>
      <c r="AE194" s="47">
        <v>43</v>
      </c>
      <c r="AF194" s="47">
        <v>6</v>
      </c>
    </row>
    <row r="195" spans="1:32" x14ac:dyDescent="0.15">
      <c r="A195" s="47" t="s">
        <v>644</v>
      </c>
      <c r="B195" s="47">
        <v>21</v>
      </c>
      <c r="C195" s="47">
        <v>8</v>
      </c>
      <c r="D195" s="47">
        <v>15</v>
      </c>
      <c r="E195" s="47" t="s">
        <v>619</v>
      </c>
      <c r="F195" s="47" t="s">
        <v>604</v>
      </c>
      <c r="G195" s="47" t="s">
        <v>604</v>
      </c>
      <c r="H195" s="47">
        <v>-34</v>
      </c>
      <c r="I195" s="47" t="s">
        <v>604</v>
      </c>
      <c r="J195" s="47" t="s">
        <v>604</v>
      </c>
      <c r="K195" s="47" t="s">
        <v>604</v>
      </c>
      <c r="L195" s="47" t="s">
        <v>604</v>
      </c>
      <c r="M195" s="47" t="s">
        <v>604</v>
      </c>
      <c r="N195" s="47">
        <v>-8</v>
      </c>
      <c r="O195" s="47">
        <v>45</v>
      </c>
      <c r="P195" s="47">
        <v>-45</v>
      </c>
      <c r="Q195" s="47">
        <v>-41</v>
      </c>
      <c r="R195" s="47">
        <v>174</v>
      </c>
      <c r="S195" s="47">
        <v>210</v>
      </c>
      <c r="T195" s="47">
        <v>154</v>
      </c>
      <c r="U195" s="47">
        <v>381</v>
      </c>
      <c r="V195" s="47" t="s">
        <v>604</v>
      </c>
      <c r="W195" s="47" t="s">
        <v>604</v>
      </c>
      <c r="X195" s="47" t="s">
        <v>604</v>
      </c>
      <c r="Y195" s="47" t="s">
        <v>604</v>
      </c>
      <c r="Z195" s="47" t="s">
        <v>604</v>
      </c>
      <c r="AA195" s="47" t="s">
        <v>604</v>
      </c>
      <c r="AB195" s="47" t="s">
        <v>604</v>
      </c>
      <c r="AC195" s="47">
        <v>-186</v>
      </c>
      <c r="AD195" s="47">
        <v>-151</v>
      </c>
      <c r="AE195" s="47">
        <v>24</v>
      </c>
      <c r="AF195" s="47">
        <v>173</v>
      </c>
    </row>
    <row r="196" spans="1:32" x14ac:dyDescent="0.15">
      <c r="A196" s="47" t="s">
        <v>643</v>
      </c>
      <c r="B196" s="47">
        <v>-19</v>
      </c>
      <c r="C196" s="47">
        <v>-12</v>
      </c>
      <c r="D196" s="47">
        <v>-4</v>
      </c>
      <c r="E196" s="47">
        <v>-3</v>
      </c>
      <c r="F196" s="47">
        <v>-13</v>
      </c>
      <c r="G196" s="47">
        <v>7</v>
      </c>
      <c r="H196" s="47">
        <v>-1</v>
      </c>
      <c r="I196" s="47" t="s">
        <v>604</v>
      </c>
      <c r="J196" s="47">
        <v>-7</v>
      </c>
      <c r="K196" s="47" t="s">
        <v>619</v>
      </c>
      <c r="L196" s="47" t="s">
        <v>619</v>
      </c>
      <c r="M196" s="47">
        <v>-5</v>
      </c>
      <c r="N196" s="47">
        <v>4</v>
      </c>
      <c r="O196" s="47">
        <v>5</v>
      </c>
      <c r="P196" s="47">
        <v>7</v>
      </c>
      <c r="Q196" s="47">
        <v>17</v>
      </c>
      <c r="R196" s="47">
        <v>20</v>
      </c>
      <c r="S196" s="47">
        <v>22</v>
      </c>
      <c r="T196" s="47">
        <v>24</v>
      </c>
      <c r="U196" s="47">
        <v>16</v>
      </c>
      <c r="V196" s="47">
        <v>2</v>
      </c>
      <c r="W196" s="47">
        <v>19</v>
      </c>
      <c r="X196" s="47">
        <v>38</v>
      </c>
      <c r="Y196" s="47">
        <v>-2</v>
      </c>
      <c r="Z196" s="47">
        <v>-26</v>
      </c>
      <c r="AA196" s="47">
        <v>22</v>
      </c>
      <c r="AB196" s="47">
        <v>24</v>
      </c>
      <c r="AC196" s="47">
        <v>33</v>
      </c>
      <c r="AD196" s="47">
        <v>38</v>
      </c>
      <c r="AE196" s="47">
        <v>10</v>
      </c>
      <c r="AF196" s="47">
        <v>-30</v>
      </c>
    </row>
    <row r="197" spans="1:32" x14ac:dyDescent="0.15">
      <c r="A197" s="47" t="s">
        <v>642</v>
      </c>
      <c r="B197" s="47">
        <v>8</v>
      </c>
      <c r="C197" s="47">
        <v>16</v>
      </c>
      <c r="D197" s="47">
        <v>7</v>
      </c>
      <c r="E197" s="47">
        <v>2</v>
      </c>
      <c r="F197" s="47">
        <v>-32</v>
      </c>
      <c r="G197" s="47">
        <v>-1</v>
      </c>
      <c r="H197" s="47">
        <v>17</v>
      </c>
      <c r="I197" s="47">
        <v>8</v>
      </c>
      <c r="J197" s="47">
        <v>5</v>
      </c>
      <c r="K197" s="47" t="s">
        <v>604</v>
      </c>
      <c r="L197" s="47" t="s">
        <v>604</v>
      </c>
      <c r="M197" s="47">
        <v>5</v>
      </c>
      <c r="N197" s="47">
        <v>38</v>
      </c>
      <c r="O197" s="47">
        <v>-42</v>
      </c>
      <c r="P197" s="47">
        <v>-30</v>
      </c>
      <c r="Q197" s="47">
        <v>-3</v>
      </c>
      <c r="R197" s="47">
        <v>5</v>
      </c>
      <c r="S197" s="47">
        <v>23</v>
      </c>
      <c r="T197" s="47">
        <v>-8</v>
      </c>
      <c r="U197" s="47">
        <v>57</v>
      </c>
      <c r="V197" s="47">
        <v>-46</v>
      </c>
      <c r="W197" s="47">
        <v>163</v>
      </c>
      <c r="X197" s="47" t="s">
        <v>604</v>
      </c>
      <c r="Y197" s="47" t="s">
        <v>604</v>
      </c>
      <c r="Z197" s="47" t="s">
        <v>604</v>
      </c>
      <c r="AA197" s="47" t="s">
        <v>604</v>
      </c>
      <c r="AB197" s="47" t="s">
        <v>604</v>
      </c>
      <c r="AC197" s="47" t="s">
        <v>604</v>
      </c>
      <c r="AD197" s="47" t="s">
        <v>604</v>
      </c>
      <c r="AE197" s="47" t="s">
        <v>604</v>
      </c>
      <c r="AF197" s="47" t="s">
        <v>604</v>
      </c>
    </row>
    <row r="198" spans="1:32" x14ac:dyDescent="0.15">
      <c r="A198" s="47" t="s">
        <v>641</v>
      </c>
      <c r="B198" s="47">
        <v>-2</v>
      </c>
      <c r="C198" s="47">
        <v>-2</v>
      </c>
      <c r="D198" s="47">
        <v>-1</v>
      </c>
      <c r="E198" s="47">
        <v>-1</v>
      </c>
      <c r="F198" s="47">
        <v>-2</v>
      </c>
      <c r="G198" s="47">
        <v>-4</v>
      </c>
      <c r="H198" s="47">
        <v>-1</v>
      </c>
      <c r="I198" s="47">
        <v>7</v>
      </c>
      <c r="J198" s="47">
        <v>-4</v>
      </c>
      <c r="K198" s="47">
        <v>11</v>
      </c>
      <c r="L198" s="47">
        <v>-3</v>
      </c>
      <c r="M198" s="47">
        <v>8</v>
      </c>
      <c r="N198" s="47">
        <v>249</v>
      </c>
      <c r="O198" s="47">
        <v>195</v>
      </c>
      <c r="P198" s="47">
        <v>234</v>
      </c>
      <c r="Q198" s="47">
        <v>340</v>
      </c>
      <c r="R198" s="47">
        <v>335</v>
      </c>
      <c r="S198" s="47">
        <v>82</v>
      </c>
      <c r="T198" s="47">
        <v>150</v>
      </c>
      <c r="U198" s="47">
        <v>164</v>
      </c>
      <c r="V198" s="47">
        <v>677</v>
      </c>
      <c r="W198" s="47">
        <v>665</v>
      </c>
      <c r="X198" s="47">
        <v>1184</v>
      </c>
      <c r="Y198" s="47">
        <v>1034</v>
      </c>
      <c r="Z198" s="47">
        <v>695</v>
      </c>
      <c r="AA198" s="47">
        <v>2181</v>
      </c>
      <c r="AB198" s="47" t="s">
        <v>604</v>
      </c>
      <c r="AC198" s="47" t="s">
        <v>604</v>
      </c>
      <c r="AD198" s="47" t="s">
        <v>604</v>
      </c>
      <c r="AE198" s="47">
        <v>-2040</v>
      </c>
      <c r="AF198" s="47">
        <v>2686</v>
      </c>
    </row>
    <row r="199" spans="1:32" x14ac:dyDescent="0.15">
      <c r="A199" s="47" t="s">
        <v>640</v>
      </c>
      <c r="B199" s="47" t="s">
        <v>604</v>
      </c>
      <c r="C199" s="47" t="s">
        <v>604</v>
      </c>
      <c r="D199" s="47" t="s">
        <v>604</v>
      </c>
      <c r="E199" s="47" t="s">
        <v>604</v>
      </c>
      <c r="F199" s="47" t="s">
        <v>604</v>
      </c>
      <c r="G199" s="47" t="s">
        <v>604</v>
      </c>
      <c r="H199" s="47" t="s">
        <v>604</v>
      </c>
      <c r="I199" s="47" t="s">
        <v>604</v>
      </c>
      <c r="J199" s="47" t="s">
        <v>604</v>
      </c>
      <c r="K199" s="47" t="s">
        <v>604</v>
      </c>
      <c r="L199" s="47" t="s">
        <v>604</v>
      </c>
      <c r="M199" s="47">
        <v>-42</v>
      </c>
      <c r="N199" s="47" t="s">
        <v>604</v>
      </c>
      <c r="O199" s="47" t="s">
        <v>604</v>
      </c>
      <c r="P199" s="47" t="s">
        <v>604</v>
      </c>
      <c r="Q199" s="47" t="s">
        <v>604</v>
      </c>
      <c r="R199" s="47" t="s">
        <v>604</v>
      </c>
      <c r="S199" s="47">
        <v>27</v>
      </c>
      <c r="T199" s="47" t="s">
        <v>604</v>
      </c>
      <c r="U199" s="47" t="s">
        <v>604</v>
      </c>
      <c r="V199" s="47" t="s">
        <v>604</v>
      </c>
      <c r="W199" s="47" t="s">
        <v>604</v>
      </c>
      <c r="X199" s="47" t="s">
        <v>604</v>
      </c>
      <c r="Y199" s="47" t="s">
        <v>604</v>
      </c>
      <c r="Z199" s="47">
        <v>-59</v>
      </c>
      <c r="AA199" s="47">
        <v>1</v>
      </c>
      <c r="AB199" s="47" t="s">
        <v>619</v>
      </c>
      <c r="AC199" s="47" t="s">
        <v>619</v>
      </c>
      <c r="AD199" s="47">
        <v>1</v>
      </c>
      <c r="AE199" s="47">
        <v>1</v>
      </c>
      <c r="AF199" s="47" t="s">
        <v>619</v>
      </c>
    </row>
    <row r="200" spans="1:32" x14ac:dyDescent="0.15">
      <c r="A200" s="47" t="s">
        <v>639</v>
      </c>
      <c r="B200" s="47">
        <v>-3</v>
      </c>
      <c r="C200" s="47" t="s">
        <v>619</v>
      </c>
      <c r="D200" s="47">
        <v>-2</v>
      </c>
      <c r="E200" s="47" t="s">
        <v>619</v>
      </c>
      <c r="F200" s="47" t="s">
        <v>619</v>
      </c>
      <c r="G200" s="47" t="s">
        <v>619</v>
      </c>
      <c r="H200" s="47" t="s">
        <v>619</v>
      </c>
      <c r="I200" s="47">
        <v>2</v>
      </c>
      <c r="J200" s="47" t="s">
        <v>163</v>
      </c>
      <c r="K200" s="47" t="s">
        <v>163</v>
      </c>
      <c r="L200" s="47" t="s">
        <v>163</v>
      </c>
      <c r="M200" s="47" t="s">
        <v>163</v>
      </c>
      <c r="N200" s="47" t="s">
        <v>586</v>
      </c>
      <c r="O200" s="47" t="s">
        <v>586</v>
      </c>
      <c r="P200" s="47" t="s">
        <v>586</v>
      </c>
      <c r="Q200" s="47" t="s">
        <v>586</v>
      </c>
      <c r="R200" s="47" t="s">
        <v>586</v>
      </c>
      <c r="S200" s="47" t="s">
        <v>586</v>
      </c>
      <c r="T200" s="47" t="s">
        <v>586</v>
      </c>
      <c r="U200" s="47" t="s">
        <v>586</v>
      </c>
      <c r="V200" s="47" t="s">
        <v>586</v>
      </c>
      <c r="W200" s="47" t="s">
        <v>586</v>
      </c>
      <c r="X200" s="47" t="s">
        <v>586</v>
      </c>
      <c r="Y200" s="47" t="s">
        <v>586</v>
      </c>
      <c r="Z200" s="47" t="s">
        <v>586</v>
      </c>
      <c r="AA200" s="47" t="s">
        <v>586</v>
      </c>
      <c r="AB200" s="47" t="s">
        <v>586</v>
      </c>
      <c r="AC200" s="47" t="s">
        <v>586</v>
      </c>
      <c r="AD200" s="47" t="s">
        <v>586</v>
      </c>
      <c r="AE200" s="47" t="s">
        <v>586</v>
      </c>
      <c r="AF200" s="47" t="s">
        <v>586</v>
      </c>
    </row>
    <row r="201" spans="1:32" x14ac:dyDescent="0.15">
      <c r="A201" s="47" t="s">
        <v>638</v>
      </c>
      <c r="B201" s="47">
        <v>6</v>
      </c>
      <c r="C201" s="47">
        <v>-2</v>
      </c>
      <c r="D201" s="47" t="s">
        <v>604</v>
      </c>
      <c r="E201" s="47" t="s">
        <v>604</v>
      </c>
      <c r="F201" s="47" t="s">
        <v>604</v>
      </c>
      <c r="G201" s="47" t="s">
        <v>604</v>
      </c>
      <c r="H201" s="47" t="s">
        <v>604</v>
      </c>
      <c r="I201" s="47" t="s">
        <v>586</v>
      </c>
      <c r="J201" s="47" t="s">
        <v>586</v>
      </c>
      <c r="K201" s="47" t="s">
        <v>586</v>
      </c>
      <c r="L201" s="47" t="s">
        <v>586</v>
      </c>
      <c r="M201" s="47" t="s">
        <v>586</v>
      </c>
      <c r="N201" s="47" t="s">
        <v>586</v>
      </c>
      <c r="O201" s="47" t="s">
        <v>586</v>
      </c>
      <c r="P201" s="47" t="s">
        <v>586</v>
      </c>
      <c r="Q201" s="47" t="s">
        <v>586</v>
      </c>
      <c r="R201" s="47" t="s">
        <v>586</v>
      </c>
      <c r="S201" s="47" t="s">
        <v>586</v>
      </c>
      <c r="T201" s="47" t="s">
        <v>586</v>
      </c>
      <c r="U201" s="47" t="s">
        <v>586</v>
      </c>
      <c r="V201" s="47" t="s">
        <v>586</v>
      </c>
      <c r="W201" s="47" t="s">
        <v>586</v>
      </c>
      <c r="X201" s="47" t="s">
        <v>586</v>
      </c>
      <c r="Y201" s="47" t="s">
        <v>586</v>
      </c>
      <c r="Z201" s="47" t="s">
        <v>586</v>
      </c>
      <c r="AA201" s="47" t="s">
        <v>586</v>
      </c>
      <c r="AB201" s="47" t="s">
        <v>586</v>
      </c>
      <c r="AC201" s="47" t="s">
        <v>586</v>
      </c>
      <c r="AD201" s="47" t="s">
        <v>586</v>
      </c>
      <c r="AE201" s="47" t="s">
        <v>586</v>
      </c>
      <c r="AF201" s="47" t="s">
        <v>586</v>
      </c>
    </row>
    <row r="202" spans="1:32" x14ac:dyDescent="0.15">
      <c r="A202" s="47" t="s">
        <v>637</v>
      </c>
      <c r="B202" s="47" t="s">
        <v>586</v>
      </c>
      <c r="C202" s="47" t="s">
        <v>586</v>
      </c>
      <c r="D202" s="47" t="s">
        <v>586</v>
      </c>
      <c r="E202" s="47" t="s">
        <v>586</v>
      </c>
      <c r="F202" s="47" t="s">
        <v>586</v>
      </c>
      <c r="G202" s="47" t="s">
        <v>586</v>
      </c>
      <c r="H202" s="47" t="s">
        <v>586</v>
      </c>
      <c r="I202" s="47" t="s">
        <v>604</v>
      </c>
      <c r="J202" s="47" t="s">
        <v>604</v>
      </c>
      <c r="K202" s="47">
        <v>93</v>
      </c>
      <c r="L202" s="47">
        <v>149</v>
      </c>
      <c r="M202" s="47">
        <v>216</v>
      </c>
      <c r="N202" s="47">
        <v>51</v>
      </c>
      <c r="O202" s="47">
        <v>-174</v>
      </c>
      <c r="P202" s="47">
        <v>62</v>
      </c>
      <c r="Q202" s="47">
        <v>-43</v>
      </c>
      <c r="R202" s="47">
        <v>-582</v>
      </c>
      <c r="S202" s="47">
        <v>-380</v>
      </c>
      <c r="T202" s="47">
        <v>68</v>
      </c>
      <c r="U202" s="47">
        <v>15</v>
      </c>
      <c r="V202" s="47">
        <v>8</v>
      </c>
      <c r="W202" s="47">
        <v>66</v>
      </c>
      <c r="X202" s="47">
        <v>-20</v>
      </c>
      <c r="Y202" s="47">
        <v>-90</v>
      </c>
      <c r="Z202" s="47">
        <v>497</v>
      </c>
      <c r="AA202" s="47">
        <v>35</v>
      </c>
      <c r="AB202" s="47">
        <v>-115</v>
      </c>
      <c r="AC202" s="47" t="s">
        <v>604</v>
      </c>
      <c r="AD202" s="47" t="s">
        <v>604</v>
      </c>
      <c r="AE202" s="47" t="s">
        <v>604</v>
      </c>
      <c r="AF202" s="47" t="s">
        <v>604</v>
      </c>
    </row>
    <row r="203" spans="1:32" x14ac:dyDescent="0.15">
      <c r="A203" s="47" t="s">
        <v>636</v>
      </c>
      <c r="B203" s="47">
        <v>2362</v>
      </c>
      <c r="C203" s="47">
        <v>2857</v>
      </c>
      <c r="D203" s="47">
        <v>2097</v>
      </c>
      <c r="E203" s="47">
        <v>1161</v>
      </c>
      <c r="F203" s="47">
        <v>1687</v>
      </c>
      <c r="G203" s="47">
        <v>3537</v>
      </c>
      <c r="H203" s="47">
        <v>2703</v>
      </c>
      <c r="I203" s="47">
        <v>4375</v>
      </c>
      <c r="J203" s="47">
        <v>6783</v>
      </c>
      <c r="K203" s="47">
        <v>3854</v>
      </c>
      <c r="L203" s="47">
        <v>7391</v>
      </c>
      <c r="M203" s="47">
        <v>8895</v>
      </c>
      <c r="N203" s="47">
        <v>13437</v>
      </c>
      <c r="O203" s="47">
        <v>14342</v>
      </c>
      <c r="P203" s="47">
        <v>15363</v>
      </c>
      <c r="Q203" s="47">
        <v>13733</v>
      </c>
      <c r="R203" s="47">
        <v>14715</v>
      </c>
      <c r="S203" s="47">
        <v>30831</v>
      </c>
      <c r="T203" s="47">
        <v>22449</v>
      </c>
      <c r="U203" s="47">
        <v>12927</v>
      </c>
      <c r="V203" s="47">
        <v>23277</v>
      </c>
      <c r="W203" s="47">
        <v>16592</v>
      </c>
      <c r="X203" s="47">
        <v>97013</v>
      </c>
      <c r="Y203" s="47">
        <v>24426</v>
      </c>
      <c r="Z203" s="47">
        <v>31556</v>
      </c>
      <c r="AA203" s="47">
        <v>67500</v>
      </c>
      <c r="AB203" s="47">
        <v>46821</v>
      </c>
      <c r="AC203" s="47">
        <v>30635</v>
      </c>
      <c r="AD203" s="47">
        <v>34895</v>
      </c>
      <c r="AE203" s="47">
        <v>31972</v>
      </c>
      <c r="AF203" s="47">
        <v>50230</v>
      </c>
    </row>
    <row r="204" spans="1:32" x14ac:dyDescent="0.15">
      <c r="A204" s="47" t="s">
        <v>635</v>
      </c>
      <c r="B204" s="47">
        <v>166</v>
      </c>
      <c r="C204" s="47">
        <v>405</v>
      </c>
      <c r="D204" s="47">
        <v>217</v>
      </c>
      <c r="E204" s="47">
        <v>374</v>
      </c>
      <c r="F204" s="47">
        <v>-4</v>
      </c>
      <c r="G204" s="47">
        <v>1000</v>
      </c>
      <c r="H204" s="47">
        <v>865</v>
      </c>
      <c r="I204" s="47">
        <v>1997</v>
      </c>
      <c r="J204" s="47">
        <v>794</v>
      </c>
      <c r="K204" s="47">
        <v>1061</v>
      </c>
      <c r="L204" s="47">
        <v>1437</v>
      </c>
      <c r="M204" s="47">
        <v>1981</v>
      </c>
      <c r="N204" s="47">
        <v>552</v>
      </c>
      <c r="O204" s="47">
        <v>5537</v>
      </c>
      <c r="P204" s="47">
        <v>3787</v>
      </c>
      <c r="Q204" s="47">
        <v>1209</v>
      </c>
      <c r="R204" s="47">
        <v>6284</v>
      </c>
      <c r="S204" s="47">
        <v>4868</v>
      </c>
      <c r="T204" s="47">
        <v>890</v>
      </c>
      <c r="U204" s="47">
        <v>-751</v>
      </c>
      <c r="V204" s="47">
        <v>8036</v>
      </c>
      <c r="W204" s="47">
        <v>7717</v>
      </c>
      <c r="X204" s="47" t="s">
        <v>604</v>
      </c>
      <c r="Y204" s="47" t="s">
        <v>604</v>
      </c>
      <c r="Z204" s="47">
        <v>1473</v>
      </c>
      <c r="AA204" s="47">
        <v>10122</v>
      </c>
      <c r="AB204" s="47">
        <v>10158</v>
      </c>
      <c r="AC204" s="47">
        <v>4453</v>
      </c>
      <c r="AD204" s="47">
        <v>19877</v>
      </c>
      <c r="AE204" s="47">
        <v>12561</v>
      </c>
      <c r="AF204" s="47">
        <v>22063</v>
      </c>
    </row>
    <row r="205" spans="1:32" x14ac:dyDescent="0.15">
      <c r="A205" s="47" t="s">
        <v>634</v>
      </c>
      <c r="B205" s="47">
        <v>23</v>
      </c>
      <c r="C205" s="47">
        <v>54</v>
      </c>
      <c r="D205" s="47">
        <v>109</v>
      </c>
      <c r="E205" s="47">
        <v>179</v>
      </c>
      <c r="F205" s="47">
        <v>-108</v>
      </c>
      <c r="G205" s="47">
        <v>120</v>
      </c>
      <c r="H205" s="47">
        <v>167</v>
      </c>
      <c r="I205" s="47">
        <v>100</v>
      </c>
      <c r="J205" s="47">
        <v>30</v>
      </c>
      <c r="K205" s="47">
        <v>40</v>
      </c>
      <c r="L205" s="47">
        <v>74</v>
      </c>
      <c r="M205" s="47">
        <v>556</v>
      </c>
      <c r="N205" s="47">
        <v>1232</v>
      </c>
      <c r="O205" s="47">
        <v>261</v>
      </c>
      <c r="P205" s="47">
        <v>933</v>
      </c>
      <c r="Q205" s="47">
        <v>1250</v>
      </c>
      <c r="R205" s="47">
        <v>1497</v>
      </c>
      <c r="S205" s="47">
        <v>1947</v>
      </c>
      <c r="T205" s="47">
        <v>1817</v>
      </c>
      <c r="U205" s="47">
        <v>1912</v>
      </c>
      <c r="V205" s="47">
        <v>875</v>
      </c>
      <c r="W205" s="47">
        <v>1273</v>
      </c>
      <c r="X205" s="47">
        <v>4499</v>
      </c>
      <c r="Y205" s="47">
        <v>1955</v>
      </c>
      <c r="Z205" s="47">
        <v>4226</v>
      </c>
      <c r="AA205" s="47">
        <v>5243</v>
      </c>
      <c r="AB205" s="47">
        <v>15971</v>
      </c>
      <c r="AC205" s="47">
        <v>-7512</v>
      </c>
      <c r="AD205" s="47">
        <v>5420</v>
      </c>
      <c r="AE205" s="47">
        <v>-1087</v>
      </c>
      <c r="AF205" s="47">
        <v>-3482</v>
      </c>
    </row>
    <row r="206" spans="1:32" x14ac:dyDescent="0.15">
      <c r="A206" s="47" t="s">
        <v>633</v>
      </c>
      <c r="B206" s="47">
        <v>283</v>
      </c>
      <c r="C206" s="47">
        <v>421</v>
      </c>
      <c r="D206" s="47">
        <v>411</v>
      </c>
      <c r="E206" s="47">
        <v>69</v>
      </c>
      <c r="F206" s="47">
        <v>786</v>
      </c>
      <c r="G206" s="47">
        <v>371</v>
      </c>
      <c r="H206" s="47">
        <v>412</v>
      </c>
      <c r="I206" s="47">
        <v>465</v>
      </c>
      <c r="J206" s="47">
        <v>352</v>
      </c>
      <c r="K206" s="47">
        <v>474</v>
      </c>
      <c r="L206" s="47">
        <v>1914</v>
      </c>
      <c r="M206" s="47">
        <v>1366</v>
      </c>
      <c r="N206" s="47">
        <v>1979</v>
      </c>
      <c r="O206" s="47">
        <v>631</v>
      </c>
      <c r="P206" s="47">
        <v>1690</v>
      </c>
      <c r="Q206" s="47">
        <v>3759</v>
      </c>
      <c r="R206" s="47">
        <v>1880</v>
      </c>
      <c r="S206" s="47">
        <v>4447</v>
      </c>
      <c r="T206" s="47">
        <v>4922</v>
      </c>
      <c r="U206" s="47">
        <v>4787</v>
      </c>
      <c r="V206" s="47">
        <v>1226</v>
      </c>
      <c r="W206" s="47">
        <v>-689</v>
      </c>
      <c r="X206" s="47" t="s">
        <v>604</v>
      </c>
      <c r="Y206" s="47">
        <v>4688</v>
      </c>
      <c r="Z206" s="47">
        <v>4174</v>
      </c>
      <c r="AA206" s="47">
        <v>11533</v>
      </c>
      <c r="AB206" s="47">
        <v>-325</v>
      </c>
      <c r="AC206" s="47">
        <v>8729</v>
      </c>
      <c r="AD206" s="47">
        <v>-21124</v>
      </c>
      <c r="AE206" s="47">
        <v>-195</v>
      </c>
      <c r="AF206" s="47">
        <v>-1854</v>
      </c>
    </row>
    <row r="207" spans="1:32" x14ac:dyDescent="0.15">
      <c r="A207" s="47" t="s">
        <v>632</v>
      </c>
      <c r="B207" s="47">
        <v>41</v>
      </c>
      <c r="C207" s="47">
        <v>5</v>
      </c>
      <c r="D207" s="47">
        <v>-9</v>
      </c>
      <c r="E207" s="47">
        <v>38</v>
      </c>
      <c r="F207" s="47">
        <v>39</v>
      </c>
      <c r="G207" s="47">
        <v>44</v>
      </c>
      <c r="H207" s="47">
        <v>-49</v>
      </c>
      <c r="I207" s="47" t="s">
        <v>604</v>
      </c>
      <c r="J207" s="47" t="s">
        <v>604</v>
      </c>
      <c r="K207" s="47">
        <v>74</v>
      </c>
      <c r="L207" s="47">
        <v>52</v>
      </c>
      <c r="M207" s="47">
        <v>88</v>
      </c>
      <c r="N207" s="47">
        <v>250</v>
      </c>
      <c r="O207" s="47">
        <v>181</v>
      </c>
      <c r="P207" s="47">
        <v>262</v>
      </c>
      <c r="Q207" s="47">
        <v>267</v>
      </c>
      <c r="R207" s="47">
        <v>80</v>
      </c>
      <c r="S207" s="47">
        <v>269</v>
      </c>
      <c r="T207" s="47">
        <v>92</v>
      </c>
      <c r="U207" s="47">
        <v>214</v>
      </c>
      <c r="V207" s="47">
        <v>919</v>
      </c>
      <c r="W207" s="47">
        <v>354</v>
      </c>
      <c r="X207" s="47">
        <v>1138</v>
      </c>
      <c r="Y207" s="47">
        <v>721</v>
      </c>
      <c r="Z207" s="47">
        <v>1834</v>
      </c>
      <c r="AA207" s="47">
        <v>3915</v>
      </c>
      <c r="AB207" s="47">
        <v>4310</v>
      </c>
      <c r="AC207" s="47">
        <v>2470</v>
      </c>
      <c r="AD207" s="47">
        <v>3069</v>
      </c>
      <c r="AE207" s="47">
        <v>2023</v>
      </c>
      <c r="AF207" s="47">
        <v>4116</v>
      </c>
    </row>
    <row r="208" spans="1:32" x14ac:dyDescent="0.15">
      <c r="A208" s="47" t="s">
        <v>631</v>
      </c>
      <c r="B208" s="47">
        <v>1004</v>
      </c>
      <c r="C208" s="47">
        <v>538</v>
      </c>
      <c r="D208" s="47">
        <v>970</v>
      </c>
      <c r="E208" s="47">
        <v>245</v>
      </c>
      <c r="F208" s="47">
        <v>71</v>
      </c>
      <c r="G208" s="47">
        <v>-292</v>
      </c>
      <c r="H208" s="47">
        <v>-156</v>
      </c>
      <c r="I208" s="47">
        <v>-65</v>
      </c>
      <c r="J208" s="47">
        <v>691</v>
      </c>
      <c r="K208" s="47">
        <v>413</v>
      </c>
      <c r="L208" s="47">
        <v>806</v>
      </c>
      <c r="M208" s="47">
        <v>475</v>
      </c>
      <c r="N208" s="47">
        <v>2061</v>
      </c>
      <c r="O208" s="47">
        <v>519</v>
      </c>
      <c r="P208" s="47">
        <v>956</v>
      </c>
      <c r="Q208" s="47">
        <v>21</v>
      </c>
      <c r="R208" s="47">
        <v>461</v>
      </c>
      <c r="S208" s="47">
        <v>505</v>
      </c>
      <c r="T208" s="47">
        <v>683</v>
      </c>
      <c r="U208" s="47">
        <v>985</v>
      </c>
      <c r="V208" s="47" t="s">
        <v>604</v>
      </c>
      <c r="W208" s="47" t="s">
        <v>604</v>
      </c>
      <c r="X208" s="47" t="s">
        <v>604</v>
      </c>
      <c r="Y208" s="47" t="s">
        <v>604</v>
      </c>
      <c r="Z208" s="47">
        <v>771</v>
      </c>
      <c r="AA208" s="47">
        <v>2925</v>
      </c>
      <c r="AB208" s="47">
        <v>1750</v>
      </c>
      <c r="AC208" s="47">
        <v>1000</v>
      </c>
      <c r="AD208" s="47">
        <v>315</v>
      </c>
      <c r="AE208" s="47">
        <v>2031</v>
      </c>
      <c r="AF208" s="47">
        <v>1536</v>
      </c>
    </row>
    <row r="209" spans="1:32" x14ac:dyDescent="0.15">
      <c r="A209" s="47" t="s">
        <v>630</v>
      </c>
      <c r="B209" s="47">
        <v>306</v>
      </c>
      <c r="C209" s="47">
        <v>1078</v>
      </c>
      <c r="D209" s="47">
        <v>-188</v>
      </c>
      <c r="E209" s="47">
        <v>402</v>
      </c>
      <c r="F209" s="47">
        <v>464</v>
      </c>
      <c r="G209" s="47">
        <v>1223</v>
      </c>
      <c r="H209" s="47">
        <v>1114</v>
      </c>
      <c r="I209" s="47">
        <v>299</v>
      </c>
      <c r="J209" s="47">
        <v>984</v>
      </c>
      <c r="K209" s="47">
        <v>-203</v>
      </c>
      <c r="L209" s="47">
        <v>683</v>
      </c>
      <c r="M209" s="47">
        <v>1625</v>
      </c>
      <c r="N209" s="47">
        <v>1867</v>
      </c>
      <c r="O209" s="47">
        <v>2336</v>
      </c>
      <c r="P209" s="47">
        <v>-280</v>
      </c>
      <c r="Q209" s="47">
        <v>-339</v>
      </c>
      <c r="R209" s="47">
        <v>6428</v>
      </c>
      <c r="S209" s="47">
        <v>10602</v>
      </c>
      <c r="T209" s="47">
        <v>4295</v>
      </c>
      <c r="U209" s="47">
        <v>-4731</v>
      </c>
      <c r="V209" s="47">
        <v>8711</v>
      </c>
      <c r="W209" s="47">
        <v>867</v>
      </c>
      <c r="X209" s="47">
        <v>12787</v>
      </c>
      <c r="Y209" s="47">
        <v>5940</v>
      </c>
      <c r="Z209" s="47">
        <v>2709</v>
      </c>
      <c r="AA209" s="47">
        <v>15721</v>
      </c>
      <c r="AB209" s="47">
        <v>-1656</v>
      </c>
      <c r="AC209" s="47">
        <v>11138</v>
      </c>
      <c r="AD209" s="47">
        <v>917</v>
      </c>
      <c r="AE209" s="47">
        <v>481</v>
      </c>
      <c r="AF209" s="47">
        <v>4016</v>
      </c>
    </row>
    <row r="210" spans="1:32" x14ac:dyDescent="0.15">
      <c r="A210" s="47" t="s">
        <v>629</v>
      </c>
      <c r="B210" s="47">
        <v>-167</v>
      </c>
      <c r="C210" s="47">
        <v>-95</v>
      </c>
      <c r="D210" s="47">
        <v>151</v>
      </c>
      <c r="E210" s="47">
        <v>66</v>
      </c>
      <c r="F210" s="47">
        <v>88</v>
      </c>
      <c r="G210" s="47">
        <v>182</v>
      </c>
      <c r="H210" s="47">
        <v>152</v>
      </c>
      <c r="I210" s="47">
        <v>332</v>
      </c>
      <c r="J210" s="47">
        <v>330</v>
      </c>
      <c r="K210" s="47">
        <v>209</v>
      </c>
      <c r="L210" s="47">
        <v>-101</v>
      </c>
      <c r="M210" s="47">
        <v>293</v>
      </c>
      <c r="N210" s="47">
        <v>390</v>
      </c>
      <c r="O210" s="47">
        <v>1051</v>
      </c>
      <c r="P210" s="47">
        <v>752</v>
      </c>
      <c r="Q210" s="47">
        <v>681</v>
      </c>
      <c r="R210" s="47">
        <v>631</v>
      </c>
      <c r="S210" s="47">
        <v>2557</v>
      </c>
      <c r="T210" s="47">
        <v>2338</v>
      </c>
      <c r="U210" s="47">
        <v>1206</v>
      </c>
      <c r="V210" s="47">
        <v>1681</v>
      </c>
      <c r="W210" s="47">
        <v>1231</v>
      </c>
      <c r="X210" s="47">
        <v>4340</v>
      </c>
      <c r="Y210" s="47">
        <v>1687</v>
      </c>
      <c r="Z210" s="47">
        <v>2518</v>
      </c>
      <c r="AA210" s="47">
        <v>821</v>
      </c>
      <c r="AB210" s="47">
        <v>2157</v>
      </c>
      <c r="AC210" s="47">
        <v>3200</v>
      </c>
      <c r="AD210" s="47">
        <v>2745</v>
      </c>
      <c r="AE210" s="47">
        <v>3683</v>
      </c>
      <c r="AF210" s="47">
        <v>2406</v>
      </c>
    </row>
    <row r="211" spans="1:32" x14ac:dyDescent="0.15">
      <c r="A211" s="47" t="s">
        <v>628</v>
      </c>
      <c r="B211" s="47">
        <v>360</v>
      </c>
      <c r="C211" s="47">
        <v>-82</v>
      </c>
      <c r="D211" s="47">
        <v>-123</v>
      </c>
      <c r="E211" s="47">
        <v>37</v>
      </c>
      <c r="F211" s="47">
        <v>-107</v>
      </c>
      <c r="G211" s="47">
        <v>-60</v>
      </c>
      <c r="H211" s="47">
        <v>159</v>
      </c>
      <c r="I211" s="47">
        <v>50</v>
      </c>
      <c r="J211" s="47">
        <v>175</v>
      </c>
      <c r="K211" s="47">
        <v>270</v>
      </c>
      <c r="L211" s="47">
        <v>-129</v>
      </c>
      <c r="M211" s="47">
        <v>377</v>
      </c>
      <c r="N211" s="47">
        <v>553</v>
      </c>
      <c r="O211" s="47">
        <v>1037</v>
      </c>
      <c r="P211" s="47">
        <v>1298</v>
      </c>
      <c r="Q211" s="47">
        <v>733</v>
      </c>
      <c r="R211" s="47">
        <v>-470</v>
      </c>
      <c r="S211" s="47">
        <v>-250</v>
      </c>
      <c r="T211" s="47">
        <v>1787</v>
      </c>
      <c r="U211" s="47">
        <v>17</v>
      </c>
      <c r="V211" s="47">
        <v>-609</v>
      </c>
      <c r="W211" s="47">
        <v>416</v>
      </c>
      <c r="X211" s="47" t="s">
        <v>604</v>
      </c>
      <c r="Y211" s="47">
        <v>2040</v>
      </c>
      <c r="Z211" s="47">
        <v>866</v>
      </c>
      <c r="AA211" s="47">
        <v>2062</v>
      </c>
      <c r="AB211" s="47">
        <v>819</v>
      </c>
      <c r="AC211" s="47">
        <v>847</v>
      </c>
      <c r="AD211" s="47">
        <v>2730</v>
      </c>
      <c r="AE211" s="47">
        <v>776</v>
      </c>
      <c r="AF211" s="47">
        <v>2467</v>
      </c>
    </row>
    <row r="212" spans="1:32" x14ac:dyDescent="0.15">
      <c r="A212" s="47" t="s">
        <v>627</v>
      </c>
      <c r="B212" s="47">
        <v>87</v>
      </c>
      <c r="C212" s="47">
        <v>-27</v>
      </c>
      <c r="D212" s="47">
        <v>-41</v>
      </c>
      <c r="E212" s="47">
        <v>46</v>
      </c>
      <c r="F212" s="47">
        <v>37</v>
      </c>
      <c r="G212" s="47">
        <v>77</v>
      </c>
      <c r="H212" s="47">
        <v>123</v>
      </c>
      <c r="I212" s="47">
        <v>162</v>
      </c>
      <c r="J212" s="47">
        <v>2019</v>
      </c>
      <c r="K212" s="47">
        <v>-267</v>
      </c>
      <c r="L212" s="47">
        <v>392</v>
      </c>
      <c r="M212" s="47">
        <v>-443</v>
      </c>
      <c r="N212" s="47">
        <v>749</v>
      </c>
      <c r="O212" s="47">
        <v>765</v>
      </c>
      <c r="P212" s="47">
        <v>1142</v>
      </c>
      <c r="Q212" s="47">
        <v>1530</v>
      </c>
      <c r="R212" s="47">
        <v>-2419</v>
      </c>
      <c r="S212" s="47">
        <v>-107</v>
      </c>
      <c r="T212" s="47">
        <v>-279</v>
      </c>
      <c r="U212" s="47">
        <v>155</v>
      </c>
      <c r="V212" s="47">
        <v>-398</v>
      </c>
      <c r="W212" s="47">
        <v>-60</v>
      </c>
      <c r="X212" s="47" t="s">
        <v>604</v>
      </c>
      <c r="Y212" s="47">
        <v>446</v>
      </c>
      <c r="Z212" s="47">
        <v>814</v>
      </c>
      <c r="AA212" s="47">
        <v>67</v>
      </c>
      <c r="AB212" s="47">
        <v>-906</v>
      </c>
      <c r="AC212" s="47">
        <v>945</v>
      </c>
      <c r="AD212" s="47">
        <v>499</v>
      </c>
      <c r="AE212" s="47">
        <v>599</v>
      </c>
      <c r="AF212" s="47">
        <v>625</v>
      </c>
    </row>
    <row r="213" spans="1:32" x14ac:dyDescent="0.15">
      <c r="A213" s="47" t="s">
        <v>626</v>
      </c>
      <c r="B213" s="47">
        <v>-9</v>
      </c>
      <c r="C213" s="47">
        <v>151</v>
      </c>
      <c r="D213" s="47">
        <v>-34</v>
      </c>
      <c r="E213" s="47">
        <v>-261</v>
      </c>
      <c r="F213" s="47">
        <v>19</v>
      </c>
      <c r="G213" s="47">
        <v>-46</v>
      </c>
      <c r="H213" s="47">
        <v>1</v>
      </c>
      <c r="I213" s="47">
        <v>49</v>
      </c>
      <c r="J213" s="47">
        <v>177</v>
      </c>
      <c r="K213" s="47" t="s">
        <v>619</v>
      </c>
      <c r="L213" s="47">
        <v>134</v>
      </c>
      <c r="M213" s="47">
        <v>369</v>
      </c>
      <c r="N213" s="47">
        <v>414</v>
      </c>
      <c r="O213" s="47">
        <v>269</v>
      </c>
      <c r="P213" s="47">
        <v>738</v>
      </c>
      <c r="Q213" s="47">
        <v>107</v>
      </c>
      <c r="R213" s="47">
        <v>287</v>
      </c>
      <c r="S213" s="47">
        <v>-255</v>
      </c>
      <c r="T213" s="47">
        <v>480</v>
      </c>
      <c r="U213" s="47">
        <v>970</v>
      </c>
      <c r="V213" s="47">
        <v>-669</v>
      </c>
      <c r="W213" s="47">
        <v>-22</v>
      </c>
      <c r="X213" s="47">
        <v>555</v>
      </c>
      <c r="Y213" s="47">
        <v>-126</v>
      </c>
      <c r="Z213" s="47">
        <v>-165</v>
      </c>
      <c r="AA213" s="47">
        <v>-2274</v>
      </c>
      <c r="AB213" s="47">
        <v>19</v>
      </c>
      <c r="AC213" s="47">
        <v>-203</v>
      </c>
      <c r="AD213" s="47">
        <v>703</v>
      </c>
      <c r="AE213" s="47">
        <v>232</v>
      </c>
      <c r="AF213" s="47">
        <v>77</v>
      </c>
    </row>
    <row r="214" spans="1:32" x14ac:dyDescent="0.15">
      <c r="A214" s="47" t="s">
        <v>625</v>
      </c>
      <c r="B214" s="47">
        <v>42</v>
      </c>
      <c r="C214" s="47">
        <v>139</v>
      </c>
      <c r="D214" s="47">
        <v>225</v>
      </c>
      <c r="E214" s="47">
        <v>-30</v>
      </c>
      <c r="F214" s="47">
        <v>290</v>
      </c>
      <c r="G214" s="47">
        <v>290</v>
      </c>
      <c r="H214" s="47">
        <v>-191</v>
      </c>
      <c r="I214" s="47">
        <v>165</v>
      </c>
      <c r="J214" s="47">
        <v>620</v>
      </c>
      <c r="K214" s="47">
        <v>1067</v>
      </c>
      <c r="L214" s="47">
        <v>1282</v>
      </c>
      <c r="M214" s="47">
        <v>1743</v>
      </c>
      <c r="N214" s="47">
        <v>1836</v>
      </c>
      <c r="O214" s="47">
        <v>947</v>
      </c>
      <c r="P214" s="47">
        <v>2760</v>
      </c>
      <c r="Q214" s="47">
        <v>3697</v>
      </c>
      <c r="R214" s="47">
        <v>261</v>
      </c>
      <c r="S214" s="47">
        <v>3863</v>
      </c>
      <c r="T214" s="47">
        <v>3688</v>
      </c>
      <c r="U214" s="47">
        <v>5593</v>
      </c>
      <c r="V214" s="47">
        <v>530</v>
      </c>
      <c r="W214" s="47">
        <v>5446</v>
      </c>
      <c r="X214" s="47" t="s">
        <v>604</v>
      </c>
      <c r="Y214" s="47">
        <v>3206</v>
      </c>
      <c r="Z214" s="47">
        <v>8035</v>
      </c>
      <c r="AA214" s="47">
        <v>14003</v>
      </c>
      <c r="AB214" s="47">
        <v>8572</v>
      </c>
      <c r="AC214" s="47">
        <v>4880</v>
      </c>
      <c r="AD214" s="47">
        <v>15501</v>
      </c>
      <c r="AE214" s="47">
        <v>10159</v>
      </c>
      <c r="AF214" s="47">
        <v>15026</v>
      </c>
    </row>
    <row r="215" spans="1:32" x14ac:dyDescent="0.15">
      <c r="A215" s="47" t="s">
        <v>624</v>
      </c>
      <c r="B215" s="47">
        <v>66</v>
      </c>
      <c r="C215" s="47">
        <v>101</v>
      </c>
      <c r="D215" s="47">
        <v>126</v>
      </c>
      <c r="E215" s="47">
        <v>39</v>
      </c>
      <c r="F215" s="47">
        <v>119</v>
      </c>
      <c r="G215" s="47">
        <v>370</v>
      </c>
      <c r="H215" s="47">
        <v>233</v>
      </c>
      <c r="I215" s="47">
        <v>177</v>
      </c>
      <c r="J215" s="47">
        <v>222</v>
      </c>
      <c r="K215" s="47">
        <v>479</v>
      </c>
      <c r="L215" s="47">
        <v>108</v>
      </c>
      <c r="M215" s="47">
        <v>173</v>
      </c>
      <c r="N215" s="47">
        <v>711</v>
      </c>
      <c r="O215" s="47">
        <v>419</v>
      </c>
      <c r="P215" s="47">
        <v>290</v>
      </c>
      <c r="Q215" s="47">
        <v>702</v>
      </c>
      <c r="R215" s="47">
        <v>-647</v>
      </c>
      <c r="S215" s="47">
        <v>1010</v>
      </c>
      <c r="T215" s="47">
        <v>951</v>
      </c>
      <c r="U215" s="47">
        <v>1027</v>
      </c>
      <c r="V215" s="47">
        <v>634</v>
      </c>
      <c r="W215" s="47">
        <v>859</v>
      </c>
      <c r="X215" s="47" t="s">
        <v>604</v>
      </c>
      <c r="Y215" s="47" t="s">
        <v>604</v>
      </c>
      <c r="Z215" s="47">
        <v>2231</v>
      </c>
      <c r="AA215" s="47">
        <v>1051</v>
      </c>
      <c r="AB215" s="47">
        <v>4153</v>
      </c>
      <c r="AC215" s="47">
        <v>462</v>
      </c>
      <c r="AD215" s="47">
        <v>1435</v>
      </c>
      <c r="AE215" s="47">
        <v>-571</v>
      </c>
      <c r="AF215" s="47">
        <v>332</v>
      </c>
    </row>
    <row r="216" spans="1:32" x14ac:dyDescent="0.15">
      <c r="A216" s="47" t="s">
        <v>623</v>
      </c>
      <c r="B216" s="47">
        <v>99</v>
      </c>
      <c r="C216" s="47">
        <v>142</v>
      </c>
      <c r="D216" s="47">
        <v>266</v>
      </c>
      <c r="E216" s="47">
        <v>-36</v>
      </c>
      <c r="F216" s="47">
        <v>2</v>
      </c>
      <c r="G216" s="47">
        <v>184</v>
      </c>
      <c r="H216" s="47">
        <v>-150</v>
      </c>
      <c r="I216" s="47">
        <v>384</v>
      </c>
      <c r="J216" s="47">
        <v>316</v>
      </c>
      <c r="K216" s="47">
        <v>228</v>
      </c>
      <c r="L216" s="47">
        <v>516</v>
      </c>
      <c r="M216" s="47">
        <v>285</v>
      </c>
      <c r="N216" s="47">
        <v>703</v>
      </c>
      <c r="O216" s="47">
        <v>686</v>
      </c>
      <c r="P216" s="47">
        <v>849</v>
      </c>
      <c r="Q216" s="47">
        <v>-16</v>
      </c>
      <c r="R216" s="47">
        <v>424</v>
      </c>
      <c r="S216" s="47">
        <v>1103</v>
      </c>
      <c r="T216" s="47">
        <v>722</v>
      </c>
      <c r="U216" s="47">
        <v>1286</v>
      </c>
      <c r="V216" s="47">
        <v>1433</v>
      </c>
      <c r="W216" s="47">
        <v>-627</v>
      </c>
      <c r="X216" s="47">
        <v>691</v>
      </c>
      <c r="Y216" s="47">
        <v>789</v>
      </c>
      <c r="Z216" s="47">
        <v>695</v>
      </c>
      <c r="AA216" s="47">
        <v>1198</v>
      </c>
      <c r="AB216" s="47">
        <v>-97</v>
      </c>
      <c r="AC216" s="47">
        <v>1094</v>
      </c>
      <c r="AD216" s="47">
        <v>2643</v>
      </c>
      <c r="AE216" s="47">
        <v>1792</v>
      </c>
      <c r="AF216" s="47">
        <v>2323</v>
      </c>
    </row>
    <row r="217" spans="1:32" x14ac:dyDescent="0.15">
      <c r="A217" s="47" t="s">
        <v>479</v>
      </c>
      <c r="B217" s="47">
        <v>62</v>
      </c>
      <c r="C217" s="47">
        <v>26</v>
      </c>
      <c r="D217" s="47">
        <v>19</v>
      </c>
      <c r="E217" s="47">
        <v>-7</v>
      </c>
      <c r="F217" s="47">
        <v>-8</v>
      </c>
      <c r="G217" s="47">
        <v>75</v>
      </c>
      <c r="H217" s="47">
        <v>24</v>
      </c>
      <c r="I217" s="47" t="s">
        <v>604</v>
      </c>
      <c r="J217" s="47" t="s">
        <v>604</v>
      </c>
      <c r="K217" s="47">
        <v>10</v>
      </c>
      <c r="L217" s="47">
        <v>222</v>
      </c>
      <c r="M217" s="47">
        <v>6</v>
      </c>
      <c r="N217" s="47">
        <v>140</v>
      </c>
      <c r="O217" s="47">
        <v>-296</v>
      </c>
      <c r="P217" s="47">
        <v>188</v>
      </c>
      <c r="Q217" s="47">
        <v>130</v>
      </c>
      <c r="R217" s="47">
        <v>18</v>
      </c>
      <c r="S217" s="47">
        <v>271</v>
      </c>
      <c r="T217" s="47">
        <v>63</v>
      </c>
      <c r="U217" s="47">
        <v>257</v>
      </c>
      <c r="V217" s="47" t="s">
        <v>604</v>
      </c>
      <c r="W217" s="47" t="s">
        <v>604</v>
      </c>
      <c r="X217" s="47" t="s">
        <v>604</v>
      </c>
      <c r="Y217" s="47" t="s">
        <v>604</v>
      </c>
      <c r="Z217" s="47">
        <v>1376</v>
      </c>
      <c r="AA217" s="47">
        <v>1113</v>
      </c>
      <c r="AB217" s="47">
        <v>1895</v>
      </c>
      <c r="AC217" s="47">
        <v>-869</v>
      </c>
      <c r="AD217" s="47">
        <v>165</v>
      </c>
      <c r="AE217" s="47">
        <v>-512</v>
      </c>
      <c r="AF217" s="47">
        <v>581</v>
      </c>
    </row>
    <row r="218" spans="1:32" x14ac:dyDescent="0.15">
      <c r="A218" s="47" t="s">
        <v>622</v>
      </c>
      <c r="B218" s="47">
        <v>0</v>
      </c>
      <c r="C218" s="47" t="s">
        <v>619</v>
      </c>
      <c r="D218" s="47" t="s">
        <v>619</v>
      </c>
      <c r="E218" s="47" t="s">
        <v>619</v>
      </c>
      <c r="F218" s="47">
        <v>0</v>
      </c>
      <c r="G218" s="47">
        <v>0</v>
      </c>
      <c r="H218" s="47">
        <v>0</v>
      </c>
      <c r="I218" s="47" t="s">
        <v>586</v>
      </c>
      <c r="J218" s="47" t="s">
        <v>586</v>
      </c>
      <c r="K218" s="47" t="s">
        <v>586</v>
      </c>
      <c r="L218" s="47" t="s">
        <v>586</v>
      </c>
      <c r="M218" s="47" t="s">
        <v>586</v>
      </c>
      <c r="N218" s="47" t="s">
        <v>586</v>
      </c>
      <c r="O218" s="47" t="s">
        <v>586</v>
      </c>
      <c r="P218" s="47" t="s">
        <v>586</v>
      </c>
      <c r="Q218" s="47" t="s">
        <v>586</v>
      </c>
      <c r="R218" s="47" t="s">
        <v>586</v>
      </c>
      <c r="S218" s="47" t="s">
        <v>586</v>
      </c>
      <c r="T218" s="47" t="s">
        <v>586</v>
      </c>
      <c r="U218" s="47" t="s">
        <v>586</v>
      </c>
      <c r="V218" s="47" t="s">
        <v>586</v>
      </c>
      <c r="W218" s="47" t="s">
        <v>586</v>
      </c>
      <c r="X218" s="47">
        <v>0</v>
      </c>
      <c r="Y218" s="47">
        <v>0</v>
      </c>
      <c r="Z218" s="47">
        <v>0</v>
      </c>
      <c r="AA218" s="47">
        <v>0</v>
      </c>
      <c r="AB218" s="47">
        <v>0</v>
      </c>
      <c r="AC218" s="47">
        <v>-1</v>
      </c>
      <c r="AD218" s="47">
        <v>-1</v>
      </c>
      <c r="AE218" s="47">
        <v>-1</v>
      </c>
      <c r="AF218" s="47">
        <v>-1</v>
      </c>
    </row>
    <row r="219" spans="1:32" x14ac:dyDescent="0.15">
      <c r="A219" s="47" t="s">
        <v>621</v>
      </c>
      <c r="B219" s="47">
        <v>3</v>
      </c>
      <c r="C219" s="47">
        <v>-1</v>
      </c>
      <c r="D219" s="47" t="s">
        <v>619</v>
      </c>
      <c r="E219" s="47">
        <v>-2</v>
      </c>
      <c r="F219" s="47">
        <v>-1</v>
      </c>
      <c r="G219" s="47" t="s">
        <v>619</v>
      </c>
      <c r="H219" s="47" t="s">
        <v>619</v>
      </c>
      <c r="I219" s="47" t="s">
        <v>619</v>
      </c>
      <c r="J219" s="47">
        <v>1</v>
      </c>
      <c r="K219" s="47" t="s">
        <v>604</v>
      </c>
      <c r="L219" s="47" t="s">
        <v>604</v>
      </c>
      <c r="M219" s="47" t="s">
        <v>604</v>
      </c>
      <c r="N219" s="47">
        <v>15</v>
      </c>
      <c r="O219" s="47">
        <v>5</v>
      </c>
      <c r="P219" s="47">
        <v>12</v>
      </c>
      <c r="Q219" s="47">
        <v>27</v>
      </c>
      <c r="R219" s="47">
        <v>86</v>
      </c>
      <c r="S219" s="47">
        <v>-14</v>
      </c>
      <c r="T219" s="47">
        <v>63</v>
      </c>
      <c r="U219" s="47">
        <v>7</v>
      </c>
      <c r="V219" s="47">
        <v>28</v>
      </c>
      <c r="W219" s="47">
        <v>-22</v>
      </c>
      <c r="X219" s="47">
        <v>-2</v>
      </c>
      <c r="Y219" s="47">
        <v>103</v>
      </c>
      <c r="Z219" s="47">
        <v>174</v>
      </c>
      <c r="AA219" s="47">
        <v>29</v>
      </c>
      <c r="AB219" s="47">
        <v>28</v>
      </c>
      <c r="AC219" s="47">
        <v>23</v>
      </c>
      <c r="AD219" s="47">
        <v>-26</v>
      </c>
      <c r="AE219" s="47" t="s">
        <v>604</v>
      </c>
      <c r="AF219" s="47" t="s">
        <v>604</v>
      </c>
    </row>
    <row r="220" spans="1:32" x14ac:dyDescent="0.15">
      <c r="A220" s="47" t="s">
        <v>620</v>
      </c>
      <c r="B220" s="47" t="s">
        <v>586</v>
      </c>
      <c r="C220" s="47" t="s">
        <v>586</v>
      </c>
      <c r="D220" s="47" t="s">
        <v>586</v>
      </c>
      <c r="E220" s="47" t="s">
        <v>586</v>
      </c>
      <c r="F220" s="47" t="s">
        <v>586</v>
      </c>
      <c r="G220" s="47" t="s">
        <v>586</v>
      </c>
      <c r="H220" s="47" t="s">
        <v>586</v>
      </c>
      <c r="I220" s="47" t="s">
        <v>586</v>
      </c>
      <c r="J220" s="47" t="s">
        <v>586</v>
      </c>
      <c r="K220" s="47" t="s">
        <v>586</v>
      </c>
      <c r="L220" s="47" t="s">
        <v>586</v>
      </c>
      <c r="M220" s="47" t="s">
        <v>586</v>
      </c>
      <c r="N220" s="47" t="s">
        <v>586</v>
      </c>
      <c r="O220" s="47" t="s">
        <v>586</v>
      </c>
      <c r="P220" s="47" t="s">
        <v>586</v>
      </c>
      <c r="Q220" s="47" t="s">
        <v>586</v>
      </c>
      <c r="R220" s="47" t="s">
        <v>586</v>
      </c>
      <c r="S220" s="47">
        <v>9</v>
      </c>
      <c r="T220" s="47">
        <v>1</v>
      </c>
      <c r="U220" s="47">
        <v>1</v>
      </c>
      <c r="V220" s="47">
        <v>1</v>
      </c>
      <c r="W220" s="47">
        <v>1</v>
      </c>
      <c r="X220" s="47" t="s">
        <v>619</v>
      </c>
      <c r="Y220" s="47" t="s">
        <v>619</v>
      </c>
      <c r="Z220" s="47" t="s">
        <v>619</v>
      </c>
      <c r="AA220" s="47" t="s">
        <v>619</v>
      </c>
      <c r="AB220" s="47" t="s">
        <v>619</v>
      </c>
      <c r="AC220" s="47" t="s">
        <v>619</v>
      </c>
      <c r="AD220" s="47" t="s">
        <v>619</v>
      </c>
      <c r="AE220" s="47" t="s">
        <v>619</v>
      </c>
      <c r="AF220" s="47" t="s">
        <v>619</v>
      </c>
    </row>
    <row r="221" spans="1:32" x14ac:dyDescent="0.15">
      <c r="A221" s="47" t="s">
        <v>618</v>
      </c>
      <c r="B221" s="47" t="s">
        <v>604</v>
      </c>
      <c r="C221" s="47" t="s">
        <v>604</v>
      </c>
      <c r="D221" s="47" t="s">
        <v>604</v>
      </c>
      <c r="E221" s="47" t="s">
        <v>619</v>
      </c>
      <c r="F221" s="47">
        <v>-28</v>
      </c>
      <c r="G221" s="47">
        <v>-2</v>
      </c>
      <c r="H221" s="47">
        <v>-15</v>
      </c>
      <c r="I221" s="47">
        <v>10</v>
      </c>
      <c r="J221" s="47">
        <v>7</v>
      </c>
      <c r="K221" s="47">
        <v>5</v>
      </c>
      <c r="L221" s="47">
        <v>7</v>
      </c>
      <c r="M221" s="47">
        <v>8</v>
      </c>
      <c r="N221" s="47">
        <v>-15</v>
      </c>
      <c r="O221" s="47">
        <v>11</v>
      </c>
      <c r="P221" s="47">
        <v>-57</v>
      </c>
      <c r="Q221" s="47">
        <v>25</v>
      </c>
      <c r="R221" s="47">
        <v>-19</v>
      </c>
      <c r="S221" s="47">
        <v>-20</v>
      </c>
      <c r="T221" s="47">
        <v>-24</v>
      </c>
      <c r="U221" s="47">
        <v>-15</v>
      </c>
      <c r="V221" s="47">
        <v>-17</v>
      </c>
      <c r="W221" s="47">
        <v>4</v>
      </c>
      <c r="X221" s="47">
        <v>-5</v>
      </c>
      <c r="Y221" s="47">
        <v>-18</v>
      </c>
      <c r="Z221" s="47">
        <v>53</v>
      </c>
      <c r="AA221" s="47">
        <v>5</v>
      </c>
      <c r="AB221" s="47">
        <v>1</v>
      </c>
      <c r="AC221" s="47">
        <v>57</v>
      </c>
      <c r="AD221" s="47">
        <v>42</v>
      </c>
      <c r="AE221" s="47">
        <v>-5</v>
      </c>
      <c r="AF221" s="47">
        <v>17</v>
      </c>
    </row>
    <row r="222" spans="1:32" x14ac:dyDescent="0.15">
      <c r="A222" s="47" t="s">
        <v>617</v>
      </c>
      <c r="B222" s="47">
        <v>0</v>
      </c>
      <c r="C222" s="47">
        <v>0</v>
      </c>
      <c r="D222" s="47">
        <v>0</v>
      </c>
      <c r="E222" s="47">
        <v>0</v>
      </c>
      <c r="F222" s="47">
        <v>0</v>
      </c>
      <c r="G222" s="47" t="s">
        <v>619</v>
      </c>
      <c r="H222" s="47" t="s">
        <v>619</v>
      </c>
      <c r="I222" s="47" t="s">
        <v>604</v>
      </c>
      <c r="J222" s="47" t="s">
        <v>604</v>
      </c>
      <c r="K222" s="47">
        <v>50</v>
      </c>
      <c r="L222" s="47">
        <v>-10</v>
      </c>
      <c r="M222" s="47" t="s">
        <v>604</v>
      </c>
      <c r="N222" s="47" t="s">
        <v>604</v>
      </c>
      <c r="O222" s="47" t="s">
        <v>604</v>
      </c>
      <c r="P222" s="47">
        <v>29</v>
      </c>
      <c r="Q222" s="47" t="s">
        <v>604</v>
      </c>
      <c r="R222" s="47" t="s">
        <v>604</v>
      </c>
      <c r="S222" s="47" t="s">
        <v>604</v>
      </c>
      <c r="T222" s="47" t="s">
        <v>604</v>
      </c>
      <c r="U222" s="47" t="s">
        <v>604</v>
      </c>
      <c r="V222" s="47" t="s">
        <v>604</v>
      </c>
      <c r="W222" s="47" t="s">
        <v>604</v>
      </c>
      <c r="X222" s="47" t="s">
        <v>604</v>
      </c>
      <c r="Y222" s="47">
        <v>1</v>
      </c>
      <c r="Z222" s="47" t="s">
        <v>619</v>
      </c>
      <c r="AA222" s="47" t="s">
        <v>619</v>
      </c>
      <c r="AB222" s="47" t="s">
        <v>619</v>
      </c>
      <c r="AC222" s="47" t="s">
        <v>619</v>
      </c>
      <c r="AD222" s="47" t="s">
        <v>619</v>
      </c>
      <c r="AE222" s="47" t="s">
        <v>619</v>
      </c>
      <c r="AF222" s="47" t="s">
        <v>619</v>
      </c>
    </row>
    <row r="223" spans="1:32" x14ac:dyDescent="0.15">
      <c r="A223" s="47" t="s">
        <v>616</v>
      </c>
      <c r="B223" s="47" t="s">
        <v>586</v>
      </c>
      <c r="C223" s="47" t="s">
        <v>586</v>
      </c>
      <c r="D223" s="47" t="s">
        <v>586</v>
      </c>
      <c r="E223" s="47" t="s">
        <v>586</v>
      </c>
      <c r="F223" s="47" t="s">
        <v>586</v>
      </c>
      <c r="G223" s="47" t="s">
        <v>586</v>
      </c>
      <c r="H223" s="47" t="s">
        <v>586</v>
      </c>
      <c r="I223" s="47" t="s">
        <v>586</v>
      </c>
      <c r="J223" s="47" t="s">
        <v>586</v>
      </c>
      <c r="K223" s="47" t="s">
        <v>586</v>
      </c>
      <c r="L223" s="47" t="s">
        <v>586</v>
      </c>
      <c r="M223" s="47" t="s">
        <v>586</v>
      </c>
      <c r="N223" s="47">
        <v>0</v>
      </c>
      <c r="O223" s="47">
        <v>0</v>
      </c>
      <c r="P223" s="47">
        <v>0</v>
      </c>
      <c r="Q223" s="47">
        <v>0</v>
      </c>
      <c r="R223" s="47">
        <v>-1</v>
      </c>
      <c r="S223" s="47">
        <v>-1</v>
      </c>
      <c r="T223" s="47">
        <v>1</v>
      </c>
      <c r="U223" s="47" t="s">
        <v>619</v>
      </c>
      <c r="V223" s="47" t="s">
        <v>619</v>
      </c>
      <c r="W223" s="47" t="s">
        <v>619</v>
      </c>
      <c r="X223" s="47">
        <v>1</v>
      </c>
      <c r="Y223" s="47" t="s">
        <v>619</v>
      </c>
      <c r="Z223" s="47" t="s">
        <v>619</v>
      </c>
      <c r="AA223" s="47" t="s">
        <v>619</v>
      </c>
      <c r="AB223" s="47" t="s">
        <v>619</v>
      </c>
      <c r="AC223" s="47">
        <v>4</v>
      </c>
      <c r="AD223" s="47">
        <v>6</v>
      </c>
      <c r="AE223" s="47">
        <v>7</v>
      </c>
      <c r="AF223" s="47">
        <v>18</v>
      </c>
    </row>
    <row r="224" spans="1:32" x14ac:dyDescent="0.15">
      <c r="A224" s="47" t="s">
        <v>615</v>
      </c>
      <c r="B224" s="47" t="s">
        <v>586</v>
      </c>
      <c r="C224" s="47" t="s">
        <v>586</v>
      </c>
      <c r="D224" s="47" t="s">
        <v>586</v>
      </c>
      <c r="E224" s="47" t="s">
        <v>586</v>
      </c>
      <c r="F224" s="47" t="s">
        <v>586</v>
      </c>
      <c r="G224" s="47" t="s">
        <v>586</v>
      </c>
      <c r="H224" s="47" t="s">
        <v>586</v>
      </c>
      <c r="I224" s="47" t="s">
        <v>586</v>
      </c>
      <c r="J224" s="47" t="s">
        <v>586</v>
      </c>
      <c r="K224" s="47" t="s">
        <v>586</v>
      </c>
      <c r="L224" s="47" t="s">
        <v>586</v>
      </c>
      <c r="M224" s="47" t="s">
        <v>586</v>
      </c>
      <c r="N224" s="47" t="s">
        <v>586</v>
      </c>
      <c r="O224" s="47" t="s">
        <v>586</v>
      </c>
      <c r="P224" s="47" t="s">
        <v>586</v>
      </c>
      <c r="Q224" s="47" t="s">
        <v>586</v>
      </c>
      <c r="R224" s="47" t="s">
        <v>586</v>
      </c>
      <c r="S224" s="47" t="s">
        <v>163</v>
      </c>
      <c r="T224" s="47" t="s">
        <v>163</v>
      </c>
      <c r="U224" s="47" t="s">
        <v>163</v>
      </c>
      <c r="V224" s="47">
        <v>0</v>
      </c>
      <c r="W224" s="47" t="s">
        <v>604</v>
      </c>
      <c r="X224" s="47" t="s">
        <v>604</v>
      </c>
      <c r="Y224" s="47" t="s">
        <v>604</v>
      </c>
      <c r="Z224" s="47" t="s">
        <v>604</v>
      </c>
      <c r="AA224" s="47">
        <v>0</v>
      </c>
      <c r="AB224" s="47" t="s">
        <v>619</v>
      </c>
      <c r="AC224" s="47" t="s">
        <v>586</v>
      </c>
      <c r="AD224" s="47" t="s">
        <v>586</v>
      </c>
      <c r="AE224" s="47" t="s">
        <v>586</v>
      </c>
      <c r="AF224" s="47" t="s">
        <v>586</v>
      </c>
    </row>
    <row r="225" spans="1:32" x14ac:dyDescent="0.15">
      <c r="A225" s="47" t="s">
        <v>614</v>
      </c>
      <c r="B225" s="47">
        <v>0</v>
      </c>
      <c r="C225" s="47">
        <v>0</v>
      </c>
      <c r="D225" s="47">
        <v>0</v>
      </c>
      <c r="E225" s="47">
        <v>0</v>
      </c>
      <c r="F225" s="47">
        <v>0</v>
      </c>
      <c r="G225" s="47" t="s">
        <v>604</v>
      </c>
      <c r="H225" s="47" t="s">
        <v>604</v>
      </c>
      <c r="I225" s="47" t="s">
        <v>604</v>
      </c>
      <c r="J225" s="47" t="s">
        <v>604</v>
      </c>
      <c r="K225" s="47" t="s">
        <v>604</v>
      </c>
      <c r="L225" s="47" t="s">
        <v>604</v>
      </c>
      <c r="M225" s="47" t="s">
        <v>604</v>
      </c>
      <c r="N225" s="47" t="s">
        <v>586</v>
      </c>
      <c r="O225" s="47" t="s">
        <v>586</v>
      </c>
      <c r="P225" s="47" t="s">
        <v>586</v>
      </c>
      <c r="Q225" s="47" t="s">
        <v>586</v>
      </c>
      <c r="R225" s="47" t="s">
        <v>586</v>
      </c>
      <c r="S225" s="47" t="s">
        <v>586</v>
      </c>
      <c r="T225" s="47" t="s">
        <v>586</v>
      </c>
      <c r="U225" s="47" t="s">
        <v>586</v>
      </c>
      <c r="V225" s="47" t="s">
        <v>586</v>
      </c>
      <c r="W225" s="47" t="s">
        <v>586</v>
      </c>
      <c r="X225" s="47" t="s">
        <v>586</v>
      </c>
      <c r="Y225" s="47" t="s">
        <v>586</v>
      </c>
      <c r="Z225" s="47" t="s">
        <v>586</v>
      </c>
      <c r="AA225" s="47" t="s">
        <v>586</v>
      </c>
      <c r="AB225" s="47" t="s">
        <v>586</v>
      </c>
      <c r="AC225" s="47" t="s">
        <v>586</v>
      </c>
      <c r="AD225" s="47" t="s">
        <v>586</v>
      </c>
      <c r="AE225" s="47" t="s">
        <v>586</v>
      </c>
      <c r="AF225" s="47" t="s">
        <v>586</v>
      </c>
    </row>
    <row r="226" spans="1:32" x14ac:dyDescent="0.15">
      <c r="A226" s="47" t="s">
        <v>613</v>
      </c>
      <c r="B226" s="47" t="s">
        <v>604</v>
      </c>
      <c r="C226" s="47" t="s">
        <v>604</v>
      </c>
      <c r="D226" s="47" t="s">
        <v>604</v>
      </c>
      <c r="E226" s="47" t="s">
        <v>604</v>
      </c>
      <c r="F226" s="47" t="s">
        <v>604</v>
      </c>
      <c r="G226" s="47" t="s">
        <v>604</v>
      </c>
      <c r="H226" s="47" t="s">
        <v>604</v>
      </c>
      <c r="I226" s="47" t="s">
        <v>619</v>
      </c>
      <c r="J226" s="47" t="s">
        <v>619</v>
      </c>
      <c r="K226" s="47" t="s">
        <v>619</v>
      </c>
      <c r="L226" s="47" t="s">
        <v>619</v>
      </c>
      <c r="M226" s="47" t="s">
        <v>619</v>
      </c>
      <c r="N226" s="47">
        <v>4</v>
      </c>
      <c r="O226" s="47">
        <v>1</v>
      </c>
      <c r="P226" s="47">
        <v>18</v>
      </c>
      <c r="Q226" s="47" t="s">
        <v>619</v>
      </c>
      <c r="R226" s="47" t="s">
        <v>619</v>
      </c>
      <c r="S226" s="47">
        <v>8</v>
      </c>
      <c r="T226" s="47">
        <v>-15</v>
      </c>
      <c r="U226" s="47">
        <v>-16</v>
      </c>
      <c r="V226" s="47" t="s">
        <v>604</v>
      </c>
      <c r="W226" s="47" t="s">
        <v>604</v>
      </c>
      <c r="X226" s="47">
        <v>8</v>
      </c>
      <c r="Y226" s="47">
        <v>5</v>
      </c>
      <c r="Z226" s="47">
        <v>1</v>
      </c>
      <c r="AA226" s="47">
        <v>2</v>
      </c>
      <c r="AB226" s="47">
        <v>1</v>
      </c>
      <c r="AC226" s="47">
        <v>-6</v>
      </c>
      <c r="AD226" s="47">
        <v>-4</v>
      </c>
      <c r="AE226" s="47">
        <v>-30</v>
      </c>
      <c r="AF226" s="47">
        <v>-27</v>
      </c>
    </row>
    <row r="227" spans="1:32" x14ac:dyDescent="0.15">
      <c r="A227" s="47" t="s">
        <v>612</v>
      </c>
      <c r="B227" s="47">
        <v>-1</v>
      </c>
      <c r="C227" s="47">
        <v>-4</v>
      </c>
      <c r="D227" s="47" t="s">
        <v>619</v>
      </c>
      <c r="E227" s="47" t="s">
        <v>619</v>
      </c>
      <c r="F227" s="47" t="s">
        <v>619</v>
      </c>
      <c r="G227" s="47">
        <v>1</v>
      </c>
      <c r="H227" s="47" t="s">
        <v>619</v>
      </c>
      <c r="I227" s="47" t="s">
        <v>619</v>
      </c>
      <c r="J227" s="47">
        <v>2</v>
      </c>
      <c r="K227" s="47" t="s">
        <v>619</v>
      </c>
      <c r="L227" s="47">
        <v>4</v>
      </c>
      <c r="M227" s="47">
        <v>-2</v>
      </c>
      <c r="N227" s="47">
        <v>3</v>
      </c>
      <c r="O227" s="47" t="s">
        <v>604</v>
      </c>
      <c r="P227" s="47" t="s">
        <v>604</v>
      </c>
      <c r="Q227" s="47">
        <v>3</v>
      </c>
      <c r="R227" s="47">
        <v>1</v>
      </c>
      <c r="S227" s="47">
        <v>3</v>
      </c>
      <c r="T227" s="47">
        <v>-2</v>
      </c>
      <c r="U227" s="47">
        <v>-2</v>
      </c>
      <c r="V227" s="47" t="s">
        <v>619</v>
      </c>
      <c r="W227" s="47" t="s">
        <v>619</v>
      </c>
      <c r="X227" s="47">
        <v>-2</v>
      </c>
      <c r="Y227" s="47">
        <v>5</v>
      </c>
      <c r="Z227" s="47" t="s">
        <v>604</v>
      </c>
      <c r="AA227" s="47" t="s">
        <v>604</v>
      </c>
      <c r="AB227" s="47" t="s">
        <v>619</v>
      </c>
      <c r="AC227" s="47" t="s">
        <v>619</v>
      </c>
      <c r="AD227" s="47" t="s">
        <v>619</v>
      </c>
      <c r="AE227" s="47">
        <v>0</v>
      </c>
      <c r="AF227" s="47">
        <v>0</v>
      </c>
    </row>
    <row r="228" spans="1:32" x14ac:dyDescent="0.15">
      <c r="A228" s="47" t="s">
        <v>611</v>
      </c>
      <c r="B228" s="47">
        <v>5</v>
      </c>
      <c r="C228" s="47" t="s">
        <v>619</v>
      </c>
      <c r="D228" s="47">
        <v>1</v>
      </c>
      <c r="E228" s="47" t="s">
        <v>619</v>
      </c>
      <c r="F228" s="47" t="s">
        <v>619</v>
      </c>
      <c r="G228" s="47" t="s">
        <v>619</v>
      </c>
      <c r="H228" s="47">
        <v>1</v>
      </c>
      <c r="I228" s="47">
        <v>2</v>
      </c>
      <c r="J228" s="47">
        <v>11</v>
      </c>
      <c r="K228" s="47">
        <v>4</v>
      </c>
      <c r="L228" s="47">
        <v>11</v>
      </c>
      <c r="M228" s="47">
        <v>6</v>
      </c>
      <c r="N228" s="47" t="s">
        <v>604</v>
      </c>
      <c r="O228" s="47" t="s">
        <v>604</v>
      </c>
      <c r="P228" s="47" t="s">
        <v>604</v>
      </c>
      <c r="Q228" s="47" t="s">
        <v>604</v>
      </c>
      <c r="R228" s="47" t="s">
        <v>604</v>
      </c>
      <c r="S228" s="47">
        <v>-8</v>
      </c>
      <c r="T228" s="47" t="s">
        <v>604</v>
      </c>
      <c r="U228" s="47" t="s">
        <v>604</v>
      </c>
      <c r="V228" s="47" t="s">
        <v>604</v>
      </c>
      <c r="W228" s="47" t="s">
        <v>604</v>
      </c>
      <c r="X228" s="47" t="s">
        <v>604</v>
      </c>
      <c r="Y228" s="47" t="s">
        <v>604</v>
      </c>
      <c r="Z228" s="47" t="s">
        <v>604</v>
      </c>
      <c r="AA228" s="47" t="s">
        <v>604</v>
      </c>
      <c r="AB228" s="47" t="s">
        <v>604</v>
      </c>
      <c r="AC228" s="47" t="s">
        <v>604</v>
      </c>
      <c r="AD228" s="47" t="s">
        <v>604</v>
      </c>
      <c r="AE228" s="47" t="s">
        <v>604</v>
      </c>
      <c r="AF228" s="47" t="s">
        <v>604</v>
      </c>
    </row>
    <row r="229" spans="1:32" x14ac:dyDescent="0.15">
      <c r="A229" s="47" t="s">
        <v>610</v>
      </c>
      <c r="B229" s="47" t="s">
        <v>586</v>
      </c>
      <c r="C229" s="47" t="s">
        <v>586</v>
      </c>
      <c r="D229" s="47" t="s">
        <v>586</v>
      </c>
      <c r="E229" s="47" t="s">
        <v>586</v>
      </c>
      <c r="F229" s="47" t="s">
        <v>586</v>
      </c>
      <c r="G229" s="47" t="s">
        <v>586</v>
      </c>
      <c r="H229" s="47" t="s">
        <v>586</v>
      </c>
      <c r="I229" s="47">
        <v>0</v>
      </c>
      <c r="J229" s="47">
        <v>0</v>
      </c>
      <c r="K229" s="47">
        <v>0</v>
      </c>
      <c r="L229" s="47">
        <v>0</v>
      </c>
      <c r="M229" s="47">
        <v>0</v>
      </c>
      <c r="N229" s="47">
        <v>1</v>
      </c>
      <c r="O229" s="47">
        <v>-1</v>
      </c>
      <c r="P229" s="47">
        <v>-2</v>
      </c>
      <c r="Q229" s="47">
        <v>-2</v>
      </c>
      <c r="R229" s="47">
        <v>-2</v>
      </c>
      <c r="S229" s="47">
        <v>4</v>
      </c>
      <c r="T229" s="47" t="s">
        <v>619</v>
      </c>
      <c r="U229" s="47" t="s">
        <v>619</v>
      </c>
      <c r="V229" s="47" t="s">
        <v>619</v>
      </c>
      <c r="W229" s="47" t="s">
        <v>619</v>
      </c>
      <c r="X229" s="47" t="s">
        <v>619</v>
      </c>
      <c r="Y229" s="47" t="s">
        <v>619</v>
      </c>
      <c r="Z229" s="47" t="s">
        <v>619</v>
      </c>
      <c r="AA229" s="47" t="s">
        <v>619</v>
      </c>
      <c r="AB229" s="47" t="s">
        <v>619</v>
      </c>
      <c r="AC229" s="47" t="s">
        <v>619</v>
      </c>
      <c r="AD229" s="47">
        <v>0</v>
      </c>
      <c r="AE229" s="47">
        <v>0</v>
      </c>
      <c r="AF229" s="47">
        <v>0</v>
      </c>
    </row>
    <row r="230" spans="1:32" x14ac:dyDescent="0.15">
      <c r="A230" s="47" t="s">
        <v>609</v>
      </c>
      <c r="B230" s="47">
        <v>0</v>
      </c>
      <c r="C230" s="47">
        <v>1</v>
      </c>
      <c r="D230" s="47">
        <v>1</v>
      </c>
      <c r="E230" s="47">
        <v>1</v>
      </c>
      <c r="F230" s="47">
        <v>1</v>
      </c>
      <c r="G230" s="47">
        <v>1</v>
      </c>
      <c r="H230" s="47">
        <v>2</v>
      </c>
      <c r="I230" s="47">
        <v>1</v>
      </c>
      <c r="J230" s="47">
        <v>1</v>
      </c>
      <c r="K230" s="47" t="s">
        <v>604</v>
      </c>
      <c r="L230" s="47" t="s">
        <v>604</v>
      </c>
      <c r="M230" s="47" t="s">
        <v>619</v>
      </c>
      <c r="N230" s="47">
        <v>-4</v>
      </c>
      <c r="O230" s="47">
        <v>1</v>
      </c>
      <c r="P230" s="47">
        <v>1</v>
      </c>
      <c r="Q230" s="47">
        <v>2</v>
      </c>
      <c r="R230" s="47">
        <v>1</v>
      </c>
      <c r="S230" s="47">
        <v>4</v>
      </c>
      <c r="T230" s="47">
        <v>3</v>
      </c>
      <c r="U230" s="47">
        <v>3</v>
      </c>
      <c r="V230" s="47" t="s">
        <v>604</v>
      </c>
      <c r="W230" s="47" t="s">
        <v>604</v>
      </c>
      <c r="X230" s="47" t="s">
        <v>604</v>
      </c>
      <c r="Y230" s="47" t="s">
        <v>604</v>
      </c>
      <c r="Z230" s="47" t="s">
        <v>604</v>
      </c>
      <c r="AA230" s="47">
        <v>687</v>
      </c>
      <c r="AB230" s="47">
        <v>1174</v>
      </c>
      <c r="AC230" s="47">
        <v>-1182</v>
      </c>
      <c r="AD230" s="47">
        <v>-61</v>
      </c>
      <c r="AE230" s="47">
        <v>-23</v>
      </c>
      <c r="AF230" s="47">
        <v>555</v>
      </c>
    </row>
    <row r="231" spans="1:32" x14ac:dyDescent="0.15">
      <c r="A231" s="47" t="s">
        <v>608</v>
      </c>
      <c r="B231" s="47" t="s">
        <v>586</v>
      </c>
      <c r="C231" s="47" t="s">
        <v>586</v>
      </c>
      <c r="D231" s="47" t="s">
        <v>586</v>
      </c>
      <c r="E231" s="47" t="s">
        <v>586</v>
      </c>
      <c r="F231" s="47" t="s">
        <v>586</v>
      </c>
      <c r="G231" s="47" t="s">
        <v>586</v>
      </c>
      <c r="H231" s="47" t="s">
        <v>586</v>
      </c>
      <c r="I231" s="47" t="s">
        <v>586</v>
      </c>
      <c r="J231" s="47" t="s">
        <v>586</v>
      </c>
      <c r="K231" s="47" t="s">
        <v>586</v>
      </c>
      <c r="L231" s="47" t="s">
        <v>586</v>
      </c>
      <c r="M231" s="47" t="s">
        <v>586</v>
      </c>
      <c r="N231" s="47" t="s">
        <v>586</v>
      </c>
      <c r="O231" s="47" t="s">
        <v>586</v>
      </c>
      <c r="P231" s="47" t="s">
        <v>586</v>
      </c>
      <c r="Q231" s="47" t="s">
        <v>586</v>
      </c>
      <c r="R231" s="47" t="s">
        <v>586</v>
      </c>
      <c r="S231" s="47" t="s">
        <v>586</v>
      </c>
      <c r="T231" s="47" t="s">
        <v>586</v>
      </c>
      <c r="U231" s="47" t="s">
        <v>586</v>
      </c>
      <c r="V231" s="47" t="s">
        <v>586</v>
      </c>
      <c r="W231" s="47" t="s">
        <v>586</v>
      </c>
      <c r="X231" s="47">
        <v>1</v>
      </c>
      <c r="Y231" s="47">
        <v>0</v>
      </c>
      <c r="Z231" s="47">
        <v>0</v>
      </c>
      <c r="AA231" s="47">
        <v>0</v>
      </c>
      <c r="AB231" s="47">
        <v>0</v>
      </c>
      <c r="AC231" s="47">
        <v>27</v>
      </c>
      <c r="AD231" s="47">
        <v>-1</v>
      </c>
      <c r="AE231" s="47">
        <v>-1</v>
      </c>
      <c r="AF231" s="47">
        <v>-1</v>
      </c>
    </row>
    <row r="232" spans="1:32" x14ac:dyDescent="0.15">
      <c r="A232" s="47" t="s">
        <v>607</v>
      </c>
      <c r="B232" s="47">
        <v>0</v>
      </c>
      <c r="C232" s="47">
        <v>0</v>
      </c>
      <c r="D232" s="47">
        <v>0</v>
      </c>
      <c r="E232" s="47">
        <v>0</v>
      </c>
      <c r="F232" s="47">
        <v>0</v>
      </c>
      <c r="G232" s="47" t="s">
        <v>619</v>
      </c>
      <c r="H232" s="47" t="s">
        <v>619</v>
      </c>
      <c r="I232" s="47" t="s">
        <v>619</v>
      </c>
      <c r="J232" s="47">
        <v>1</v>
      </c>
      <c r="K232" s="47">
        <v>1</v>
      </c>
      <c r="L232" s="47" t="s">
        <v>619</v>
      </c>
      <c r="M232" s="47">
        <v>1</v>
      </c>
      <c r="N232" s="47">
        <v>-5</v>
      </c>
      <c r="O232" s="47">
        <v>-5</v>
      </c>
      <c r="P232" s="47">
        <v>-5</v>
      </c>
      <c r="Q232" s="47">
        <v>-4</v>
      </c>
      <c r="R232" s="47" t="s">
        <v>604</v>
      </c>
      <c r="S232" s="47">
        <v>98</v>
      </c>
      <c r="T232" s="47">
        <v>127</v>
      </c>
      <c r="U232" s="47">
        <v>258</v>
      </c>
      <c r="V232" s="47">
        <v>-81</v>
      </c>
      <c r="W232" s="47">
        <v>137</v>
      </c>
      <c r="X232" s="47" t="s">
        <v>604</v>
      </c>
      <c r="Y232" s="47" t="s">
        <v>604</v>
      </c>
      <c r="Z232" s="47" t="s">
        <v>604</v>
      </c>
      <c r="AA232" s="47" t="s">
        <v>604</v>
      </c>
      <c r="AB232" s="47" t="s">
        <v>604</v>
      </c>
      <c r="AC232" s="47" t="s">
        <v>604</v>
      </c>
      <c r="AD232" s="47" t="s">
        <v>604</v>
      </c>
      <c r="AE232" s="47" t="s">
        <v>604</v>
      </c>
      <c r="AF232" s="47" t="s">
        <v>604</v>
      </c>
    </row>
    <row r="233" spans="1:32" x14ac:dyDescent="0.15">
      <c r="A233" s="47" t="s">
        <v>606</v>
      </c>
      <c r="B233" s="47" t="s">
        <v>586</v>
      </c>
      <c r="C233" s="47" t="s">
        <v>586</v>
      </c>
      <c r="D233" s="47" t="s">
        <v>586</v>
      </c>
      <c r="E233" s="47" t="s">
        <v>586</v>
      </c>
      <c r="F233" s="47" t="s">
        <v>586</v>
      </c>
      <c r="G233" s="47" t="s">
        <v>586</v>
      </c>
      <c r="H233" s="47" t="s">
        <v>586</v>
      </c>
      <c r="I233" s="47" t="s">
        <v>586</v>
      </c>
      <c r="J233" s="47" t="s">
        <v>586</v>
      </c>
      <c r="K233" s="47" t="s">
        <v>586</v>
      </c>
      <c r="L233" s="47" t="s">
        <v>586</v>
      </c>
      <c r="M233" s="47" t="s">
        <v>586</v>
      </c>
      <c r="N233" s="47" t="s">
        <v>604</v>
      </c>
      <c r="O233" s="47" t="s">
        <v>604</v>
      </c>
      <c r="P233" s="47" t="s">
        <v>604</v>
      </c>
      <c r="Q233" s="47" t="s">
        <v>604</v>
      </c>
      <c r="R233" s="47" t="s">
        <v>604</v>
      </c>
      <c r="S233" s="47">
        <v>-1</v>
      </c>
      <c r="T233" s="47" t="s">
        <v>604</v>
      </c>
      <c r="U233" s="47" t="s">
        <v>604</v>
      </c>
      <c r="V233" s="47" t="s">
        <v>604</v>
      </c>
      <c r="W233" s="47" t="s">
        <v>604</v>
      </c>
      <c r="X233" s="47" t="s">
        <v>604</v>
      </c>
      <c r="Y233" s="47" t="s">
        <v>604</v>
      </c>
      <c r="Z233" s="47" t="s">
        <v>604</v>
      </c>
      <c r="AA233" s="47" t="s">
        <v>604</v>
      </c>
      <c r="AB233" s="47" t="s">
        <v>604</v>
      </c>
      <c r="AC233" s="47" t="s">
        <v>604</v>
      </c>
      <c r="AD233" s="47" t="s">
        <v>604</v>
      </c>
      <c r="AE233" s="47">
        <v>2</v>
      </c>
      <c r="AF233" s="47">
        <v>2</v>
      </c>
    </row>
    <row r="234" spans="1:32" x14ac:dyDescent="0.15">
      <c r="A234" s="47" t="s">
        <v>605</v>
      </c>
      <c r="B234" s="47" t="s">
        <v>586</v>
      </c>
      <c r="C234" s="47" t="s">
        <v>586</v>
      </c>
      <c r="D234" s="47" t="s">
        <v>586</v>
      </c>
      <c r="E234" s="47" t="s">
        <v>586</v>
      </c>
      <c r="F234" s="47" t="s">
        <v>586</v>
      </c>
      <c r="G234" s="47" t="s">
        <v>586</v>
      </c>
      <c r="H234" s="47" t="s">
        <v>586</v>
      </c>
      <c r="I234" s="47" t="s">
        <v>586</v>
      </c>
      <c r="J234" s="47" t="s">
        <v>586</v>
      </c>
      <c r="K234" s="47" t="s">
        <v>586</v>
      </c>
      <c r="L234" s="47" t="s">
        <v>586</v>
      </c>
      <c r="M234" s="47" t="s">
        <v>586</v>
      </c>
      <c r="N234" s="47" t="s">
        <v>586</v>
      </c>
      <c r="O234" s="47" t="s">
        <v>586</v>
      </c>
      <c r="P234" s="47" t="s">
        <v>586</v>
      </c>
      <c r="Q234" s="47" t="s">
        <v>586</v>
      </c>
      <c r="R234" s="47" t="s">
        <v>586</v>
      </c>
      <c r="S234" s="47" t="s">
        <v>586</v>
      </c>
      <c r="T234" s="47" t="s">
        <v>586</v>
      </c>
      <c r="U234" s="47" t="s">
        <v>586</v>
      </c>
      <c r="V234" s="47" t="s">
        <v>586</v>
      </c>
      <c r="W234" s="47" t="s">
        <v>586</v>
      </c>
      <c r="X234" s="47">
        <v>0</v>
      </c>
      <c r="Y234" s="47">
        <v>0</v>
      </c>
      <c r="Z234" s="47">
        <v>0</v>
      </c>
      <c r="AA234" s="47">
        <v>0</v>
      </c>
      <c r="AB234" s="47">
        <v>-4</v>
      </c>
      <c r="AC234" s="47">
        <v>-6</v>
      </c>
      <c r="AD234" s="47">
        <v>-5</v>
      </c>
      <c r="AE234" s="47">
        <v>9</v>
      </c>
      <c r="AF234" s="47" t="s">
        <v>604</v>
      </c>
    </row>
    <row r="235" spans="1:32" x14ac:dyDescent="0.15">
      <c r="A235" s="47" t="s">
        <v>603</v>
      </c>
      <c r="B235" s="47" t="s">
        <v>586</v>
      </c>
      <c r="C235" s="47" t="s">
        <v>586</v>
      </c>
      <c r="D235" s="47" t="s">
        <v>586</v>
      </c>
      <c r="E235" s="47" t="s">
        <v>586</v>
      </c>
      <c r="F235" s="47" t="s">
        <v>586</v>
      </c>
      <c r="G235" s="47" t="s">
        <v>586</v>
      </c>
      <c r="H235" s="47" t="s">
        <v>586</v>
      </c>
      <c r="I235" s="47" t="s">
        <v>586</v>
      </c>
      <c r="J235" s="47" t="s">
        <v>586</v>
      </c>
      <c r="K235" s="47" t="s">
        <v>586</v>
      </c>
      <c r="L235" s="47" t="s">
        <v>586</v>
      </c>
      <c r="M235" s="47" t="s">
        <v>586</v>
      </c>
      <c r="N235" s="47" t="s">
        <v>586</v>
      </c>
      <c r="O235" s="47" t="s">
        <v>586</v>
      </c>
      <c r="P235" s="47" t="s">
        <v>586</v>
      </c>
      <c r="Q235" s="47" t="s">
        <v>586</v>
      </c>
      <c r="R235" s="47" t="s">
        <v>586</v>
      </c>
      <c r="S235" s="47">
        <v>1</v>
      </c>
      <c r="T235" s="47">
        <v>1</v>
      </c>
      <c r="U235" s="47">
        <v>1</v>
      </c>
      <c r="V235" s="47">
        <v>1</v>
      </c>
      <c r="W235" s="47">
        <v>1</v>
      </c>
      <c r="X235" s="47" t="s">
        <v>586</v>
      </c>
      <c r="Y235" s="47" t="s">
        <v>586</v>
      </c>
      <c r="Z235" s="47" t="s">
        <v>586</v>
      </c>
      <c r="AA235" s="47" t="s">
        <v>586</v>
      </c>
      <c r="AB235" s="47" t="s">
        <v>586</v>
      </c>
      <c r="AC235" s="47" t="s">
        <v>586</v>
      </c>
      <c r="AD235" s="47" t="s">
        <v>586</v>
      </c>
      <c r="AE235" s="47" t="s">
        <v>586</v>
      </c>
      <c r="AF235" s="47" t="s">
        <v>586</v>
      </c>
    </row>
    <row r="236" spans="1:32" x14ac:dyDescent="0.15">
      <c r="A236" s="47" t="s">
        <v>602</v>
      </c>
      <c r="B236" s="47" t="s">
        <v>586</v>
      </c>
      <c r="C236" s="47" t="s">
        <v>586</v>
      </c>
      <c r="D236" s="47" t="s">
        <v>586</v>
      </c>
      <c r="E236" s="47" t="s">
        <v>586</v>
      </c>
      <c r="F236" s="47" t="s">
        <v>586</v>
      </c>
      <c r="G236" s="47" t="s">
        <v>586</v>
      </c>
      <c r="H236" s="47" t="s">
        <v>586</v>
      </c>
      <c r="I236" s="47" t="s">
        <v>586</v>
      </c>
      <c r="J236" s="47" t="s">
        <v>586</v>
      </c>
      <c r="K236" s="47" t="s">
        <v>586</v>
      </c>
      <c r="L236" s="47" t="s">
        <v>586</v>
      </c>
      <c r="M236" s="47" t="s">
        <v>586</v>
      </c>
      <c r="N236" s="47" t="s">
        <v>586</v>
      </c>
      <c r="O236" s="47" t="s">
        <v>586</v>
      </c>
      <c r="P236" s="47" t="s">
        <v>586</v>
      </c>
      <c r="Q236" s="47" t="s">
        <v>586</v>
      </c>
      <c r="R236" s="47" t="s">
        <v>586</v>
      </c>
      <c r="S236" s="47">
        <v>2</v>
      </c>
      <c r="T236" s="47" t="s">
        <v>619</v>
      </c>
      <c r="U236" s="47" t="s">
        <v>619</v>
      </c>
      <c r="V236" s="47" t="s">
        <v>619</v>
      </c>
      <c r="W236" s="47" t="s">
        <v>619</v>
      </c>
      <c r="X236" s="47">
        <v>-1</v>
      </c>
      <c r="Y236" s="47">
        <v>-1</v>
      </c>
      <c r="Z236" s="47">
        <v>-1</v>
      </c>
      <c r="AA236" s="47">
        <v>-1</v>
      </c>
      <c r="AB236" s="47">
        <v>1</v>
      </c>
      <c r="AC236" s="47">
        <v>-1</v>
      </c>
      <c r="AD236" s="47">
        <v>1</v>
      </c>
      <c r="AE236" s="47">
        <v>1</v>
      </c>
      <c r="AF236" s="47">
        <v>1</v>
      </c>
    </row>
    <row r="237" spans="1:32" x14ac:dyDescent="0.15">
      <c r="A237" s="47" t="s">
        <v>601</v>
      </c>
      <c r="B237" s="47">
        <v>13</v>
      </c>
      <c r="C237" s="47">
        <v>-8</v>
      </c>
      <c r="D237" s="47">
        <v>16</v>
      </c>
      <c r="E237" s="47">
        <v>-1</v>
      </c>
      <c r="F237" s="47">
        <v>16</v>
      </c>
      <c r="G237" s="47">
        <v>80</v>
      </c>
      <c r="H237" s="47">
        <v>25</v>
      </c>
      <c r="I237" s="47">
        <v>25</v>
      </c>
      <c r="J237" s="47">
        <v>-7</v>
      </c>
      <c r="K237" s="47">
        <v>-15</v>
      </c>
      <c r="L237" s="47">
        <v>49</v>
      </c>
      <c r="M237" s="47">
        <v>-7</v>
      </c>
      <c r="N237" s="47">
        <v>76</v>
      </c>
      <c r="O237" s="47">
        <v>23</v>
      </c>
      <c r="P237" s="47">
        <v>57</v>
      </c>
      <c r="Q237" s="47">
        <v>106</v>
      </c>
      <c r="R237" s="47">
        <v>-44</v>
      </c>
      <c r="S237" s="47">
        <v>-53</v>
      </c>
      <c r="T237" s="47">
        <v>-125</v>
      </c>
      <c r="U237" s="47">
        <v>66</v>
      </c>
      <c r="V237" s="47">
        <v>46</v>
      </c>
      <c r="W237" s="47">
        <v>191</v>
      </c>
      <c r="X237" s="47">
        <v>108</v>
      </c>
      <c r="Y237" s="47">
        <v>275</v>
      </c>
      <c r="Z237" s="47">
        <v>161</v>
      </c>
      <c r="AA237" s="47" t="s">
        <v>604</v>
      </c>
      <c r="AB237" s="47" t="s">
        <v>604</v>
      </c>
      <c r="AC237" s="47">
        <v>142</v>
      </c>
      <c r="AD237" s="47" t="s">
        <v>604</v>
      </c>
      <c r="AE237" s="47" t="s">
        <v>604</v>
      </c>
      <c r="AF237" s="47">
        <v>-50</v>
      </c>
    </row>
    <row r="238" spans="1:32" x14ac:dyDescent="0.15">
      <c r="A238" s="47" t="s">
        <v>600</v>
      </c>
      <c r="B238" s="47">
        <v>0</v>
      </c>
      <c r="C238" s="47">
        <v>0</v>
      </c>
      <c r="D238" s="47">
        <v>0</v>
      </c>
      <c r="E238" s="47">
        <v>0</v>
      </c>
      <c r="F238" s="47">
        <v>0</v>
      </c>
      <c r="G238" s="47" t="s">
        <v>619</v>
      </c>
      <c r="H238" s="47" t="s">
        <v>619</v>
      </c>
      <c r="I238" s="47">
        <v>1</v>
      </c>
      <c r="J238" s="47">
        <v>1</v>
      </c>
      <c r="K238" s="47">
        <v>1</v>
      </c>
      <c r="L238" s="47">
        <v>1</v>
      </c>
      <c r="M238" s="47" t="s">
        <v>604</v>
      </c>
      <c r="N238" s="47" t="s">
        <v>604</v>
      </c>
      <c r="O238" s="47" t="s">
        <v>604</v>
      </c>
      <c r="P238" s="47" t="s">
        <v>604</v>
      </c>
      <c r="Q238" s="47" t="s">
        <v>604</v>
      </c>
      <c r="R238" s="47" t="s">
        <v>604</v>
      </c>
      <c r="S238" s="47" t="s">
        <v>604</v>
      </c>
      <c r="T238" s="47" t="s">
        <v>604</v>
      </c>
      <c r="U238" s="47" t="s">
        <v>604</v>
      </c>
      <c r="V238" s="47" t="s">
        <v>604</v>
      </c>
      <c r="W238" s="47" t="s">
        <v>604</v>
      </c>
      <c r="X238" s="47" t="s">
        <v>604</v>
      </c>
      <c r="Y238" s="47" t="s">
        <v>604</v>
      </c>
      <c r="Z238" s="47" t="s">
        <v>604</v>
      </c>
      <c r="AA238" s="47" t="s">
        <v>604</v>
      </c>
      <c r="AB238" s="47" t="s">
        <v>604</v>
      </c>
      <c r="AC238" s="47">
        <v>3</v>
      </c>
      <c r="AD238" s="47">
        <v>3</v>
      </c>
      <c r="AE238" s="47">
        <v>3</v>
      </c>
      <c r="AF238" s="47">
        <v>3</v>
      </c>
    </row>
    <row r="239" spans="1:32" x14ac:dyDescent="0.15">
      <c r="A239" s="47" t="s">
        <v>599</v>
      </c>
      <c r="B239" s="47">
        <v>22</v>
      </c>
      <c r="C239" s="47">
        <v>30</v>
      </c>
      <c r="D239" s="47">
        <v>40</v>
      </c>
      <c r="E239" s="47">
        <v>-14</v>
      </c>
      <c r="F239" s="47">
        <v>1</v>
      </c>
      <c r="G239" s="47">
        <v>7</v>
      </c>
      <c r="H239" s="47">
        <v>20</v>
      </c>
      <c r="I239" s="47">
        <v>162</v>
      </c>
      <c r="J239" s="47">
        <v>-11</v>
      </c>
      <c r="K239" s="47">
        <v>-43</v>
      </c>
      <c r="L239" s="47">
        <v>100</v>
      </c>
      <c r="M239" s="47">
        <v>-1</v>
      </c>
      <c r="N239" s="47">
        <v>41</v>
      </c>
      <c r="O239" s="47">
        <v>-284</v>
      </c>
      <c r="P239" s="47">
        <v>23</v>
      </c>
      <c r="Q239" s="47">
        <v>-45</v>
      </c>
      <c r="R239" s="47">
        <v>-21</v>
      </c>
      <c r="S239" s="47">
        <v>116</v>
      </c>
      <c r="T239" s="47">
        <v>-45</v>
      </c>
      <c r="U239" s="47">
        <v>4</v>
      </c>
      <c r="V239" s="47">
        <v>3</v>
      </c>
      <c r="W239" s="47">
        <v>-10</v>
      </c>
      <c r="X239" s="47">
        <v>3</v>
      </c>
      <c r="Y239" s="47">
        <v>-27</v>
      </c>
      <c r="Z239" s="47">
        <v>26</v>
      </c>
      <c r="AA239" s="47">
        <v>54</v>
      </c>
      <c r="AB239" s="47" t="s">
        <v>604</v>
      </c>
      <c r="AC239" s="47" t="s">
        <v>604</v>
      </c>
      <c r="AD239" s="47" t="s">
        <v>604</v>
      </c>
      <c r="AE239" s="47">
        <v>-66</v>
      </c>
      <c r="AF239" s="47">
        <v>35</v>
      </c>
    </row>
    <row r="240" spans="1:32" x14ac:dyDescent="0.15">
      <c r="A240" s="47" t="s">
        <v>598</v>
      </c>
      <c r="B240" s="47" t="s">
        <v>586</v>
      </c>
      <c r="C240" s="47" t="s">
        <v>586</v>
      </c>
      <c r="D240" s="47" t="s">
        <v>586</v>
      </c>
      <c r="E240" s="47" t="s">
        <v>586</v>
      </c>
      <c r="F240" s="47" t="s">
        <v>586</v>
      </c>
      <c r="G240" s="47" t="s">
        <v>586</v>
      </c>
      <c r="H240" s="47" t="s">
        <v>586</v>
      </c>
      <c r="I240" s="47" t="s">
        <v>586</v>
      </c>
      <c r="J240" s="47" t="s">
        <v>586</v>
      </c>
      <c r="K240" s="47" t="s">
        <v>586</v>
      </c>
      <c r="L240" s="47" t="s">
        <v>586</v>
      </c>
      <c r="M240" s="47" t="s">
        <v>586</v>
      </c>
      <c r="N240" s="47" t="s">
        <v>619</v>
      </c>
      <c r="O240" s="47" t="s">
        <v>619</v>
      </c>
      <c r="P240" s="47" t="s">
        <v>619</v>
      </c>
      <c r="Q240" s="47" t="s">
        <v>619</v>
      </c>
      <c r="R240" s="47" t="s">
        <v>619</v>
      </c>
      <c r="S240" s="47" t="s">
        <v>619</v>
      </c>
      <c r="T240" s="47">
        <v>-3</v>
      </c>
      <c r="U240" s="47">
        <v>0</v>
      </c>
      <c r="V240" s="47">
        <v>0</v>
      </c>
      <c r="W240" s="47">
        <v>0</v>
      </c>
      <c r="X240" s="47" t="s">
        <v>619</v>
      </c>
      <c r="Y240" s="47" t="s">
        <v>619</v>
      </c>
      <c r="Z240" s="47" t="s">
        <v>619</v>
      </c>
      <c r="AA240" s="47" t="s">
        <v>619</v>
      </c>
      <c r="AB240" s="47" t="s">
        <v>619</v>
      </c>
      <c r="AC240" s="47">
        <v>1</v>
      </c>
      <c r="AD240" s="47">
        <v>1</v>
      </c>
      <c r="AE240" s="47">
        <v>1</v>
      </c>
      <c r="AF240" s="47">
        <v>1</v>
      </c>
    </row>
    <row r="241" spans="1:32" x14ac:dyDescent="0.15">
      <c r="A241" s="47" t="s">
        <v>597</v>
      </c>
      <c r="B241" s="47" t="s">
        <v>586</v>
      </c>
      <c r="C241" s="47" t="s">
        <v>586</v>
      </c>
      <c r="D241" s="47" t="s">
        <v>586</v>
      </c>
      <c r="E241" s="47" t="s">
        <v>586</v>
      </c>
      <c r="F241" s="47" t="s">
        <v>586</v>
      </c>
      <c r="G241" s="47" t="s">
        <v>586</v>
      </c>
      <c r="H241" s="47" t="s">
        <v>586</v>
      </c>
      <c r="I241" s="47">
        <v>0</v>
      </c>
      <c r="J241" s="47">
        <v>0</v>
      </c>
      <c r="K241" s="47">
        <v>0</v>
      </c>
      <c r="L241" s="47">
        <v>0</v>
      </c>
      <c r="M241" s="47">
        <v>0</v>
      </c>
      <c r="N241" s="47" t="s">
        <v>619</v>
      </c>
      <c r="O241" s="47">
        <v>1</v>
      </c>
      <c r="P241" s="47" t="s">
        <v>619</v>
      </c>
      <c r="Q241" s="47">
        <v>1</v>
      </c>
      <c r="R241" s="47" t="s">
        <v>619</v>
      </c>
      <c r="S241" s="47">
        <v>1</v>
      </c>
      <c r="T241" s="47" t="s">
        <v>619</v>
      </c>
      <c r="U241" s="47">
        <v>-6</v>
      </c>
      <c r="V241" s="47">
        <v>0</v>
      </c>
      <c r="W241" s="47">
        <v>0</v>
      </c>
      <c r="X241" s="47" t="s">
        <v>586</v>
      </c>
      <c r="Y241" s="47" t="s">
        <v>586</v>
      </c>
      <c r="Z241" s="47" t="s">
        <v>586</v>
      </c>
      <c r="AA241" s="47" t="s">
        <v>586</v>
      </c>
      <c r="AB241" s="47" t="s">
        <v>586</v>
      </c>
      <c r="AC241" s="47" t="s">
        <v>586</v>
      </c>
      <c r="AD241" s="47" t="s">
        <v>586</v>
      </c>
      <c r="AE241" s="47" t="s">
        <v>586</v>
      </c>
      <c r="AF241" s="47" t="s">
        <v>586</v>
      </c>
    </row>
    <row r="242" spans="1:32" x14ac:dyDescent="0.15">
      <c r="A242" s="47" t="s">
        <v>596</v>
      </c>
      <c r="B242" s="47">
        <v>5</v>
      </c>
      <c r="C242" s="47" t="s">
        <v>619</v>
      </c>
      <c r="D242" s="47">
        <v>-1</v>
      </c>
      <c r="E242" s="47">
        <v>1</v>
      </c>
      <c r="F242" s="47">
        <v>-1</v>
      </c>
      <c r="G242" s="47">
        <v>-2</v>
      </c>
      <c r="H242" s="47">
        <v>1</v>
      </c>
      <c r="I242" s="47" t="s">
        <v>619</v>
      </c>
      <c r="J242" s="47">
        <v>1</v>
      </c>
      <c r="K242" s="47">
        <v>1</v>
      </c>
      <c r="L242" s="47">
        <v>1</v>
      </c>
      <c r="M242" s="47">
        <v>1</v>
      </c>
      <c r="N242" s="47">
        <v>6</v>
      </c>
      <c r="O242" s="47">
        <v>-1</v>
      </c>
      <c r="P242" s="47">
        <v>2</v>
      </c>
      <c r="Q242" s="47">
        <v>2</v>
      </c>
      <c r="R242" s="47">
        <v>3</v>
      </c>
      <c r="S242" s="47">
        <v>-1</v>
      </c>
      <c r="T242" s="47">
        <v>3</v>
      </c>
      <c r="U242" s="47">
        <v>15</v>
      </c>
      <c r="V242" s="47">
        <v>-14</v>
      </c>
      <c r="W242" s="47">
        <v>14</v>
      </c>
      <c r="X242" s="47">
        <v>-5</v>
      </c>
      <c r="Y242" s="47">
        <v>8</v>
      </c>
      <c r="Z242" s="47">
        <v>19</v>
      </c>
      <c r="AA242" s="47">
        <v>8</v>
      </c>
      <c r="AB242" s="47">
        <v>24</v>
      </c>
      <c r="AC242" s="47">
        <v>-7</v>
      </c>
      <c r="AD242" s="47">
        <v>7</v>
      </c>
      <c r="AE242" s="47">
        <v>-9</v>
      </c>
      <c r="AF242" s="47">
        <v>8</v>
      </c>
    </row>
    <row r="243" spans="1:32" x14ac:dyDescent="0.15">
      <c r="A243" s="47" t="s">
        <v>595</v>
      </c>
      <c r="B243" s="47" t="s">
        <v>586</v>
      </c>
      <c r="C243" s="47" t="s">
        <v>586</v>
      </c>
      <c r="D243" s="47" t="s">
        <v>586</v>
      </c>
      <c r="E243" s="47" t="s">
        <v>586</v>
      </c>
      <c r="F243" s="47" t="s">
        <v>586</v>
      </c>
      <c r="G243" s="47" t="s">
        <v>586</v>
      </c>
      <c r="H243" s="47" t="s">
        <v>586</v>
      </c>
      <c r="I243" s="47" t="s">
        <v>586</v>
      </c>
      <c r="J243" s="47" t="s">
        <v>586</v>
      </c>
      <c r="K243" s="47" t="s">
        <v>586</v>
      </c>
      <c r="L243" s="47" t="s">
        <v>586</v>
      </c>
      <c r="M243" s="47" t="s">
        <v>586</v>
      </c>
      <c r="N243" s="47" t="s">
        <v>586</v>
      </c>
      <c r="O243" s="47" t="s">
        <v>586</v>
      </c>
      <c r="P243" s="47" t="s">
        <v>586</v>
      </c>
      <c r="Q243" s="47" t="s">
        <v>586</v>
      </c>
      <c r="R243" s="47" t="s">
        <v>586</v>
      </c>
      <c r="S243" s="47" t="s">
        <v>586</v>
      </c>
      <c r="T243" s="47" t="s">
        <v>586</v>
      </c>
      <c r="U243" s="47" t="s">
        <v>586</v>
      </c>
      <c r="V243" s="47" t="s">
        <v>586</v>
      </c>
      <c r="W243" s="47" t="s">
        <v>586</v>
      </c>
      <c r="X243" s="47" t="s">
        <v>586</v>
      </c>
      <c r="Y243" s="47" t="s">
        <v>586</v>
      </c>
      <c r="Z243" s="47" t="s">
        <v>586</v>
      </c>
      <c r="AA243" s="47" t="s">
        <v>586</v>
      </c>
      <c r="AB243" s="47" t="s">
        <v>586</v>
      </c>
      <c r="AC243" s="47">
        <v>2</v>
      </c>
      <c r="AD243" s="47">
        <v>1</v>
      </c>
      <c r="AE243" s="47">
        <v>1</v>
      </c>
      <c r="AF243" s="47">
        <v>1</v>
      </c>
    </row>
    <row r="244" spans="1:32" x14ac:dyDescent="0.15">
      <c r="A244" s="47" t="s">
        <v>594</v>
      </c>
      <c r="B244" s="47" t="s">
        <v>619</v>
      </c>
      <c r="C244" s="47" t="s">
        <v>619</v>
      </c>
      <c r="D244" s="47" t="s">
        <v>619</v>
      </c>
      <c r="E244" s="47" t="s">
        <v>619</v>
      </c>
      <c r="F244" s="47" t="s">
        <v>619</v>
      </c>
      <c r="G244" s="47" t="s">
        <v>619</v>
      </c>
      <c r="H244" s="47">
        <v>1</v>
      </c>
      <c r="I244" s="47" t="s">
        <v>619</v>
      </c>
      <c r="J244" s="47">
        <v>2</v>
      </c>
      <c r="K244" s="47" t="s">
        <v>619</v>
      </c>
      <c r="L244" s="47" t="s">
        <v>619</v>
      </c>
      <c r="M244" s="47" t="s">
        <v>619</v>
      </c>
      <c r="N244" s="47" t="s">
        <v>619</v>
      </c>
      <c r="O244" s="47" t="s">
        <v>604</v>
      </c>
      <c r="P244" s="47" t="s">
        <v>604</v>
      </c>
      <c r="Q244" s="47" t="s">
        <v>604</v>
      </c>
      <c r="R244" s="47" t="s">
        <v>604</v>
      </c>
      <c r="S244" s="47">
        <v>-1</v>
      </c>
      <c r="T244" s="47">
        <v>-7</v>
      </c>
      <c r="U244" s="47" t="s">
        <v>619</v>
      </c>
      <c r="V244" s="47" t="s">
        <v>619</v>
      </c>
      <c r="W244" s="47" t="s">
        <v>619</v>
      </c>
      <c r="X244" s="47" t="s">
        <v>619</v>
      </c>
      <c r="Y244" s="47" t="s">
        <v>619</v>
      </c>
      <c r="Z244" s="47" t="s">
        <v>619</v>
      </c>
      <c r="AA244" s="47" t="s">
        <v>619</v>
      </c>
      <c r="AB244" s="47" t="s">
        <v>619</v>
      </c>
      <c r="AC244" s="47" t="s">
        <v>586</v>
      </c>
      <c r="AD244" s="47" t="s">
        <v>586</v>
      </c>
      <c r="AE244" s="47" t="s">
        <v>586</v>
      </c>
      <c r="AF244" s="47" t="s">
        <v>586</v>
      </c>
    </row>
    <row r="245" spans="1:32" x14ac:dyDescent="0.15">
      <c r="A245" s="47" t="s">
        <v>593</v>
      </c>
      <c r="B245" s="47" t="s">
        <v>586</v>
      </c>
      <c r="C245" s="47" t="s">
        <v>586</v>
      </c>
      <c r="D245" s="47" t="s">
        <v>586</v>
      </c>
      <c r="E245" s="47" t="s">
        <v>586</v>
      </c>
      <c r="F245" s="47" t="s">
        <v>586</v>
      </c>
      <c r="G245" s="47" t="s">
        <v>586</v>
      </c>
      <c r="H245" s="47" t="s">
        <v>586</v>
      </c>
      <c r="I245" s="47" t="s">
        <v>586</v>
      </c>
      <c r="J245" s="47" t="s">
        <v>586</v>
      </c>
      <c r="K245" s="47" t="s">
        <v>586</v>
      </c>
      <c r="L245" s="47" t="s">
        <v>586</v>
      </c>
      <c r="M245" s="47" t="s">
        <v>586</v>
      </c>
      <c r="N245" s="47" t="s">
        <v>586</v>
      </c>
      <c r="O245" s="47" t="s">
        <v>586</v>
      </c>
      <c r="P245" s="47" t="s">
        <v>586</v>
      </c>
      <c r="Q245" s="47" t="s">
        <v>586</v>
      </c>
      <c r="R245" s="47" t="s">
        <v>586</v>
      </c>
      <c r="S245" s="47" t="s">
        <v>586</v>
      </c>
      <c r="T245" s="47" t="s">
        <v>586</v>
      </c>
      <c r="U245" s="47" t="s">
        <v>586</v>
      </c>
      <c r="V245" s="47" t="s">
        <v>586</v>
      </c>
      <c r="W245" s="47" t="s">
        <v>586</v>
      </c>
      <c r="X245" s="47" t="s">
        <v>619</v>
      </c>
      <c r="Y245" s="47" t="s">
        <v>619</v>
      </c>
      <c r="Z245" s="47" t="s">
        <v>619</v>
      </c>
      <c r="AA245" s="47" t="s">
        <v>619</v>
      </c>
      <c r="AB245" s="47" t="s">
        <v>619</v>
      </c>
      <c r="AC245" s="47">
        <v>1</v>
      </c>
      <c r="AD245" s="47">
        <v>0</v>
      </c>
      <c r="AE245" s="47">
        <v>0</v>
      </c>
      <c r="AF245" s="47">
        <v>0</v>
      </c>
    </row>
    <row r="246" spans="1:32" x14ac:dyDescent="0.15">
      <c r="A246" s="47" t="s">
        <v>592</v>
      </c>
      <c r="B246" s="47" t="s">
        <v>586</v>
      </c>
      <c r="C246" s="47" t="s">
        <v>586</v>
      </c>
      <c r="D246" s="47" t="s">
        <v>586</v>
      </c>
      <c r="E246" s="47" t="s">
        <v>586</v>
      </c>
      <c r="F246" s="47" t="s">
        <v>586</v>
      </c>
      <c r="G246" s="47" t="s">
        <v>586</v>
      </c>
      <c r="H246" s="47" t="s">
        <v>586</v>
      </c>
      <c r="I246" s="47" t="s">
        <v>586</v>
      </c>
      <c r="J246" s="47" t="s">
        <v>586</v>
      </c>
      <c r="K246" s="47" t="s">
        <v>586</v>
      </c>
      <c r="L246" s="47" t="s">
        <v>586</v>
      </c>
      <c r="M246" s="47" t="s">
        <v>586</v>
      </c>
      <c r="N246" s="47" t="s">
        <v>586</v>
      </c>
      <c r="O246" s="47" t="s">
        <v>586</v>
      </c>
      <c r="P246" s="47" t="s">
        <v>586</v>
      </c>
      <c r="Q246" s="47" t="s">
        <v>586</v>
      </c>
      <c r="R246" s="47" t="s">
        <v>586</v>
      </c>
      <c r="S246" s="47" t="s">
        <v>586</v>
      </c>
      <c r="T246" s="47" t="s">
        <v>586</v>
      </c>
      <c r="U246" s="47" t="s">
        <v>586</v>
      </c>
      <c r="V246" s="47" t="s">
        <v>586</v>
      </c>
      <c r="W246" s="47" t="s">
        <v>586</v>
      </c>
      <c r="X246" s="47" t="s">
        <v>619</v>
      </c>
      <c r="Y246" s="47" t="s">
        <v>619</v>
      </c>
      <c r="Z246" s="47" t="s">
        <v>619</v>
      </c>
      <c r="AA246" s="47" t="s">
        <v>619</v>
      </c>
      <c r="AB246" s="47" t="s">
        <v>619</v>
      </c>
      <c r="AC246" s="47" t="s">
        <v>586</v>
      </c>
      <c r="AD246" s="47" t="s">
        <v>586</v>
      </c>
      <c r="AE246" s="47" t="s">
        <v>586</v>
      </c>
      <c r="AF246" s="47" t="s">
        <v>586</v>
      </c>
    </row>
    <row r="247" spans="1:32" x14ac:dyDescent="0.15">
      <c r="A247" s="47" t="s">
        <v>591</v>
      </c>
      <c r="B247" s="47">
        <v>0</v>
      </c>
      <c r="C247" s="47" t="s">
        <v>619</v>
      </c>
      <c r="D247" s="47" t="s">
        <v>619</v>
      </c>
      <c r="E247" s="47" t="s">
        <v>619</v>
      </c>
      <c r="F247" s="47" t="s">
        <v>619</v>
      </c>
      <c r="G247" s="47" t="s">
        <v>619</v>
      </c>
      <c r="H247" s="47" t="s">
        <v>619</v>
      </c>
      <c r="I247" s="47" t="s">
        <v>619</v>
      </c>
      <c r="J247" s="47" t="s">
        <v>619</v>
      </c>
      <c r="K247" s="47" t="s">
        <v>619</v>
      </c>
      <c r="L247" s="47" t="s">
        <v>619</v>
      </c>
      <c r="M247" s="47" t="s">
        <v>619</v>
      </c>
      <c r="N247" s="47" t="s">
        <v>586</v>
      </c>
      <c r="O247" s="47" t="s">
        <v>586</v>
      </c>
      <c r="P247" s="47" t="s">
        <v>586</v>
      </c>
      <c r="Q247" s="47" t="s">
        <v>586</v>
      </c>
      <c r="R247" s="47" t="s">
        <v>586</v>
      </c>
      <c r="S247" s="47" t="s">
        <v>586</v>
      </c>
      <c r="T247" s="47" t="s">
        <v>586</v>
      </c>
      <c r="U247" s="47" t="s">
        <v>586</v>
      </c>
      <c r="V247" s="47" t="s">
        <v>586</v>
      </c>
      <c r="W247" s="47" t="s">
        <v>586</v>
      </c>
      <c r="X247" s="47">
        <v>1</v>
      </c>
      <c r="Y247" s="47">
        <v>1</v>
      </c>
      <c r="Z247" s="47">
        <v>11</v>
      </c>
      <c r="AA247" s="47">
        <v>20</v>
      </c>
      <c r="AB247" s="47">
        <v>1</v>
      </c>
      <c r="AC247" s="47" t="s">
        <v>619</v>
      </c>
      <c r="AD247" s="47" t="s">
        <v>619</v>
      </c>
      <c r="AE247" s="47" t="s">
        <v>619</v>
      </c>
      <c r="AF247" s="47" t="s">
        <v>619</v>
      </c>
    </row>
    <row r="248" spans="1:32" x14ac:dyDescent="0.15">
      <c r="A248" s="47" t="s">
        <v>590</v>
      </c>
      <c r="B248" s="47" t="s">
        <v>604</v>
      </c>
      <c r="C248" s="47" t="s">
        <v>604</v>
      </c>
      <c r="D248" s="47" t="s">
        <v>604</v>
      </c>
      <c r="E248" s="47" t="s">
        <v>604</v>
      </c>
      <c r="F248" s="47" t="s">
        <v>604</v>
      </c>
      <c r="G248" s="47" t="s">
        <v>604</v>
      </c>
      <c r="H248" s="47" t="s">
        <v>604</v>
      </c>
      <c r="I248" s="47" t="s">
        <v>619</v>
      </c>
      <c r="J248" s="47">
        <v>1</v>
      </c>
      <c r="K248" s="47">
        <v>-2</v>
      </c>
      <c r="L248" s="47">
        <v>51</v>
      </c>
      <c r="M248" s="47" t="s">
        <v>604</v>
      </c>
      <c r="N248" s="47" t="s">
        <v>604</v>
      </c>
      <c r="O248" s="47" t="s">
        <v>604</v>
      </c>
      <c r="P248" s="47" t="s">
        <v>604</v>
      </c>
      <c r="Q248" s="47" t="s">
        <v>604</v>
      </c>
      <c r="R248" s="47" t="s">
        <v>604</v>
      </c>
      <c r="S248" s="47" t="s">
        <v>604</v>
      </c>
      <c r="T248" s="47" t="s">
        <v>604</v>
      </c>
      <c r="U248" s="47" t="s">
        <v>604</v>
      </c>
      <c r="V248" s="47" t="s">
        <v>604</v>
      </c>
      <c r="W248" s="47" t="s">
        <v>604</v>
      </c>
      <c r="X248" s="47" t="s">
        <v>604</v>
      </c>
      <c r="Y248" s="47">
        <v>7</v>
      </c>
      <c r="Z248" s="47">
        <v>7</v>
      </c>
      <c r="AA248" s="47">
        <v>9</v>
      </c>
      <c r="AB248" s="47">
        <v>9</v>
      </c>
      <c r="AC248" s="47" t="s">
        <v>604</v>
      </c>
      <c r="AD248" s="47" t="s">
        <v>604</v>
      </c>
      <c r="AE248" s="47" t="s">
        <v>604</v>
      </c>
      <c r="AF248" s="47" t="s">
        <v>604</v>
      </c>
    </row>
    <row r="249" spans="1:32" x14ac:dyDescent="0.15">
      <c r="A249" s="47" t="s">
        <v>589</v>
      </c>
      <c r="B249" s="47">
        <v>0</v>
      </c>
      <c r="C249" s="47">
        <v>0</v>
      </c>
      <c r="D249" s="47">
        <v>0</v>
      </c>
      <c r="E249" s="47">
        <v>0</v>
      </c>
      <c r="F249" s="47">
        <v>0</v>
      </c>
      <c r="G249" s="47" t="s">
        <v>619</v>
      </c>
      <c r="H249" s="47">
        <v>0</v>
      </c>
      <c r="I249" s="47">
        <v>0</v>
      </c>
      <c r="J249" s="47">
        <v>0</v>
      </c>
      <c r="K249" s="47">
        <v>0</v>
      </c>
      <c r="L249" s="47">
        <v>0</v>
      </c>
      <c r="M249" s="47">
        <v>0</v>
      </c>
      <c r="N249" s="47">
        <v>16</v>
      </c>
      <c r="O249" s="47">
        <v>-47</v>
      </c>
      <c r="P249" s="47">
        <v>56</v>
      </c>
      <c r="Q249" s="47">
        <v>-10</v>
      </c>
      <c r="R249" s="47" t="s">
        <v>604</v>
      </c>
      <c r="S249" s="47">
        <v>122</v>
      </c>
      <c r="T249" s="47">
        <v>-18</v>
      </c>
      <c r="U249" s="47">
        <v>-1</v>
      </c>
      <c r="V249" s="47">
        <v>-5</v>
      </c>
      <c r="W249" s="47">
        <v>15</v>
      </c>
      <c r="X249" s="47">
        <v>52</v>
      </c>
      <c r="Y249" s="47">
        <v>38</v>
      </c>
      <c r="Z249" s="47">
        <v>37</v>
      </c>
      <c r="AA249" s="47">
        <v>-55</v>
      </c>
      <c r="AB249" s="47">
        <v>23</v>
      </c>
      <c r="AC249" s="47">
        <v>166</v>
      </c>
      <c r="AD249" s="47">
        <v>68</v>
      </c>
      <c r="AE249" s="47">
        <v>166</v>
      </c>
      <c r="AF249" s="47">
        <v>104</v>
      </c>
    </row>
    <row r="250" spans="1:32" x14ac:dyDescent="0.15">
      <c r="A250" s="47" t="s">
        <v>588</v>
      </c>
      <c r="B250" s="47" t="s">
        <v>619</v>
      </c>
      <c r="C250" s="47" t="s">
        <v>619</v>
      </c>
      <c r="D250" s="47" t="s">
        <v>619</v>
      </c>
      <c r="E250" s="47" t="s">
        <v>619</v>
      </c>
      <c r="F250" s="47" t="s">
        <v>619</v>
      </c>
      <c r="G250" s="47" t="s">
        <v>619</v>
      </c>
      <c r="H250" s="47" t="s">
        <v>619</v>
      </c>
      <c r="I250" s="47" t="s">
        <v>619</v>
      </c>
      <c r="J250" s="47" t="s">
        <v>619</v>
      </c>
      <c r="K250" s="47" t="s">
        <v>619</v>
      </c>
      <c r="L250" s="47" t="s">
        <v>619</v>
      </c>
      <c r="M250" s="47" t="s">
        <v>619</v>
      </c>
      <c r="N250" s="47" t="s">
        <v>586</v>
      </c>
      <c r="O250" s="47" t="s">
        <v>586</v>
      </c>
      <c r="P250" s="47" t="s">
        <v>586</v>
      </c>
      <c r="Q250" s="47" t="s">
        <v>586</v>
      </c>
      <c r="R250" s="47" t="s">
        <v>586</v>
      </c>
      <c r="S250" s="47" t="s">
        <v>586</v>
      </c>
      <c r="T250" s="47" t="s">
        <v>586</v>
      </c>
      <c r="U250" s="47" t="s">
        <v>586</v>
      </c>
      <c r="V250" s="47" t="s">
        <v>586</v>
      </c>
      <c r="W250" s="47" t="s">
        <v>586</v>
      </c>
      <c r="X250" s="47" t="s">
        <v>586</v>
      </c>
      <c r="Y250" s="47" t="s">
        <v>586</v>
      </c>
      <c r="Z250" s="47" t="s">
        <v>586</v>
      </c>
      <c r="AA250" s="47" t="s">
        <v>586</v>
      </c>
      <c r="AB250" s="47" t="s">
        <v>586</v>
      </c>
      <c r="AC250" s="47" t="s">
        <v>586</v>
      </c>
      <c r="AD250" s="47" t="s">
        <v>586</v>
      </c>
      <c r="AE250" s="47" t="s">
        <v>586</v>
      </c>
      <c r="AF250" s="47" t="s">
        <v>586</v>
      </c>
    </row>
    <row r="251" spans="1:32" x14ac:dyDescent="0.15">
      <c r="A251" s="47" t="s">
        <v>587</v>
      </c>
      <c r="B251" s="47">
        <v>149</v>
      </c>
      <c r="C251" s="47">
        <v>151</v>
      </c>
      <c r="D251" s="47">
        <v>-669</v>
      </c>
      <c r="E251" s="47">
        <v>201</v>
      </c>
      <c r="F251" s="47">
        <v>-520</v>
      </c>
      <c r="G251" s="47">
        <v>-425</v>
      </c>
      <c r="H251" s="47">
        <v>-577</v>
      </c>
      <c r="I251" s="47">
        <v>216</v>
      </c>
      <c r="J251" s="47">
        <v>-104</v>
      </c>
      <c r="K251" s="47">
        <v>152</v>
      </c>
      <c r="L251" s="47">
        <v>745</v>
      </c>
      <c r="M251" s="47">
        <v>348</v>
      </c>
      <c r="N251" s="47">
        <v>207</v>
      </c>
      <c r="O251" s="47">
        <v>-416</v>
      </c>
      <c r="P251" s="47">
        <v>1451</v>
      </c>
      <c r="Q251" s="47">
        <v>482</v>
      </c>
      <c r="R251" s="47">
        <v>462</v>
      </c>
      <c r="S251" s="47" t="s">
        <v>586</v>
      </c>
      <c r="T251" s="47" t="s">
        <v>586</v>
      </c>
      <c r="U251" s="47" t="s">
        <v>586</v>
      </c>
      <c r="V251" s="47" t="s">
        <v>586</v>
      </c>
      <c r="W251" s="47" t="s">
        <v>586</v>
      </c>
      <c r="X251" s="47" t="s">
        <v>586</v>
      </c>
      <c r="Y251" s="47" t="s">
        <v>586</v>
      </c>
      <c r="Z251" s="47" t="s">
        <v>586</v>
      </c>
      <c r="AA251" s="47" t="s">
        <v>586</v>
      </c>
      <c r="AB251" s="47" t="s">
        <v>586</v>
      </c>
      <c r="AC251" s="47" t="s">
        <v>586</v>
      </c>
      <c r="AD251" s="47" t="s">
        <v>586</v>
      </c>
      <c r="AE251" s="47" t="s">
        <v>586</v>
      </c>
      <c r="AF251" s="47" t="s">
        <v>586</v>
      </c>
    </row>
    <row r="252" spans="1:32" ht="14" x14ac:dyDescent="0.2">
      <c r="A252" s="524" t="s">
        <v>123</v>
      </c>
      <c r="B252" s="522"/>
      <c r="C252" s="522"/>
      <c r="D252" s="522"/>
      <c r="E252" s="522"/>
      <c r="F252" s="522"/>
      <c r="G252" s="522"/>
      <c r="H252" s="522"/>
      <c r="I252" s="522"/>
      <c r="J252" s="522"/>
      <c r="K252" s="522"/>
      <c r="L252" s="522"/>
      <c r="M252" s="522"/>
      <c r="N252" s="522"/>
      <c r="O252" s="522"/>
      <c r="P252" s="522"/>
      <c r="Q252" s="522"/>
      <c r="R252" s="522"/>
      <c r="S252" s="522"/>
      <c r="T252" s="522"/>
      <c r="U252" s="522"/>
      <c r="V252" s="522"/>
      <c r="W252" s="522"/>
      <c r="X252" s="522"/>
      <c r="Y252" s="522"/>
      <c r="Z252" s="522"/>
      <c r="AA252" s="522"/>
      <c r="AB252" s="522"/>
      <c r="AC252" s="522"/>
      <c r="AD252" s="522"/>
      <c r="AE252" s="522"/>
      <c r="AF252" s="522"/>
    </row>
    <row r="253" spans="1:32" x14ac:dyDescent="0.15">
      <c r="A253" s="521" t="s">
        <v>585</v>
      </c>
      <c r="B253" s="522"/>
      <c r="C253" s="522"/>
      <c r="D253" s="522"/>
      <c r="E253" s="522"/>
      <c r="F253" s="522"/>
      <c r="G253" s="522"/>
      <c r="H253" s="522"/>
      <c r="I253" s="522"/>
      <c r="J253" s="522"/>
      <c r="K253" s="522"/>
      <c r="L253" s="522"/>
      <c r="M253" s="522"/>
      <c r="N253" s="522"/>
      <c r="O253" s="522"/>
      <c r="P253" s="522"/>
      <c r="Q253" s="522"/>
      <c r="R253" s="522"/>
      <c r="S253" s="522"/>
      <c r="T253" s="522"/>
      <c r="U253" s="522"/>
      <c r="V253" s="522"/>
      <c r="W253" s="522"/>
      <c r="X253" s="522"/>
      <c r="Y253" s="522"/>
      <c r="Z253" s="522"/>
      <c r="AA253" s="522"/>
      <c r="AB253" s="522"/>
      <c r="AC253" s="522"/>
      <c r="AD253" s="522"/>
      <c r="AE253" s="522"/>
      <c r="AF253" s="522"/>
    </row>
    <row r="254" spans="1:32" x14ac:dyDescent="0.15">
      <c r="A254" s="521" t="s">
        <v>584</v>
      </c>
      <c r="B254" s="522"/>
      <c r="C254" s="522"/>
      <c r="D254" s="522"/>
      <c r="E254" s="522"/>
      <c r="F254" s="522"/>
      <c r="G254" s="522"/>
      <c r="H254" s="522"/>
      <c r="I254" s="522"/>
      <c r="J254" s="522"/>
      <c r="K254" s="522"/>
      <c r="L254" s="522"/>
      <c r="M254" s="522"/>
      <c r="N254" s="522"/>
      <c r="O254" s="522"/>
      <c r="P254" s="522"/>
      <c r="Q254" s="522"/>
      <c r="R254" s="522"/>
      <c r="S254" s="522"/>
      <c r="T254" s="522"/>
      <c r="U254" s="522"/>
      <c r="V254" s="522"/>
      <c r="W254" s="522"/>
      <c r="X254" s="522"/>
      <c r="Y254" s="522"/>
      <c r="Z254" s="522"/>
      <c r="AA254" s="522"/>
      <c r="AB254" s="522"/>
      <c r="AC254" s="522"/>
      <c r="AD254" s="522"/>
      <c r="AE254" s="522"/>
      <c r="AF254" s="522"/>
    </row>
    <row r="255" spans="1:32" x14ac:dyDescent="0.15">
      <c r="A255" s="521" t="s">
        <v>583</v>
      </c>
      <c r="B255" s="522"/>
      <c r="C255" s="522"/>
      <c r="D255" s="522"/>
      <c r="E255" s="522"/>
      <c r="F255" s="522"/>
      <c r="G255" s="522"/>
      <c r="H255" s="522"/>
      <c r="I255" s="522"/>
      <c r="J255" s="522"/>
      <c r="K255" s="522"/>
      <c r="L255" s="522"/>
      <c r="M255" s="522"/>
      <c r="N255" s="522"/>
      <c r="O255" s="522"/>
      <c r="P255" s="522"/>
      <c r="Q255" s="522"/>
      <c r="R255" s="522"/>
      <c r="S255" s="522"/>
      <c r="T255" s="522"/>
      <c r="U255" s="522"/>
      <c r="V255" s="522"/>
      <c r="W255" s="522"/>
      <c r="X255" s="522"/>
      <c r="Y255" s="522"/>
      <c r="Z255" s="522"/>
      <c r="AA255" s="522"/>
      <c r="AB255" s="522"/>
      <c r="AC255" s="522"/>
      <c r="AD255" s="522"/>
      <c r="AE255" s="522"/>
      <c r="AF255" s="522"/>
    </row>
    <row r="256" spans="1:32" x14ac:dyDescent="0.15">
      <c r="A256" s="521" t="s">
        <v>582</v>
      </c>
      <c r="B256" s="522"/>
      <c r="C256" s="522"/>
      <c r="D256" s="522"/>
      <c r="E256" s="522"/>
      <c r="F256" s="522"/>
      <c r="G256" s="522"/>
      <c r="H256" s="522"/>
      <c r="I256" s="522"/>
      <c r="J256" s="522"/>
      <c r="K256" s="522"/>
      <c r="L256" s="522"/>
      <c r="M256" s="522"/>
      <c r="N256" s="522"/>
      <c r="O256" s="522"/>
      <c r="P256" s="522"/>
      <c r="Q256" s="522"/>
      <c r="R256" s="522"/>
      <c r="S256" s="522"/>
      <c r="T256" s="522"/>
      <c r="U256" s="522"/>
      <c r="V256" s="522"/>
      <c r="W256" s="522"/>
      <c r="X256" s="522"/>
      <c r="Y256" s="522"/>
      <c r="Z256" s="522"/>
      <c r="AA256" s="522"/>
      <c r="AB256" s="522"/>
      <c r="AC256" s="522"/>
      <c r="AD256" s="522"/>
      <c r="AE256" s="522"/>
      <c r="AF256" s="522"/>
    </row>
    <row r="257" spans="1:32" x14ac:dyDescent="0.15">
      <c r="A257" s="521" t="s">
        <v>581</v>
      </c>
      <c r="B257" s="522"/>
      <c r="C257" s="522"/>
      <c r="D257" s="522"/>
      <c r="E257" s="522"/>
      <c r="F257" s="522"/>
      <c r="G257" s="522"/>
      <c r="H257" s="522"/>
      <c r="I257" s="522"/>
      <c r="J257" s="522"/>
      <c r="K257" s="522"/>
      <c r="L257" s="522"/>
      <c r="M257" s="522"/>
      <c r="N257" s="522"/>
      <c r="O257" s="522"/>
      <c r="P257" s="522"/>
      <c r="Q257" s="522"/>
      <c r="R257" s="522"/>
      <c r="S257" s="522"/>
      <c r="T257" s="522"/>
      <c r="U257" s="522"/>
      <c r="V257" s="522"/>
      <c r="W257" s="522"/>
      <c r="X257" s="522"/>
      <c r="Y257" s="522"/>
      <c r="Z257" s="522"/>
      <c r="AA257" s="522"/>
      <c r="AB257" s="522"/>
      <c r="AC257" s="522"/>
      <c r="AD257" s="522"/>
      <c r="AE257" s="522"/>
      <c r="AF257" s="522"/>
    </row>
    <row r="258" spans="1:32" x14ac:dyDescent="0.15">
      <c r="A258" s="521" t="s">
        <v>580</v>
      </c>
      <c r="B258" s="522"/>
      <c r="C258" s="522"/>
      <c r="D258" s="522"/>
      <c r="E258" s="522"/>
      <c r="F258" s="522"/>
      <c r="G258" s="522"/>
      <c r="H258" s="522"/>
      <c r="I258" s="522"/>
      <c r="J258" s="522"/>
      <c r="K258" s="522"/>
      <c r="L258" s="522"/>
      <c r="M258" s="522"/>
      <c r="N258" s="522"/>
      <c r="O258" s="522"/>
      <c r="P258" s="522"/>
      <c r="Q258" s="522"/>
      <c r="R258" s="522"/>
      <c r="S258" s="522"/>
      <c r="T258" s="522"/>
      <c r="U258" s="522"/>
      <c r="V258" s="522"/>
      <c r="W258" s="522"/>
      <c r="X258" s="522"/>
      <c r="Y258" s="522"/>
      <c r="Z258" s="522"/>
      <c r="AA258" s="522"/>
      <c r="AB258" s="522"/>
      <c r="AC258" s="522"/>
      <c r="AD258" s="522"/>
      <c r="AE258" s="522"/>
      <c r="AF258" s="522"/>
    </row>
    <row r="259" spans="1:32" x14ac:dyDescent="0.15">
      <c r="A259" s="521" t="s">
        <v>579</v>
      </c>
      <c r="B259" s="522"/>
      <c r="C259" s="522"/>
      <c r="D259" s="522"/>
      <c r="E259" s="522"/>
      <c r="F259" s="522"/>
      <c r="G259" s="522"/>
      <c r="H259" s="522"/>
      <c r="I259" s="522"/>
      <c r="J259" s="522"/>
      <c r="K259" s="522"/>
      <c r="L259" s="522"/>
      <c r="M259" s="522"/>
      <c r="N259" s="522"/>
      <c r="O259" s="522"/>
      <c r="P259" s="522"/>
      <c r="Q259" s="522"/>
      <c r="R259" s="522"/>
      <c r="S259" s="522"/>
      <c r="T259" s="522"/>
      <c r="U259" s="522"/>
      <c r="V259" s="522"/>
      <c r="W259" s="522"/>
      <c r="X259" s="522"/>
      <c r="Y259" s="522"/>
      <c r="Z259" s="522"/>
      <c r="AA259" s="522"/>
      <c r="AB259" s="522"/>
      <c r="AC259" s="522"/>
      <c r="AD259" s="522"/>
      <c r="AE259" s="522"/>
      <c r="AF259" s="522"/>
    </row>
    <row r="260" spans="1:32" x14ac:dyDescent="0.15">
      <c r="A260" s="521" t="s">
        <v>578</v>
      </c>
      <c r="B260" s="522"/>
      <c r="C260" s="522"/>
      <c r="D260" s="522"/>
      <c r="E260" s="522"/>
      <c r="F260" s="522"/>
      <c r="G260" s="522"/>
      <c r="H260" s="522"/>
      <c r="I260" s="522"/>
      <c r="J260" s="522"/>
      <c r="K260" s="522"/>
      <c r="L260" s="522"/>
      <c r="M260" s="522"/>
      <c r="N260" s="522"/>
      <c r="O260" s="522"/>
      <c r="P260" s="522"/>
      <c r="Q260" s="522"/>
      <c r="R260" s="522"/>
      <c r="S260" s="522"/>
      <c r="T260" s="522"/>
      <c r="U260" s="522"/>
      <c r="V260" s="522"/>
      <c r="W260" s="522"/>
      <c r="X260" s="522"/>
      <c r="Y260" s="522"/>
      <c r="Z260" s="522"/>
      <c r="AA260" s="522"/>
      <c r="AB260" s="522"/>
      <c r="AC260" s="522"/>
      <c r="AD260" s="522"/>
      <c r="AE260" s="522"/>
      <c r="AF260" s="522"/>
    </row>
    <row r="261" spans="1:32" x14ac:dyDescent="0.15">
      <c r="A261" s="521" t="s">
        <v>577</v>
      </c>
      <c r="B261" s="522"/>
      <c r="C261" s="522"/>
      <c r="D261" s="522"/>
      <c r="E261" s="522"/>
      <c r="F261" s="522"/>
      <c r="G261" s="522"/>
      <c r="H261" s="522"/>
      <c r="I261" s="522"/>
      <c r="J261" s="522"/>
      <c r="K261" s="522"/>
      <c r="L261" s="522"/>
      <c r="M261" s="522"/>
      <c r="N261" s="522"/>
      <c r="O261" s="522"/>
      <c r="P261" s="522"/>
      <c r="Q261" s="522"/>
      <c r="R261" s="522"/>
      <c r="S261" s="522"/>
      <c r="T261" s="522"/>
      <c r="U261" s="522"/>
      <c r="V261" s="522"/>
      <c r="W261" s="522"/>
      <c r="X261" s="522"/>
      <c r="Y261" s="522"/>
      <c r="Z261" s="522"/>
      <c r="AA261" s="522"/>
      <c r="AB261" s="522"/>
      <c r="AC261" s="522"/>
      <c r="AD261" s="522"/>
      <c r="AE261" s="522"/>
      <c r="AF261" s="522"/>
    </row>
    <row r="262" spans="1:32" x14ac:dyDescent="0.15">
      <c r="A262" s="521" t="s">
        <v>576</v>
      </c>
      <c r="B262" s="522"/>
      <c r="C262" s="522"/>
      <c r="D262" s="522"/>
      <c r="E262" s="522"/>
      <c r="F262" s="522"/>
      <c r="G262" s="522"/>
      <c r="H262" s="522"/>
      <c r="I262" s="522"/>
      <c r="J262" s="522"/>
      <c r="K262" s="522"/>
      <c r="L262" s="522"/>
      <c r="M262" s="522"/>
      <c r="N262" s="522"/>
      <c r="O262" s="522"/>
      <c r="P262" s="522"/>
      <c r="Q262" s="522"/>
      <c r="R262" s="522"/>
      <c r="S262" s="522"/>
      <c r="T262" s="522"/>
      <c r="U262" s="522"/>
      <c r="V262" s="522"/>
      <c r="W262" s="522"/>
      <c r="X262" s="522"/>
      <c r="Y262" s="522"/>
      <c r="Z262" s="522"/>
      <c r="AA262" s="522"/>
      <c r="AB262" s="522"/>
      <c r="AC262" s="522"/>
      <c r="AD262" s="522"/>
      <c r="AE262" s="522"/>
      <c r="AF262" s="522"/>
    </row>
    <row r="263" spans="1:32" x14ac:dyDescent="0.15">
      <c r="A263" s="521" t="s">
        <v>575</v>
      </c>
      <c r="B263" s="522"/>
      <c r="C263" s="522"/>
      <c r="D263" s="522"/>
      <c r="E263" s="522"/>
      <c r="F263" s="522"/>
      <c r="G263" s="522"/>
      <c r="H263" s="522"/>
      <c r="I263" s="522"/>
      <c r="J263" s="522"/>
      <c r="K263" s="522"/>
      <c r="L263" s="522"/>
      <c r="M263" s="522"/>
      <c r="N263" s="522"/>
      <c r="O263" s="522"/>
      <c r="P263" s="522"/>
      <c r="Q263" s="522"/>
      <c r="R263" s="522"/>
      <c r="S263" s="522"/>
      <c r="T263" s="522"/>
      <c r="U263" s="522"/>
      <c r="V263" s="522"/>
      <c r="W263" s="522"/>
      <c r="X263" s="522"/>
      <c r="Y263" s="522"/>
      <c r="Z263" s="522"/>
      <c r="AA263" s="522"/>
      <c r="AB263" s="522"/>
      <c r="AC263" s="522"/>
      <c r="AD263" s="522"/>
      <c r="AE263" s="522"/>
      <c r="AF263" s="522"/>
    </row>
  </sheetData>
  <mergeCells count="49">
    <mergeCell ref="A261:AF261"/>
    <mergeCell ref="A262:AF262"/>
    <mergeCell ref="A263:AF263"/>
    <mergeCell ref="A255:AF255"/>
    <mergeCell ref="A256:AF256"/>
    <mergeCell ref="A257:AF257"/>
    <mergeCell ref="A258:AF258"/>
    <mergeCell ref="A259:AF259"/>
    <mergeCell ref="A260:AF260"/>
    <mergeCell ref="A254:AF254"/>
    <mergeCell ref="X7"/>
    <mergeCell ref="Y7"/>
    <mergeCell ref="Z7"/>
    <mergeCell ref="AA7"/>
    <mergeCell ref="AD7"/>
    <mergeCell ref="AE7"/>
    <mergeCell ref="AF7"/>
    <mergeCell ref="A252:AF252"/>
    <mergeCell ref="A253:AF253"/>
    <mergeCell ref="Q7"/>
    <mergeCell ref="AB7"/>
    <mergeCell ref="AC7"/>
    <mergeCell ref="R7"/>
    <mergeCell ref="S7"/>
    <mergeCell ref="T7"/>
    <mergeCell ref="U7"/>
    <mergeCell ref="V7"/>
    <mergeCell ref="W7"/>
    <mergeCell ref="L7"/>
    <mergeCell ref="M7"/>
    <mergeCell ref="N7"/>
    <mergeCell ref="O7"/>
    <mergeCell ref="P7"/>
    <mergeCell ref="A1:AF1"/>
    <mergeCell ref="A2:AF2"/>
    <mergeCell ref="A3:AF3"/>
    <mergeCell ref="A4:AF4"/>
    <mergeCell ref="A6:A7"/>
    <mergeCell ref="B6:AF6"/>
    <mergeCell ref="B7"/>
    <mergeCell ref="C7"/>
    <mergeCell ref="D7"/>
    <mergeCell ref="E7"/>
    <mergeCell ref="F7"/>
    <mergeCell ref="G7"/>
    <mergeCell ref="H7"/>
    <mergeCell ref="I7"/>
    <mergeCell ref="J7"/>
    <mergeCell ref="K7"/>
  </mergeCells>
  <pageMargins left="0.75" right="0.75" top="1" bottom="1" header="0.5" footer="0.5"/>
  <pageSetup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4"/>
  <sheetViews>
    <sheetView zoomScale="200" zoomScaleNormal="200" zoomScalePageLayoutView="200" workbookViewId="0">
      <pane xSplit="1" ySplit="7" topLeftCell="B19" activePane="bottomRight" state="frozen"/>
      <selection activeCell="A103" sqref="A103:XFD103"/>
      <selection pane="topRight" activeCell="A103" sqref="A103:XFD103"/>
      <selection pane="bottomLeft" activeCell="A103" sqref="A103:XFD103"/>
      <selection pane="bottomRight" activeCell="A103" sqref="A103:XFD103"/>
    </sheetView>
  </sheetViews>
  <sheetFormatPr baseColWidth="10" defaultColWidth="7.5703125" defaultRowHeight="13" x14ac:dyDescent="0.15"/>
  <cols>
    <col min="1" max="1" width="30.42578125" style="54" bestFit="1" customWidth="1"/>
    <col min="2" max="16384" width="7.5703125" style="54"/>
  </cols>
  <sheetData>
    <row r="1" spans="1:32" ht="18" x14ac:dyDescent="0.2">
      <c r="A1" s="525" t="s">
        <v>1078</v>
      </c>
      <c r="B1" s="522"/>
      <c r="C1" s="522"/>
      <c r="D1" s="522"/>
      <c r="E1" s="522"/>
      <c r="F1" s="522"/>
      <c r="G1" s="522"/>
      <c r="H1" s="522"/>
      <c r="I1" s="522"/>
      <c r="J1" s="522"/>
      <c r="K1" s="522"/>
      <c r="L1" s="522"/>
      <c r="M1" s="522"/>
      <c r="N1" s="522"/>
      <c r="O1" s="522"/>
      <c r="P1" s="522"/>
      <c r="Q1" s="522"/>
      <c r="R1" s="522"/>
      <c r="S1" s="522"/>
      <c r="T1" s="522"/>
      <c r="U1" s="522"/>
      <c r="V1" s="522"/>
      <c r="W1" s="522"/>
      <c r="X1" s="522"/>
      <c r="Y1" s="522"/>
      <c r="Z1" s="522"/>
      <c r="AA1" s="522"/>
      <c r="AB1" s="522"/>
      <c r="AC1" s="522"/>
      <c r="AD1" s="522"/>
      <c r="AE1" s="522"/>
      <c r="AF1" s="522"/>
    </row>
    <row r="2" spans="1:32" ht="17" x14ac:dyDescent="0.2">
      <c r="A2" s="526" t="s">
        <v>1077</v>
      </c>
      <c r="B2" s="522"/>
      <c r="C2" s="522"/>
      <c r="D2" s="522"/>
      <c r="E2" s="522"/>
      <c r="F2" s="522"/>
      <c r="G2" s="522"/>
      <c r="H2" s="522"/>
      <c r="I2" s="522"/>
      <c r="J2" s="522"/>
      <c r="K2" s="522"/>
      <c r="L2" s="522"/>
      <c r="M2" s="522"/>
      <c r="N2" s="522"/>
      <c r="O2" s="522"/>
      <c r="P2" s="522"/>
      <c r="Q2" s="522"/>
      <c r="R2" s="522"/>
      <c r="S2" s="522"/>
      <c r="T2" s="522"/>
      <c r="U2" s="522"/>
      <c r="V2" s="522"/>
      <c r="W2" s="522"/>
      <c r="X2" s="522"/>
      <c r="Y2" s="522"/>
      <c r="Z2" s="522"/>
      <c r="AA2" s="522"/>
      <c r="AB2" s="522"/>
      <c r="AC2" s="522"/>
      <c r="AD2" s="522"/>
      <c r="AE2" s="522"/>
      <c r="AF2" s="522"/>
    </row>
    <row r="3" spans="1:32" x14ac:dyDescent="0.15">
      <c r="A3" s="522" t="s">
        <v>308</v>
      </c>
      <c r="B3" s="522"/>
      <c r="C3" s="522"/>
      <c r="D3" s="522"/>
      <c r="E3" s="522"/>
      <c r="F3" s="522"/>
      <c r="G3" s="522"/>
      <c r="H3" s="522"/>
      <c r="I3" s="522"/>
      <c r="J3" s="522"/>
      <c r="K3" s="522"/>
      <c r="L3" s="522"/>
      <c r="M3" s="522"/>
      <c r="N3" s="522"/>
      <c r="O3" s="522"/>
      <c r="P3" s="522"/>
      <c r="Q3" s="522"/>
      <c r="R3" s="522"/>
      <c r="S3" s="522"/>
      <c r="T3" s="522"/>
      <c r="U3" s="522"/>
      <c r="V3" s="522"/>
      <c r="W3" s="522"/>
      <c r="X3" s="522"/>
      <c r="Y3" s="522"/>
      <c r="Z3" s="522"/>
      <c r="AA3" s="522"/>
      <c r="AB3" s="522"/>
      <c r="AC3" s="522"/>
      <c r="AD3" s="522"/>
      <c r="AE3" s="522"/>
      <c r="AF3" s="522"/>
    </row>
    <row r="4" spans="1:32" x14ac:dyDescent="0.15">
      <c r="A4" s="522" t="s">
        <v>1072</v>
      </c>
      <c r="B4" s="522"/>
      <c r="C4" s="522"/>
      <c r="D4" s="522"/>
      <c r="E4" s="522"/>
      <c r="F4" s="522"/>
      <c r="G4" s="522"/>
      <c r="H4" s="522"/>
      <c r="I4" s="522"/>
      <c r="J4" s="522"/>
      <c r="K4" s="522"/>
      <c r="L4" s="522"/>
      <c r="M4" s="522"/>
      <c r="N4" s="522"/>
      <c r="O4" s="522"/>
      <c r="P4" s="522"/>
      <c r="Q4" s="522"/>
      <c r="R4" s="522"/>
      <c r="S4" s="522"/>
      <c r="T4" s="522"/>
      <c r="U4" s="522"/>
      <c r="V4" s="522"/>
      <c r="W4" s="522"/>
      <c r="X4" s="522"/>
      <c r="Y4" s="522"/>
      <c r="Z4" s="522"/>
      <c r="AA4" s="522"/>
      <c r="AB4" s="522"/>
      <c r="AC4" s="522"/>
      <c r="AD4" s="522"/>
      <c r="AE4" s="522"/>
      <c r="AF4" s="522"/>
    </row>
    <row r="6" spans="1:32" x14ac:dyDescent="0.15">
      <c r="A6" s="523" t="s">
        <v>5</v>
      </c>
      <c r="B6" s="523" t="s">
        <v>826</v>
      </c>
      <c r="C6" s="523"/>
      <c r="D6" s="523"/>
      <c r="E6" s="523"/>
      <c r="F6" s="523"/>
      <c r="G6" s="523"/>
      <c r="H6" s="523"/>
      <c r="I6" s="523"/>
      <c r="J6" s="523"/>
      <c r="K6" s="523"/>
      <c r="L6" s="523"/>
      <c r="M6" s="523"/>
      <c r="N6" s="523"/>
      <c r="O6" s="523"/>
      <c r="P6" s="523"/>
      <c r="Q6" s="523"/>
      <c r="R6" s="523"/>
      <c r="S6" s="523"/>
      <c r="T6" s="523"/>
      <c r="U6" s="523"/>
      <c r="V6" s="523"/>
      <c r="W6" s="523"/>
      <c r="X6" s="523"/>
      <c r="Y6" s="523"/>
      <c r="Z6" s="523"/>
      <c r="AA6" s="523"/>
      <c r="AB6" s="523"/>
      <c r="AC6" s="523"/>
      <c r="AD6" s="523"/>
      <c r="AE6" s="523"/>
      <c r="AF6" s="523"/>
    </row>
    <row r="7" spans="1:32" x14ac:dyDescent="0.15">
      <c r="A7" s="523"/>
      <c r="B7" s="523" t="s">
        <v>253</v>
      </c>
      <c r="C7" s="523" t="s">
        <v>252</v>
      </c>
      <c r="D7" s="523" t="s">
        <v>251</v>
      </c>
      <c r="E7" s="523" t="s">
        <v>250</v>
      </c>
      <c r="F7" s="523" t="s">
        <v>249</v>
      </c>
      <c r="G7" s="523" t="s">
        <v>248</v>
      </c>
      <c r="H7" s="523" t="s">
        <v>247</v>
      </c>
      <c r="I7" s="523" t="s">
        <v>246</v>
      </c>
      <c r="J7" s="523" t="s">
        <v>245</v>
      </c>
      <c r="K7" s="523" t="s">
        <v>244</v>
      </c>
      <c r="L7" s="523" t="s">
        <v>243</v>
      </c>
      <c r="M7" s="523" t="s">
        <v>242</v>
      </c>
      <c r="N7" s="523" t="s">
        <v>241</v>
      </c>
      <c r="O7" s="523" t="s">
        <v>240</v>
      </c>
      <c r="P7" s="523" t="s">
        <v>239</v>
      </c>
      <c r="Q7" s="523" t="s">
        <v>238</v>
      </c>
      <c r="R7" s="523" t="s">
        <v>237</v>
      </c>
      <c r="S7" s="523" t="s">
        <v>236</v>
      </c>
      <c r="T7" s="523" t="s">
        <v>235</v>
      </c>
      <c r="U7" s="523" t="s">
        <v>234</v>
      </c>
      <c r="V7" s="523" t="s">
        <v>233</v>
      </c>
      <c r="W7" s="523" t="s">
        <v>232</v>
      </c>
      <c r="X7" s="523" t="s">
        <v>231</v>
      </c>
      <c r="Y7" s="523" t="s">
        <v>230</v>
      </c>
      <c r="Z7" s="523" t="s">
        <v>229</v>
      </c>
      <c r="AA7" s="523" t="s">
        <v>228</v>
      </c>
      <c r="AB7" s="523" t="s">
        <v>227</v>
      </c>
      <c r="AC7" s="523" t="s">
        <v>226</v>
      </c>
      <c r="AD7" s="523" t="s">
        <v>225</v>
      </c>
      <c r="AE7" s="523" t="s">
        <v>224</v>
      </c>
      <c r="AF7" s="523" t="s">
        <v>223</v>
      </c>
    </row>
    <row r="8" spans="1:32" x14ac:dyDescent="0.15">
      <c r="A8" s="54" t="s">
        <v>825</v>
      </c>
      <c r="B8" s="54">
        <v>9708</v>
      </c>
      <c r="C8" s="54">
        <v>7249</v>
      </c>
      <c r="D8" s="54">
        <v>2394</v>
      </c>
      <c r="E8" s="54">
        <v>-1672</v>
      </c>
      <c r="F8" s="54">
        <v>1147</v>
      </c>
      <c r="G8" s="54">
        <v>4868</v>
      </c>
      <c r="H8" s="54">
        <v>-6662</v>
      </c>
      <c r="I8" s="54">
        <v>6395</v>
      </c>
      <c r="J8" s="54">
        <v>8739</v>
      </c>
      <c r="K8" s="54">
        <v>17682</v>
      </c>
      <c r="L8" s="54">
        <v>14647</v>
      </c>
      <c r="M8" s="54">
        <v>24565</v>
      </c>
      <c r="N8" s="54">
        <v>33659</v>
      </c>
      <c r="O8" s="54">
        <v>40485</v>
      </c>
      <c r="P8" s="54">
        <v>27533</v>
      </c>
      <c r="Q8" s="54">
        <v>40792</v>
      </c>
      <c r="R8" s="54">
        <v>72447</v>
      </c>
      <c r="S8" s="54">
        <v>98929</v>
      </c>
      <c r="T8" s="54">
        <v>78041</v>
      </c>
      <c r="U8" s="54">
        <v>60942</v>
      </c>
      <c r="V8" s="54">
        <v>42707</v>
      </c>
      <c r="W8" s="54">
        <v>35484</v>
      </c>
      <c r="X8" s="54">
        <v>133277</v>
      </c>
      <c r="Y8" s="54">
        <v>61937</v>
      </c>
      <c r="Z8" s="54">
        <v>48970</v>
      </c>
      <c r="AA8" s="54">
        <v>200850</v>
      </c>
      <c r="AB8" s="54">
        <v>127037</v>
      </c>
      <c r="AC8" s="54">
        <v>34635</v>
      </c>
      <c r="AD8" s="54">
        <v>40550</v>
      </c>
      <c r="AE8" s="54">
        <v>64748</v>
      </c>
      <c r="AF8" s="54">
        <v>34562</v>
      </c>
    </row>
    <row r="9" spans="1:32" x14ac:dyDescent="0.15">
      <c r="A9" s="54" t="s">
        <v>824</v>
      </c>
      <c r="B9" s="54">
        <v>-2005</v>
      </c>
      <c r="C9" s="54">
        <v>-119</v>
      </c>
      <c r="D9" s="54">
        <v>91</v>
      </c>
      <c r="E9" s="54">
        <v>-2668</v>
      </c>
      <c r="F9" s="54">
        <v>-1</v>
      </c>
      <c r="G9" s="54">
        <v>1395</v>
      </c>
      <c r="H9" s="54">
        <v>-234</v>
      </c>
      <c r="I9" s="54">
        <v>-969</v>
      </c>
      <c r="J9" s="54">
        <v>863</v>
      </c>
      <c r="K9" s="54">
        <v>2465</v>
      </c>
      <c r="L9" s="54">
        <v>498</v>
      </c>
      <c r="M9" s="54">
        <v>1577</v>
      </c>
      <c r="N9" s="54">
        <v>1442</v>
      </c>
      <c r="O9" s="54">
        <v>2023</v>
      </c>
      <c r="P9" s="54">
        <v>2143</v>
      </c>
      <c r="Q9" s="54">
        <v>860</v>
      </c>
      <c r="R9" s="54">
        <v>6043</v>
      </c>
      <c r="S9" s="54">
        <v>12220</v>
      </c>
      <c r="T9" s="54">
        <v>5552</v>
      </c>
      <c r="U9" s="54">
        <v>7925</v>
      </c>
      <c r="V9" s="54">
        <v>2646</v>
      </c>
      <c r="W9" s="54">
        <v>1621</v>
      </c>
      <c r="X9" s="54">
        <v>4570</v>
      </c>
      <c r="Y9" s="54">
        <v>11838</v>
      </c>
      <c r="Z9" s="54">
        <v>1052</v>
      </c>
      <c r="AA9" s="54">
        <v>9006</v>
      </c>
      <c r="AB9" s="54">
        <v>7195</v>
      </c>
      <c r="AC9" s="54">
        <v>4868</v>
      </c>
      <c r="AD9" s="54">
        <v>2207</v>
      </c>
      <c r="AE9" s="54">
        <v>8326</v>
      </c>
      <c r="AF9" s="54">
        <v>-175</v>
      </c>
    </row>
    <row r="10" spans="1:32" x14ac:dyDescent="0.15">
      <c r="A10" s="54" t="s">
        <v>70</v>
      </c>
      <c r="B10" s="54">
        <v>3777</v>
      </c>
      <c r="C10" s="54">
        <v>2379</v>
      </c>
      <c r="D10" s="54">
        <v>1335</v>
      </c>
      <c r="E10" s="54">
        <v>1427</v>
      </c>
      <c r="F10" s="54">
        <v>-213</v>
      </c>
      <c r="G10" s="54">
        <v>1609</v>
      </c>
      <c r="H10" s="54">
        <v>207</v>
      </c>
      <c r="I10" s="54">
        <v>3494</v>
      </c>
      <c r="J10" s="54">
        <v>7016</v>
      </c>
      <c r="K10" s="54">
        <v>7321</v>
      </c>
      <c r="L10" s="54">
        <v>10014</v>
      </c>
      <c r="M10" s="54">
        <v>16884</v>
      </c>
      <c r="N10" s="54">
        <v>22608</v>
      </c>
      <c r="O10" s="54">
        <v>27073</v>
      </c>
      <c r="P10" s="54">
        <v>14641</v>
      </c>
      <c r="Q10" s="54">
        <v>24220</v>
      </c>
      <c r="R10" s="54">
        <v>38681</v>
      </c>
      <c r="S10" s="54">
        <v>44455</v>
      </c>
      <c r="T10" s="54">
        <v>49711</v>
      </c>
      <c r="U10" s="54">
        <v>24448</v>
      </c>
      <c r="V10" s="54">
        <v>25494</v>
      </c>
      <c r="W10" s="54">
        <v>27709</v>
      </c>
      <c r="X10" s="54">
        <v>60690</v>
      </c>
      <c r="Y10" s="54">
        <v>39328</v>
      </c>
      <c r="Z10" s="54">
        <v>47935</v>
      </c>
      <c r="AA10" s="54">
        <v>137109</v>
      </c>
      <c r="AB10" s="54">
        <v>74077</v>
      </c>
      <c r="AC10" s="54">
        <v>35045</v>
      </c>
      <c r="AD10" s="54">
        <v>59197</v>
      </c>
      <c r="AE10" s="54">
        <v>57972</v>
      </c>
      <c r="AF10" s="54">
        <v>29280</v>
      </c>
    </row>
    <row r="11" spans="1:32" x14ac:dyDescent="0.15">
      <c r="A11" s="54" t="s">
        <v>823</v>
      </c>
      <c r="B11" s="54">
        <v>55</v>
      </c>
      <c r="C11" s="54">
        <v>-9</v>
      </c>
      <c r="D11" s="54">
        <v>7</v>
      </c>
      <c r="E11" s="54">
        <v>4</v>
      </c>
      <c r="F11" s="54" t="s">
        <v>604</v>
      </c>
      <c r="G11" s="54">
        <v>-59</v>
      </c>
      <c r="H11" s="54" t="s">
        <v>604</v>
      </c>
      <c r="I11" s="54">
        <v>31</v>
      </c>
      <c r="J11" s="54" t="s">
        <v>604</v>
      </c>
      <c r="K11" s="54">
        <v>-71</v>
      </c>
      <c r="L11" s="54">
        <v>4</v>
      </c>
      <c r="M11" s="54" t="s">
        <v>604</v>
      </c>
      <c r="N11" s="54">
        <v>143</v>
      </c>
      <c r="O11" s="54">
        <v>5</v>
      </c>
      <c r="P11" s="54">
        <v>-4</v>
      </c>
      <c r="Q11" s="54">
        <v>32</v>
      </c>
      <c r="R11" s="54" t="s">
        <v>604</v>
      </c>
      <c r="S11" s="54">
        <v>315</v>
      </c>
      <c r="T11" s="54" t="s">
        <v>604</v>
      </c>
      <c r="U11" s="54">
        <v>1123</v>
      </c>
      <c r="V11" s="54" t="s">
        <v>604</v>
      </c>
      <c r="W11" s="54" t="s">
        <v>604</v>
      </c>
      <c r="X11" s="54">
        <v>80</v>
      </c>
      <c r="Y11" s="54">
        <v>624</v>
      </c>
      <c r="Z11" s="54" t="s">
        <v>604</v>
      </c>
      <c r="AA11" s="54" t="s">
        <v>604</v>
      </c>
      <c r="AB11" s="54">
        <v>338</v>
      </c>
      <c r="AC11" s="54">
        <v>-109</v>
      </c>
      <c r="AD11" s="54">
        <v>-1</v>
      </c>
      <c r="AE11" s="54">
        <v>420</v>
      </c>
      <c r="AF11" s="54">
        <v>-12</v>
      </c>
    </row>
    <row r="12" spans="1:32" x14ac:dyDescent="0.15">
      <c r="A12" s="54" t="s">
        <v>822</v>
      </c>
      <c r="B12" s="54">
        <v>283</v>
      </c>
      <c r="C12" s="54">
        <v>-97</v>
      </c>
      <c r="D12" s="54">
        <v>-20</v>
      </c>
      <c r="E12" s="54">
        <v>-106</v>
      </c>
      <c r="F12" s="54">
        <v>-280</v>
      </c>
      <c r="G12" s="54">
        <v>-199</v>
      </c>
      <c r="H12" s="54">
        <v>-230</v>
      </c>
      <c r="I12" s="54">
        <v>167</v>
      </c>
      <c r="J12" s="54">
        <v>294</v>
      </c>
      <c r="K12" s="54">
        <v>112</v>
      </c>
      <c r="L12" s="54">
        <v>275</v>
      </c>
      <c r="M12" s="54">
        <v>251</v>
      </c>
      <c r="N12" s="54">
        <v>1268</v>
      </c>
      <c r="O12" s="54">
        <v>-332</v>
      </c>
      <c r="P12" s="54">
        <v>854</v>
      </c>
      <c r="Q12" s="54">
        <v>117</v>
      </c>
      <c r="R12" s="54">
        <v>740</v>
      </c>
      <c r="S12" s="54">
        <v>512</v>
      </c>
      <c r="T12" s="54">
        <v>9</v>
      </c>
      <c r="U12" s="54">
        <v>207</v>
      </c>
      <c r="V12" s="54">
        <v>67</v>
      </c>
      <c r="W12" s="54">
        <v>-307</v>
      </c>
      <c r="X12" s="54">
        <v>4415</v>
      </c>
      <c r="Y12" s="54" t="s">
        <v>604</v>
      </c>
      <c r="Z12" s="54">
        <v>940</v>
      </c>
      <c r="AA12" s="54">
        <v>4181</v>
      </c>
      <c r="AB12" s="54">
        <v>3862</v>
      </c>
      <c r="AC12" s="54">
        <v>1530</v>
      </c>
      <c r="AD12" s="54" t="s">
        <v>604</v>
      </c>
      <c r="AE12" s="54">
        <v>-240</v>
      </c>
      <c r="AF12" s="54" t="s">
        <v>604</v>
      </c>
    </row>
    <row r="13" spans="1:32" x14ac:dyDescent="0.15">
      <c r="A13" s="54" t="s">
        <v>821</v>
      </c>
      <c r="B13" s="54" t="s">
        <v>586</v>
      </c>
      <c r="C13" s="54" t="s">
        <v>586</v>
      </c>
      <c r="D13" s="54" t="s">
        <v>586</v>
      </c>
      <c r="E13" s="54" t="s">
        <v>586</v>
      </c>
      <c r="F13" s="54" t="s">
        <v>586</v>
      </c>
      <c r="G13" s="54" t="s">
        <v>586</v>
      </c>
      <c r="H13" s="54" t="s">
        <v>586</v>
      </c>
      <c r="I13" s="54" t="s">
        <v>586</v>
      </c>
      <c r="J13" s="54" t="s">
        <v>586</v>
      </c>
      <c r="K13" s="54" t="s">
        <v>586</v>
      </c>
      <c r="L13" s="54" t="s">
        <v>586</v>
      </c>
      <c r="M13" s="54" t="s">
        <v>586</v>
      </c>
      <c r="N13" s="54" t="s">
        <v>586</v>
      </c>
      <c r="O13" s="54" t="s">
        <v>586</v>
      </c>
      <c r="P13" s="54" t="s">
        <v>586</v>
      </c>
      <c r="Q13" s="54" t="s">
        <v>586</v>
      </c>
      <c r="R13" s="54" t="s">
        <v>586</v>
      </c>
      <c r="S13" s="54">
        <v>-94</v>
      </c>
      <c r="T13" s="54">
        <v>-18</v>
      </c>
      <c r="U13" s="54">
        <v>74</v>
      </c>
      <c r="V13" s="54">
        <v>9</v>
      </c>
      <c r="W13" s="54">
        <v>14</v>
      </c>
      <c r="X13" s="54">
        <v>48</v>
      </c>
      <c r="Y13" s="54" t="s">
        <v>604</v>
      </c>
      <c r="Z13" s="54" t="s">
        <v>604</v>
      </c>
      <c r="AA13" s="54" t="s">
        <v>604</v>
      </c>
      <c r="AB13" s="54" t="s">
        <v>604</v>
      </c>
      <c r="AC13" s="54">
        <v>-62</v>
      </c>
      <c r="AD13" s="54">
        <v>2</v>
      </c>
      <c r="AE13" s="54" t="s">
        <v>604</v>
      </c>
      <c r="AF13" s="54" t="s">
        <v>619</v>
      </c>
    </row>
    <row r="14" spans="1:32" x14ac:dyDescent="0.15">
      <c r="A14" s="54" t="s">
        <v>820</v>
      </c>
      <c r="B14" s="54">
        <v>49</v>
      </c>
      <c r="C14" s="54" t="s">
        <v>604</v>
      </c>
      <c r="D14" s="54">
        <v>4</v>
      </c>
      <c r="E14" s="54" t="s">
        <v>604</v>
      </c>
      <c r="F14" s="54">
        <v>-181</v>
      </c>
      <c r="G14" s="54" t="s">
        <v>604</v>
      </c>
      <c r="H14" s="54" t="s">
        <v>604</v>
      </c>
      <c r="I14" s="54">
        <v>70</v>
      </c>
      <c r="J14" s="54">
        <v>56</v>
      </c>
      <c r="K14" s="54">
        <v>11</v>
      </c>
      <c r="L14" s="54">
        <v>22</v>
      </c>
      <c r="M14" s="54" t="s">
        <v>604</v>
      </c>
      <c r="N14" s="54">
        <v>79</v>
      </c>
      <c r="O14" s="54">
        <v>-12</v>
      </c>
      <c r="P14" s="54">
        <v>172</v>
      </c>
      <c r="Q14" s="54" t="s">
        <v>604</v>
      </c>
      <c r="R14" s="54">
        <v>-8</v>
      </c>
      <c r="S14" s="54">
        <v>1133</v>
      </c>
      <c r="T14" s="54" t="s">
        <v>604</v>
      </c>
      <c r="U14" s="54" t="s">
        <v>604</v>
      </c>
      <c r="V14" s="54" t="s">
        <v>604</v>
      </c>
      <c r="W14" s="54" t="s">
        <v>604</v>
      </c>
      <c r="X14" s="54">
        <v>364</v>
      </c>
      <c r="Y14" s="54" t="s">
        <v>604</v>
      </c>
      <c r="Z14" s="54" t="s">
        <v>604</v>
      </c>
      <c r="AA14" s="54" t="s">
        <v>604</v>
      </c>
      <c r="AB14" s="54" t="s">
        <v>604</v>
      </c>
      <c r="AC14" s="54">
        <v>-25</v>
      </c>
      <c r="AD14" s="54" t="s">
        <v>604</v>
      </c>
      <c r="AE14" s="54" t="s">
        <v>604</v>
      </c>
      <c r="AF14" s="54" t="s">
        <v>604</v>
      </c>
    </row>
    <row r="15" spans="1:32" x14ac:dyDescent="0.15">
      <c r="A15" s="54" t="s">
        <v>819</v>
      </c>
      <c r="B15" s="54">
        <v>10</v>
      </c>
      <c r="C15" s="54">
        <v>2</v>
      </c>
      <c r="D15" s="54" t="s">
        <v>619</v>
      </c>
      <c r="E15" s="54">
        <v>2</v>
      </c>
      <c r="F15" s="54" t="s">
        <v>604</v>
      </c>
      <c r="G15" s="54">
        <v>-2</v>
      </c>
      <c r="H15" s="54">
        <v>1</v>
      </c>
      <c r="I15" s="54">
        <v>14</v>
      </c>
      <c r="J15" s="54" t="s">
        <v>604</v>
      </c>
      <c r="K15" s="54">
        <v>5</v>
      </c>
      <c r="L15" s="54" t="s">
        <v>604</v>
      </c>
      <c r="M15" s="54" t="s">
        <v>604</v>
      </c>
      <c r="N15" s="54">
        <v>53</v>
      </c>
      <c r="O15" s="54">
        <v>1</v>
      </c>
      <c r="P15" s="54">
        <v>7</v>
      </c>
      <c r="Q15" s="54" t="s">
        <v>604</v>
      </c>
      <c r="R15" s="54">
        <v>1</v>
      </c>
      <c r="S15" s="54">
        <v>-4</v>
      </c>
      <c r="T15" s="54">
        <v>49</v>
      </c>
      <c r="U15" s="54" t="s">
        <v>604</v>
      </c>
      <c r="V15" s="54" t="s">
        <v>619</v>
      </c>
      <c r="W15" s="54">
        <v>0</v>
      </c>
      <c r="X15" s="54">
        <v>84</v>
      </c>
      <c r="Y15" s="54">
        <v>7</v>
      </c>
      <c r="Z15" s="54">
        <v>-3</v>
      </c>
      <c r="AA15" s="54">
        <v>71</v>
      </c>
      <c r="AB15" s="54" t="s">
        <v>604</v>
      </c>
      <c r="AC15" s="54" t="s">
        <v>604</v>
      </c>
      <c r="AD15" s="54" t="s">
        <v>604</v>
      </c>
      <c r="AE15" s="54" t="s">
        <v>604</v>
      </c>
      <c r="AF15" s="54">
        <v>0</v>
      </c>
    </row>
    <row r="16" spans="1:32" x14ac:dyDescent="0.15">
      <c r="A16" s="54" t="s">
        <v>818</v>
      </c>
      <c r="B16" s="54">
        <v>176</v>
      </c>
      <c r="C16" s="54">
        <v>132</v>
      </c>
      <c r="D16" s="54">
        <v>156</v>
      </c>
      <c r="E16" s="54">
        <v>-108</v>
      </c>
      <c r="F16" s="54">
        <v>-197</v>
      </c>
      <c r="G16" s="54">
        <v>304</v>
      </c>
      <c r="H16" s="54">
        <v>30</v>
      </c>
      <c r="I16" s="54">
        <v>169</v>
      </c>
      <c r="J16" s="54">
        <v>554</v>
      </c>
      <c r="K16" s="54">
        <v>629</v>
      </c>
      <c r="L16" s="54">
        <v>3438</v>
      </c>
      <c r="M16" s="54">
        <v>1165</v>
      </c>
      <c r="N16" s="54">
        <v>2950</v>
      </c>
      <c r="O16" s="54">
        <v>2859</v>
      </c>
      <c r="P16" s="54" t="s">
        <v>604</v>
      </c>
      <c r="Q16" s="54">
        <v>1405</v>
      </c>
      <c r="R16" s="54">
        <v>2594</v>
      </c>
      <c r="S16" s="54">
        <v>1124</v>
      </c>
      <c r="T16" s="54">
        <v>1950</v>
      </c>
      <c r="U16" s="54">
        <v>915</v>
      </c>
      <c r="V16" s="54">
        <v>2145</v>
      </c>
      <c r="W16" s="54">
        <v>-1654</v>
      </c>
      <c r="X16" s="54">
        <v>1994</v>
      </c>
      <c r="Y16" s="54">
        <v>-445</v>
      </c>
      <c r="Z16" s="54">
        <v>2739</v>
      </c>
      <c r="AA16" s="54">
        <v>8498</v>
      </c>
      <c r="AB16" s="54">
        <v>507</v>
      </c>
      <c r="AC16" s="54">
        <v>1033</v>
      </c>
      <c r="AD16" s="54">
        <v>-360</v>
      </c>
      <c r="AE16" s="54">
        <v>1620</v>
      </c>
      <c r="AF16" s="54">
        <v>74</v>
      </c>
    </row>
    <row r="17" spans="1:32" x14ac:dyDescent="0.15">
      <c r="A17" s="54" t="s">
        <v>817</v>
      </c>
      <c r="B17" s="54">
        <v>528</v>
      </c>
      <c r="C17" s="54">
        <v>329</v>
      </c>
      <c r="D17" s="54">
        <v>135</v>
      </c>
      <c r="E17" s="54">
        <v>194</v>
      </c>
      <c r="F17" s="54">
        <v>-629</v>
      </c>
      <c r="G17" s="54">
        <v>-473</v>
      </c>
      <c r="H17" s="54">
        <v>-1168</v>
      </c>
      <c r="I17" s="54">
        <v>1047</v>
      </c>
      <c r="J17" s="54">
        <v>866</v>
      </c>
      <c r="K17" s="54">
        <v>195</v>
      </c>
      <c r="L17" s="54">
        <v>1504</v>
      </c>
      <c r="M17" s="54">
        <v>1478</v>
      </c>
      <c r="N17" s="54">
        <v>2877</v>
      </c>
      <c r="O17" s="54">
        <v>2539</v>
      </c>
      <c r="P17" s="54">
        <v>479</v>
      </c>
      <c r="Q17" s="54">
        <v>1040</v>
      </c>
      <c r="R17" s="54">
        <v>2414</v>
      </c>
      <c r="S17" s="54">
        <v>1433</v>
      </c>
      <c r="T17" s="54">
        <v>3256</v>
      </c>
      <c r="U17" s="54">
        <v>7829</v>
      </c>
      <c r="V17" s="54">
        <v>-779</v>
      </c>
      <c r="W17" s="54">
        <v>4212</v>
      </c>
      <c r="X17" s="54">
        <v>6947</v>
      </c>
      <c r="Y17" s="54">
        <v>3037</v>
      </c>
      <c r="Z17" s="54">
        <v>1059</v>
      </c>
      <c r="AA17" s="54">
        <v>3638</v>
      </c>
      <c r="AB17" s="54">
        <v>-508</v>
      </c>
      <c r="AC17" s="54">
        <v>3382</v>
      </c>
      <c r="AD17" s="54">
        <v>3691</v>
      </c>
      <c r="AE17" s="54">
        <v>6526</v>
      </c>
      <c r="AF17" s="54">
        <v>3011</v>
      </c>
    </row>
    <row r="18" spans="1:32" x14ac:dyDescent="0.15">
      <c r="A18" s="54" t="s">
        <v>816</v>
      </c>
      <c r="B18" s="54">
        <v>-15</v>
      </c>
      <c r="C18" s="54">
        <v>-8</v>
      </c>
      <c r="D18" s="54">
        <v>-10</v>
      </c>
      <c r="E18" s="54" t="s">
        <v>604</v>
      </c>
      <c r="F18" s="54" t="s">
        <v>604</v>
      </c>
      <c r="G18" s="54" t="s">
        <v>604</v>
      </c>
      <c r="H18" s="54">
        <v>-4</v>
      </c>
      <c r="I18" s="54" t="s">
        <v>604</v>
      </c>
      <c r="J18" s="54">
        <v>-7</v>
      </c>
      <c r="K18" s="54">
        <v>22</v>
      </c>
      <c r="L18" s="54" t="s">
        <v>604</v>
      </c>
      <c r="M18" s="54">
        <v>31</v>
      </c>
      <c r="N18" s="54">
        <v>39</v>
      </c>
      <c r="O18" s="54">
        <v>11</v>
      </c>
      <c r="P18" s="54">
        <v>10</v>
      </c>
      <c r="Q18" s="54">
        <v>16</v>
      </c>
      <c r="R18" s="54">
        <v>12</v>
      </c>
      <c r="S18" s="54">
        <v>13</v>
      </c>
      <c r="T18" s="54" t="s">
        <v>604</v>
      </c>
      <c r="U18" s="54" t="s">
        <v>604</v>
      </c>
      <c r="V18" s="54">
        <v>38</v>
      </c>
      <c r="W18" s="54">
        <v>18</v>
      </c>
      <c r="X18" s="54" t="s">
        <v>604</v>
      </c>
      <c r="Y18" s="54">
        <v>8</v>
      </c>
      <c r="Z18" s="54" t="s">
        <v>604</v>
      </c>
      <c r="AA18" s="54" t="s">
        <v>604</v>
      </c>
      <c r="AB18" s="54">
        <v>4</v>
      </c>
      <c r="AC18" s="54" t="s">
        <v>604</v>
      </c>
      <c r="AD18" s="54" t="s">
        <v>604</v>
      </c>
      <c r="AE18" s="54">
        <v>-8</v>
      </c>
      <c r="AF18" s="54">
        <v>60</v>
      </c>
    </row>
    <row r="19" spans="1:32" x14ac:dyDescent="0.15">
      <c r="A19" s="54" t="s">
        <v>815</v>
      </c>
      <c r="B19" s="54" t="s">
        <v>586</v>
      </c>
      <c r="C19" s="54" t="s">
        <v>586</v>
      </c>
      <c r="D19" s="54" t="s">
        <v>586</v>
      </c>
      <c r="E19" s="54" t="s">
        <v>586</v>
      </c>
      <c r="F19" s="54" t="s">
        <v>586</v>
      </c>
      <c r="G19" s="54" t="s">
        <v>586</v>
      </c>
      <c r="H19" s="54" t="s">
        <v>586</v>
      </c>
      <c r="I19" s="54" t="s">
        <v>586</v>
      </c>
      <c r="J19" s="54" t="s">
        <v>586</v>
      </c>
      <c r="K19" s="54" t="s">
        <v>586</v>
      </c>
      <c r="L19" s="54" t="s">
        <v>586</v>
      </c>
      <c r="M19" s="54" t="s">
        <v>586</v>
      </c>
      <c r="N19" s="54" t="s">
        <v>586</v>
      </c>
      <c r="O19" s="54" t="s">
        <v>586</v>
      </c>
      <c r="P19" s="54" t="s">
        <v>586</v>
      </c>
      <c r="Q19" s="54" t="s">
        <v>586</v>
      </c>
      <c r="R19" s="54" t="s">
        <v>586</v>
      </c>
      <c r="S19" s="54">
        <v>-15</v>
      </c>
      <c r="T19" s="54" t="s">
        <v>604</v>
      </c>
      <c r="U19" s="54">
        <v>16</v>
      </c>
      <c r="V19" s="54">
        <v>5</v>
      </c>
      <c r="W19" s="54">
        <v>-2</v>
      </c>
      <c r="X19" s="54">
        <v>20</v>
      </c>
      <c r="Y19" s="54" t="s">
        <v>604</v>
      </c>
      <c r="Z19" s="54" t="s">
        <v>604</v>
      </c>
      <c r="AA19" s="54">
        <v>2</v>
      </c>
      <c r="AB19" s="54">
        <v>47</v>
      </c>
      <c r="AC19" s="54">
        <v>166</v>
      </c>
      <c r="AD19" s="54">
        <v>30</v>
      </c>
      <c r="AE19" s="54" t="s">
        <v>604</v>
      </c>
      <c r="AF19" s="54">
        <v>-5</v>
      </c>
    </row>
    <row r="20" spans="1:32" x14ac:dyDescent="0.15">
      <c r="A20" s="54" t="s">
        <v>814</v>
      </c>
      <c r="B20" s="54">
        <v>90</v>
      </c>
      <c r="C20" s="54">
        <v>93</v>
      </c>
      <c r="D20" s="54">
        <v>90</v>
      </c>
      <c r="E20" s="54">
        <v>39</v>
      </c>
      <c r="F20" s="54">
        <v>8</v>
      </c>
      <c r="G20" s="54" t="s">
        <v>604</v>
      </c>
      <c r="H20" s="54">
        <v>-18</v>
      </c>
      <c r="I20" s="54">
        <v>209</v>
      </c>
      <c r="J20" s="54">
        <v>-184</v>
      </c>
      <c r="K20" s="54">
        <v>85</v>
      </c>
      <c r="L20" s="54">
        <v>100</v>
      </c>
      <c r="M20" s="54">
        <v>326</v>
      </c>
      <c r="N20" s="54">
        <v>265</v>
      </c>
      <c r="O20" s="54">
        <v>249</v>
      </c>
      <c r="P20" s="54">
        <v>328</v>
      </c>
      <c r="Q20" s="54">
        <v>877</v>
      </c>
      <c r="R20" s="54">
        <v>1445</v>
      </c>
      <c r="S20" s="54">
        <v>1433</v>
      </c>
      <c r="T20" s="54">
        <v>825</v>
      </c>
      <c r="U20" s="54">
        <v>1998</v>
      </c>
      <c r="V20" s="54">
        <v>3558</v>
      </c>
      <c r="W20" s="54">
        <v>1359</v>
      </c>
      <c r="X20" s="54">
        <v>542</v>
      </c>
      <c r="Y20" s="54">
        <v>771</v>
      </c>
      <c r="Z20" s="54">
        <v>468</v>
      </c>
      <c r="AA20" s="54">
        <v>3948</v>
      </c>
      <c r="AB20" s="54">
        <v>860</v>
      </c>
      <c r="AC20" s="54">
        <v>2584</v>
      </c>
      <c r="AD20" s="54">
        <v>-567</v>
      </c>
      <c r="AE20" s="54">
        <v>993</v>
      </c>
      <c r="AF20" s="54">
        <v>772</v>
      </c>
    </row>
    <row r="21" spans="1:32" x14ac:dyDescent="0.15">
      <c r="A21" s="54" t="s">
        <v>813</v>
      </c>
      <c r="B21" s="54">
        <v>132</v>
      </c>
      <c r="C21" s="54">
        <v>182</v>
      </c>
      <c r="D21" s="54">
        <v>193</v>
      </c>
      <c r="E21" s="54">
        <v>65</v>
      </c>
      <c r="F21" s="54">
        <v>-1318</v>
      </c>
      <c r="G21" s="54">
        <v>103</v>
      </c>
      <c r="H21" s="54" t="s">
        <v>604</v>
      </c>
      <c r="I21" s="54">
        <v>1119</v>
      </c>
      <c r="J21" s="54">
        <v>-147</v>
      </c>
      <c r="K21" s="54">
        <v>723</v>
      </c>
      <c r="L21" s="54">
        <v>450</v>
      </c>
      <c r="M21" s="54">
        <v>656</v>
      </c>
      <c r="N21" s="54">
        <v>1231</v>
      </c>
      <c r="O21" s="54">
        <v>940</v>
      </c>
      <c r="P21" s="54">
        <v>622</v>
      </c>
      <c r="Q21" s="54">
        <v>618</v>
      </c>
      <c r="R21" s="54">
        <v>-158</v>
      </c>
      <c r="S21" s="54">
        <v>610</v>
      </c>
      <c r="T21" s="54">
        <v>4814</v>
      </c>
      <c r="U21" s="54">
        <v>249</v>
      </c>
      <c r="V21" s="54">
        <v>35</v>
      </c>
      <c r="W21" s="54">
        <v>565</v>
      </c>
      <c r="X21" s="54">
        <v>1774</v>
      </c>
      <c r="Y21" s="54">
        <v>833</v>
      </c>
      <c r="Z21" s="54">
        <v>480</v>
      </c>
      <c r="AA21" s="54">
        <v>489</v>
      </c>
      <c r="AB21" s="54">
        <v>1942</v>
      </c>
      <c r="AC21" s="54">
        <v>2182</v>
      </c>
      <c r="AD21" s="54">
        <v>109</v>
      </c>
      <c r="AE21" s="54">
        <v>1495</v>
      </c>
      <c r="AF21" s="54">
        <v>-59</v>
      </c>
    </row>
    <row r="22" spans="1:32" x14ac:dyDescent="0.15">
      <c r="A22" s="54" t="s">
        <v>812</v>
      </c>
      <c r="B22" s="54">
        <v>23</v>
      </c>
      <c r="C22" s="54" t="s">
        <v>604</v>
      </c>
      <c r="D22" s="54">
        <v>18</v>
      </c>
      <c r="E22" s="54">
        <v>24</v>
      </c>
      <c r="F22" s="54">
        <v>21</v>
      </c>
      <c r="G22" s="54">
        <v>70</v>
      </c>
      <c r="H22" s="54">
        <v>-52</v>
      </c>
      <c r="I22" s="54">
        <v>-9</v>
      </c>
      <c r="J22" s="54">
        <v>-188</v>
      </c>
      <c r="K22" s="54">
        <v>-30</v>
      </c>
      <c r="L22" s="54">
        <v>114</v>
      </c>
      <c r="M22" s="54" t="s">
        <v>604</v>
      </c>
      <c r="N22" s="54">
        <v>33</v>
      </c>
      <c r="O22" s="54">
        <v>-150</v>
      </c>
      <c r="P22" s="54">
        <v>-42</v>
      </c>
      <c r="Q22" s="54">
        <v>142</v>
      </c>
      <c r="R22" s="54">
        <v>231</v>
      </c>
      <c r="S22" s="54">
        <v>2278</v>
      </c>
      <c r="T22" s="54" t="s">
        <v>604</v>
      </c>
      <c r="U22" s="54">
        <v>820</v>
      </c>
      <c r="V22" s="54">
        <v>1073</v>
      </c>
      <c r="W22" s="54">
        <v>83</v>
      </c>
      <c r="X22" s="54">
        <v>78</v>
      </c>
      <c r="Y22" s="54">
        <v>3986</v>
      </c>
      <c r="Z22" s="54">
        <v>3393</v>
      </c>
      <c r="AA22" s="54">
        <v>14143</v>
      </c>
      <c r="AB22" s="54">
        <v>10704</v>
      </c>
      <c r="AC22" s="54">
        <v>5314</v>
      </c>
      <c r="AD22" s="54">
        <v>18996</v>
      </c>
      <c r="AE22" s="54">
        <v>10190</v>
      </c>
      <c r="AF22" s="54">
        <v>6248</v>
      </c>
    </row>
    <row r="23" spans="1:32" x14ac:dyDescent="0.15">
      <c r="A23" s="54" t="s">
        <v>811</v>
      </c>
      <c r="B23" s="54">
        <v>535</v>
      </c>
      <c r="C23" s="54">
        <v>252</v>
      </c>
      <c r="D23" s="54">
        <v>129</v>
      </c>
      <c r="E23" s="54">
        <v>-35</v>
      </c>
      <c r="F23" s="54" t="s">
        <v>604</v>
      </c>
      <c r="G23" s="54">
        <v>-5</v>
      </c>
      <c r="H23" s="54">
        <v>-354</v>
      </c>
      <c r="I23" s="54">
        <v>556</v>
      </c>
      <c r="J23" s="54">
        <v>-314</v>
      </c>
      <c r="K23" s="54">
        <v>662</v>
      </c>
      <c r="L23" s="54" t="s">
        <v>604</v>
      </c>
      <c r="M23" s="54">
        <v>992</v>
      </c>
      <c r="N23" s="54">
        <v>3838</v>
      </c>
      <c r="O23" s="54">
        <v>1238</v>
      </c>
      <c r="P23" s="54">
        <v>1428</v>
      </c>
      <c r="Q23" s="54">
        <v>2939</v>
      </c>
      <c r="R23" s="54">
        <v>4776</v>
      </c>
      <c r="S23" s="54">
        <v>1262</v>
      </c>
      <c r="T23" s="54">
        <v>1329</v>
      </c>
      <c r="U23" s="54">
        <v>2000</v>
      </c>
      <c r="V23" s="54">
        <v>2855</v>
      </c>
      <c r="W23" s="54">
        <v>675</v>
      </c>
      <c r="X23" s="54">
        <v>8987</v>
      </c>
      <c r="Y23" s="54">
        <v>276</v>
      </c>
      <c r="Z23" s="54">
        <v>16034</v>
      </c>
      <c r="AA23" s="54">
        <v>67724</v>
      </c>
      <c r="AB23" s="54">
        <v>9237</v>
      </c>
      <c r="AC23" s="54">
        <v>1983</v>
      </c>
      <c r="AD23" s="54">
        <v>5784</v>
      </c>
      <c r="AE23" s="54">
        <v>4268</v>
      </c>
      <c r="AF23" s="54">
        <v>2193</v>
      </c>
    </row>
    <row r="24" spans="1:32" x14ac:dyDescent="0.15">
      <c r="A24" s="54" t="s">
        <v>810</v>
      </c>
      <c r="B24" s="54">
        <v>-28</v>
      </c>
      <c r="C24" s="54">
        <v>77</v>
      </c>
      <c r="D24" s="54">
        <v>35</v>
      </c>
      <c r="E24" s="54">
        <v>213</v>
      </c>
      <c r="F24" s="54">
        <v>-132</v>
      </c>
      <c r="G24" s="54">
        <v>154</v>
      </c>
      <c r="H24" s="54" t="s">
        <v>604</v>
      </c>
      <c r="I24" s="54" t="s">
        <v>604</v>
      </c>
      <c r="J24" s="54" t="s">
        <v>604</v>
      </c>
      <c r="K24" s="54">
        <v>92</v>
      </c>
      <c r="L24" s="54">
        <v>206</v>
      </c>
      <c r="M24" s="54" t="s">
        <v>604</v>
      </c>
      <c r="N24" s="54">
        <v>-392</v>
      </c>
      <c r="O24" s="54">
        <v>39</v>
      </c>
      <c r="P24" s="54">
        <v>73</v>
      </c>
      <c r="Q24" s="54" t="s">
        <v>604</v>
      </c>
      <c r="R24" s="54" t="s">
        <v>604</v>
      </c>
      <c r="S24" s="54">
        <v>161</v>
      </c>
      <c r="T24" s="54">
        <v>-3</v>
      </c>
      <c r="U24" s="54" t="s">
        <v>604</v>
      </c>
      <c r="V24" s="54" t="s">
        <v>604</v>
      </c>
      <c r="W24" s="54" t="s">
        <v>604</v>
      </c>
      <c r="X24" s="54">
        <v>733</v>
      </c>
      <c r="Y24" s="54" t="s">
        <v>604</v>
      </c>
      <c r="Z24" s="54">
        <v>69</v>
      </c>
      <c r="AA24" s="54" t="s">
        <v>604</v>
      </c>
      <c r="AB24" s="54" t="s">
        <v>604</v>
      </c>
      <c r="AC24" s="54">
        <v>-856</v>
      </c>
      <c r="AD24" s="54" t="s">
        <v>604</v>
      </c>
      <c r="AE24" s="54">
        <v>973</v>
      </c>
      <c r="AF24" s="54">
        <v>-73</v>
      </c>
    </row>
    <row r="25" spans="1:32" x14ac:dyDescent="0.15">
      <c r="A25" s="54" t="s">
        <v>809</v>
      </c>
      <c r="B25" s="54" t="s">
        <v>586</v>
      </c>
      <c r="C25" s="54" t="s">
        <v>586</v>
      </c>
      <c r="D25" s="54" t="s">
        <v>586</v>
      </c>
      <c r="E25" s="54" t="s">
        <v>586</v>
      </c>
      <c r="F25" s="54" t="s">
        <v>586</v>
      </c>
      <c r="G25" s="54" t="s">
        <v>586</v>
      </c>
      <c r="H25" s="54" t="s">
        <v>586</v>
      </c>
      <c r="I25" s="54" t="s">
        <v>586</v>
      </c>
      <c r="J25" s="54" t="s">
        <v>586</v>
      </c>
      <c r="K25" s="54" t="s">
        <v>586</v>
      </c>
      <c r="L25" s="54" t="s">
        <v>586</v>
      </c>
      <c r="M25" s="54" t="s">
        <v>586</v>
      </c>
      <c r="N25" s="54" t="s">
        <v>586</v>
      </c>
      <c r="O25" s="54" t="s">
        <v>586</v>
      </c>
      <c r="P25" s="54" t="s">
        <v>586</v>
      </c>
      <c r="Q25" s="54" t="s">
        <v>586</v>
      </c>
      <c r="R25" s="54" t="s">
        <v>586</v>
      </c>
      <c r="S25" s="54">
        <v>583</v>
      </c>
      <c r="T25" s="54" t="s">
        <v>604</v>
      </c>
      <c r="U25" s="54">
        <v>-18</v>
      </c>
      <c r="V25" s="54">
        <v>97</v>
      </c>
      <c r="W25" s="54">
        <v>11</v>
      </c>
      <c r="X25" s="54">
        <v>421</v>
      </c>
      <c r="Y25" s="54">
        <v>-30</v>
      </c>
      <c r="Z25" s="54">
        <v>114</v>
      </c>
      <c r="AA25" s="54" t="s">
        <v>604</v>
      </c>
      <c r="AB25" s="54">
        <v>-1935</v>
      </c>
      <c r="AC25" s="54">
        <v>745</v>
      </c>
      <c r="AD25" s="54">
        <v>-149</v>
      </c>
      <c r="AE25" s="54" t="s">
        <v>604</v>
      </c>
      <c r="AF25" s="54" t="s">
        <v>604</v>
      </c>
    </row>
    <row r="26" spans="1:32" x14ac:dyDescent="0.15">
      <c r="A26" s="54" t="s">
        <v>808</v>
      </c>
      <c r="B26" s="54">
        <v>13</v>
      </c>
      <c r="C26" s="54">
        <v>24</v>
      </c>
      <c r="D26" s="54">
        <v>17</v>
      </c>
      <c r="E26" s="54">
        <v>24</v>
      </c>
      <c r="F26" s="54" t="s">
        <v>604</v>
      </c>
      <c r="G26" s="54">
        <v>81</v>
      </c>
      <c r="H26" s="54">
        <v>-53</v>
      </c>
      <c r="I26" s="54" t="s">
        <v>604</v>
      </c>
      <c r="J26" s="54">
        <v>-1</v>
      </c>
      <c r="K26" s="54">
        <v>57</v>
      </c>
      <c r="L26" s="54">
        <v>30</v>
      </c>
      <c r="M26" s="54">
        <v>2</v>
      </c>
      <c r="N26" s="54">
        <v>89</v>
      </c>
      <c r="O26" s="54">
        <v>5</v>
      </c>
      <c r="P26" s="54" t="s">
        <v>604</v>
      </c>
      <c r="Q26" s="54">
        <v>61</v>
      </c>
      <c r="R26" s="54">
        <v>-1</v>
      </c>
      <c r="S26" s="54">
        <v>62</v>
      </c>
      <c r="T26" s="54">
        <v>-3</v>
      </c>
      <c r="U26" s="54">
        <v>4</v>
      </c>
      <c r="V26" s="54">
        <v>3</v>
      </c>
      <c r="W26" s="54" t="s">
        <v>604</v>
      </c>
      <c r="X26" s="54" t="s">
        <v>604</v>
      </c>
      <c r="Y26" s="54" t="s">
        <v>604</v>
      </c>
      <c r="Z26" s="54" t="s">
        <v>604</v>
      </c>
      <c r="AA26" s="54">
        <v>-2</v>
      </c>
      <c r="AB26" s="54" t="s">
        <v>604</v>
      </c>
      <c r="AC26" s="54">
        <v>-67</v>
      </c>
      <c r="AD26" s="54">
        <v>-3</v>
      </c>
      <c r="AE26" s="54" t="s">
        <v>604</v>
      </c>
      <c r="AF26" s="54">
        <v>0</v>
      </c>
    </row>
    <row r="27" spans="1:32" x14ac:dyDescent="0.15">
      <c r="A27" s="54" t="s">
        <v>807</v>
      </c>
      <c r="B27" s="54" t="s">
        <v>586</v>
      </c>
      <c r="C27" s="54" t="s">
        <v>586</v>
      </c>
      <c r="D27" s="54" t="s">
        <v>586</v>
      </c>
      <c r="E27" s="54" t="s">
        <v>586</v>
      </c>
      <c r="F27" s="54" t="s">
        <v>586</v>
      </c>
      <c r="G27" s="54" t="s">
        <v>586</v>
      </c>
      <c r="H27" s="54" t="s">
        <v>586</v>
      </c>
      <c r="I27" s="54" t="s">
        <v>586</v>
      </c>
      <c r="J27" s="54" t="s">
        <v>586</v>
      </c>
      <c r="K27" s="54" t="s">
        <v>586</v>
      </c>
      <c r="L27" s="54" t="s">
        <v>586</v>
      </c>
      <c r="M27" s="54" t="s">
        <v>586</v>
      </c>
      <c r="N27" s="54" t="s">
        <v>586</v>
      </c>
      <c r="O27" s="54" t="s">
        <v>586</v>
      </c>
      <c r="P27" s="54" t="s">
        <v>586</v>
      </c>
      <c r="Q27" s="54" t="s">
        <v>586</v>
      </c>
      <c r="R27" s="54" t="s">
        <v>586</v>
      </c>
      <c r="S27" s="54">
        <v>406</v>
      </c>
      <c r="T27" s="54">
        <v>-28</v>
      </c>
      <c r="U27" s="54" t="s">
        <v>604</v>
      </c>
      <c r="V27" s="54">
        <v>34</v>
      </c>
      <c r="W27" s="54" t="s">
        <v>604</v>
      </c>
      <c r="X27" s="54" t="s">
        <v>604</v>
      </c>
      <c r="Y27" s="54">
        <v>469</v>
      </c>
      <c r="Z27" s="54" t="s">
        <v>604</v>
      </c>
      <c r="AA27" s="54">
        <v>827</v>
      </c>
      <c r="AB27" s="54">
        <v>1417</v>
      </c>
      <c r="AC27" s="54">
        <v>234</v>
      </c>
      <c r="AD27" s="54" t="s">
        <v>604</v>
      </c>
      <c r="AE27" s="54">
        <v>-77</v>
      </c>
      <c r="AF27" s="54">
        <v>202</v>
      </c>
    </row>
    <row r="28" spans="1:32" x14ac:dyDescent="0.15">
      <c r="A28" s="54" t="s">
        <v>806</v>
      </c>
      <c r="B28" s="54">
        <v>313</v>
      </c>
      <c r="C28" s="54">
        <v>108</v>
      </c>
      <c r="D28" s="54">
        <v>78</v>
      </c>
      <c r="E28" s="54" t="s">
        <v>604</v>
      </c>
      <c r="F28" s="54">
        <v>-22</v>
      </c>
      <c r="G28" s="54">
        <v>-77</v>
      </c>
      <c r="H28" s="54">
        <v>269</v>
      </c>
      <c r="I28" s="54">
        <v>220</v>
      </c>
      <c r="J28" s="54">
        <v>77</v>
      </c>
      <c r="K28" s="54">
        <v>-417</v>
      </c>
      <c r="L28" s="54">
        <v>496</v>
      </c>
      <c r="M28" s="54">
        <v>252</v>
      </c>
      <c r="N28" s="54">
        <v>714</v>
      </c>
      <c r="O28" s="54" t="s">
        <v>604</v>
      </c>
      <c r="P28" s="54">
        <v>179</v>
      </c>
      <c r="Q28" s="54">
        <v>53</v>
      </c>
      <c r="R28" s="54">
        <v>644</v>
      </c>
      <c r="S28" s="54">
        <v>5158</v>
      </c>
      <c r="T28" s="54">
        <v>690</v>
      </c>
      <c r="U28" s="54">
        <v>1144</v>
      </c>
      <c r="V28" s="54">
        <v>450</v>
      </c>
      <c r="W28" s="54">
        <v>367</v>
      </c>
      <c r="X28" s="54">
        <v>1408</v>
      </c>
      <c r="Y28" s="54">
        <v>3446</v>
      </c>
      <c r="Z28" s="54">
        <v>103</v>
      </c>
      <c r="AA28" s="54">
        <v>2712</v>
      </c>
      <c r="AB28" s="54">
        <v>61</v>
      </c>
      <c r="AC28" s="54">
        <v>44</v>
      </c>
      <c r="AD28" s="54">
        <v>345</v>
      </c>
      <c r="AE28" s="54" t="s">
        <v>604</v>
      </c>
      <c r="AF28" s="54">
        <v>775</v>
      </c>
    </row>
    <row r="29" spans="1:32" x14ac:dyDescent="0.15">
      <c r="A29" s="54" t="s">
        <v>805</v>
      </c>
      <c r="B29" s="54">
        <v>15</v>
      </c>
      <c r="C29" s="54">
        <v>-43</v>
      </c>
      <c r="D29" s="54">
        <v>-23</v>
      </c>
      <c r="E29" s="54" t="s">
        <v>604</v>
      </c>
      <c r="F29" s="54">
        <v>-37</v>
      </c>
      <c r="G29" s="54">
        <v>-114</v>
      </c>
      <c r="H29" s="54">
        <v>-62</v>
      </c>
      <c r="I29" s="54">
        <v>-157</v>
      </c>
      <c r="J29" s="54">
        <v>-55</v>
      </c>
      <c r="K29" s="54">
        <v>196</v>
      </c>
      <c r="L29" s="54">
        <v>32</v>
      </c>
      <c r="M29" s="54" t="s">
        <v>604</v>
      </c>
      <c r="N29" s="54">
        <v>122</v>
      </c>
      <c r="O29" s="54" t="s">
        <v>604</v>
      </c>
      <c r="P29" s="54">
        <v>92</v>
      </c>
      <c r="Q29" s="54">
        <v>198</v>
      </c>
      <c r="R29" s="54" t="s">
        <v>604</v>
      </c>
      <c r="S29" s="54">
        <v>2841</v>
      </c>
      <c r="T29" s="54">
        <v>1967</v>
      </c>
      <c r="U29" s="54">
        <v>1731</v>
      </c>
      <c r="V29" s="54">
        <v>1003</v>
      </c>
      <c r="W29" s="54">
        <v>460</v>
      </c>
      <c r="X29" s="54">
        <v>347</v>
      </c>
      <c r="Y29" s="54">
        <v>913</v>
      </c>
      <c r="Z29" s="54" t="s">
        <v>604</v>
      </c>
      <c r="AA29" s="54" t="s">
        <v>604</v>
      </c>
      <c r="AB29" s="54">
        <v>5400</v>
      </c>
      <c r="AC29" s="54">
        <v>445</v>
      </c>
      <c r="AD29" s="54" t="s">
        <v>604</v>
      </c>
      <c r="AE29" s="54" t="s">
        <v>604</v>
      </c>
      <c r="AF29" s="54">
        <v>44</v>
      </c>
    </row>
    <row r="30" spans="1:32" x14ac:dyDescent="0.15">
      <c r="A30" s="54" t="s">
        <v>804</v>
      </c>
      <c r="B30" s="54">
        <v>166</v>
      </c>
      <c r="C30" s="54">
        <v>463</v>
      </c>
      <c r="D30" s="54">
        <v>-140</v>
      </c>
      <c r="E30" s="54">
        <v>-93</v>
      </c>
      <c r="F30" s="54">
        <v>-281</v>
      </c>
      <c r="G30" s="54">
        <v>-361</v>
      </c>
      <c r="H30" s="54">
        <v>311</v>
      </c>
      <c r="I30" s="54">
        <v>98</v>
      </c>
      <c r="J30" s="54">
        <v>2999</v>
      </c>
      <c r="K30" s="54">
        <v>131</v>
      </c>
      <c r="L30" s="54">
        <v>78</v>
      </c>
      <c r="M30" s="54">
        <v>249</v>
      </c>
      <c r="N30" s="54" t="s">
        <v>604</v>
      </c>
      <c r="O30" s="54">
        <v>657</v>
      </c>
      <c r="P30" s="54">
        <v>402</v>
      </c>
      <c r="Q30" s="54">
        <v>835</v>
      </c>
      <c r="R30" s="54">
        <v>1186</v>
      </c>
      <c r="S30" s="54">
        <v>-3206</v>
      </c>
      <c r="T30" s="54">
        <v>5279</v>
      </c>
      <c r="U30" s="54">
        <v>1434</v>
      </c>
      <c r="V30" s="54">
        <v>1261</v>
      </c>
      <c r="W30" s="54" t="s">
        <v>604</v>
      </c>
      <c r="X30" s="54">
        <v>1553</v>
      </c>
      <c r="Y30" s="54">
        <v>970</v>
      </c>
      <c r="Z30" s="54">
        <v>1532</v>
      </c>
      <c r="AA30" s="54">
        <v>-307</v>
      </c>
      <c r="AB30" s="54">
        <v>6083</v>
      </c>
      <c r="AC30" s="54">
        <v>4382</v>
      </c>
      <c r="AD30" s="54" t="s">
        <v>604</v>
      </c>
      <c r="AE30" s="54">
        <v>3789</v>
      </c>
      <c r="AF30" s="54">
        <v>206</v>
      </c>
    </row>
    <row r="31" spans="1:32" x14ac:dyDescent="0.15">
      <c r="A31" s="54" t="s">
        <v>803</v>
      </c>
      <c r="B31" s="54">
        <v>11</v>
      </c>
      <c r="C31" s="54" t="s">
        <v>619</v>
      </c>
      <c r="D31" s="54" t="s">
        <v>604</v>
      </c>
      <c r="E31" s="54">
        <v>8</v>
      </c>
      <c r="F31" s="54">
        <v>14</v>
      </c>
      <c r="G31" s="54">
        <v>-9</v>
      </c>
      <c r="H31" s="54">
        <v>24</v>
      </c>
      <c r="I31" s="54">
        <v>60</v>
      </c>
      <c r="J31" s="54">
        <v>14</v>
      </c>
      <c r="K31" s="54">
        <v>95</v>
      </c>
      <c r="L31" s="54">
        <v>14</v>
      </c>
      <c r="M31" s="54" t="s">
        <v>604</v>
      </c>
      <c r="N31" s="54">
        <v>-38</v>
      </c>
      <c r="O31" s="54">
        <v>62</v>
      </c>
      <c r="P31" s="54">
        <v>39</v>
      </c>
      <c r="Q31" s="54">
        <v>76</v>
      </c>
      <c r="R31" s="54">
        <v>37</v>
      </c>
      <c r="S31" s="54">
        <v>258</v>
      </c>
      <c r="T31" s="54">
        <v>28</v>
      </c>
      <c r="U31" s="54" t="s">
        <v>604</v>
      </c>
      <c r="V31" s="54" t="s">
        <v>604</v>
      </c>
      <c r="W31" s="54">
        <v>7</v>
      </c>
      <c r="X31" s="54">
        <v>98</v>
      </c>
      <c r="Y31" s="54" t="s">
        <v>604</v>
      </c>
      <c r="Z31" s="54">
        <v>162</v>
      </c>
      <c r="AA31" s="54" t="s">
        <v>604</v>
      </c>
      <c r="AB31" s="54">
        <v>-26</v>
      </c>
      <c r="AC31" s="54">
        <v>196</v>
      </c>
      <c r="AD31" s="54" t="s">
        <v>604</v>
      </c>
      <c r="AE31" s="54" t="s">
        <v>604</v>
      </c>
      <c r="AF31" s="54" t="s">
        <v>604</v>
      </c>
    </row>
    <row r="32" spans="1:32" x14ac:dyDescent="0.15">
      <c r="A32" s="54" t="s">
        <v>802</v>
      </c>
      <c r="B32" s="54">
        <v>1419</v>
      </c>
      <c r="C32" s="54">
        <v>807</v>
      </c>
      <c r="D32" s="54">
        <v>675</v>
      </c>
      <c r="E32" s="54">
        <v>1225</v>
      </c>
      <c r="F32" s="54">
        <v>1182</v>
      </c>
      <c r="G32" s="54">
        <v>2356</v>
      </c>
      <c r="H32" s="54">
        <v>1387</v>
      </c>
      <c r="I32" s="54">
        <v>348</v>
      </c>
      <c r="J32" s="54">
        <v>3337</v>
      </c>
      <c r="K32" s="54">
        <v>4541</v>
      </c>
      <c r="L32" s="54">
        <v>5626</v>
      </c>
      <c r="M32" s="54">
        <v>5676</v>
      </c>
      <c r="N32" s="54">
        <v>3808</v>
      </c>
      <c r="O32" s="54">
        <v>8312</v>
      </c>
      <c r="P32" s="54">
        <v>5312</v>
      </c>
      <c r="Q32" s="54">
        <v>14617</v>
      </c>
      <c r="R32" s="54">
        <v>24242</v>
      </c>
      <c r="S32" s="54">
        <v>27216</v>
      </c>
      <c r="T32" s="54">
        <v>27323</v>
      </c>
      <c r="U32" s="54">
        <v>4388</v>
      </c>
      <c r="V32" s="54">
        <v>9984</v>
      </c>
      <c r="W32" s="54">
        <v>16412</v>
      </c>
      <c r="X32" s="54">
        <v>28990</v>
      </c>
      <c r="Y32" s="54">
        <v>17332</v>
      </c>
      <c r="Z32" s="54">
        <v>20314</v>
      </c>
      <c r="AA32" s="54">
        <v>25964</v>
      </c>
      <c r="AB32" s="54">
        <v>30935</v>
      </c>
      <c r="AC32" s="54">
        <v>11628</v>
      </c>
      <c r="AD32" s="54">
        <v>28242</v>
      </c>
      <c r="AE32" s="54">
        <v>18872</v>
      </c>
      <c r="AF32" s="54">
        <v>13604</v>
      </c>
    </row>
    <row r="33" spans="1:32" x14ac:dyDescent="0.15">
      <c r="A33" s="54" t="s">
        <v>479</v>
      </c>
      <c r="B33" s="54">
        <v>1</v>
      </c>
      <c r="C33" s="54" t="s">
        <v>604</v>
      </c>
      <c r="D33" s="54" t="s">
        <v>604</v>
      </c>
      <c r="E33" s="54">
        <v>-13</v>
      </c>
      <c r="F33" s="54">
        <v>-8</v>
      </c>
      <c r="G33" s="54">
        <v>-67</v>
      </c>
      <c r="H33" s="54">
        <v>-75</v>
      </c>
      <c r="I33" s="54" t="s">
        <v>604</v>
      </c>
      <c r="J33" s="54" t="s">
        <v>604</v>
      </c>
      <c r="K33" s="54">
        <v>282</v>
      </c>
      <c r="L33" s="54">
        <v>598</v>
      </c>
      <c r="M33" s="54">
        <v>1140</v>
      </c>
      <c r="N33" s="54" t="s">
        <v>604</v>
      </c>
      <c r="O33" s="54">
        <v>1257</v>
      </c>
      <c r="P33" s="54">
        <v>586</v>
      </c>
      <c r="Q33" s="54" t="s">
        <v>604</v>
      </c>
      <c r="R33" s="54" t="s">
        <v>604</v>
      </c>
      <c r="S33" s="54">
        <v>976</v>
      </c>
      <c r="T33" s="54">
        <v>184</v>
      </c>
      <c r="U33" s="54">
        <v>543</v>
      </c>
      <c r="V33" s="54">
        <v>2207</v>
      </c>
      <c r="W33" s="54" t="s">
        <v>604</v>
      </c>
      <c r="X33" s="54">
        <v>563</v>
      </c>
      <c r="Y33" s="54">
        <v>769</v>
      </c>
      <c r="Z33" s="54">
        <v>-141</v>
      </c>
      <c r="AA33" s="54">
        <v>811</v>
      </c>
      <c r="AB33" s="54">
        <v>1863</v>
      </c>
      <c r="AC33" s="54">
        <v>491</v>
      </c>
      <c r="AD33" s="54">
        <v>-1281</v>
      </c>
      <c r="AE33" s="54">
        <v>298</v>
      </c>
      <c r="AF33" s="54">
        <v>401</v>
      </c>
    </row>
    <row r="34" spans="1:32" x14ac:dyDescent="0.15">
      <c r="A34" s="54" t="s">
        <v>762</v>
      </c>
      <c r="B34" s="54">
        <v>6303</v>
      </c>
      <c r="C34" s="54">
        <v>1934</v>
      </c>
      <c r="D34" s="54">
        <v>1540</v>
      </c>
      <c r="E34" s="54">
        <v>-1556</v>
      </c>
      <c r="F34" s="54">
        <v>463</v>
      </c>
      <c r="G34" s="54">
        <v>1047</v>
      </c>
      <c r="H34" s="54">
        <v>-4003</v>
      </c>
      <c r="I34" s="54">
        <v>2981</v>
      </c>
      <c r="J34" s="54">
        <v>571</v>
      </c>
      <c r="K34" s="54">
        <v>6180</v>
      </c>
      <c r="L34" s="54">
        <v>2432</v>
      </c>
      <c r="M34" s="54">
        <v>3569</v>
      </c>
      <c r="N34" s="54">
        <v>4974</v>
      </c>
      <c r="O34" s="54">
        <v>5908</v>
      </c>
      <c r="P34" s="54">
        <v>5565</v>
      </c>
      <c r="Q34" s="54">
        <v>8682</v>
      </c>
      <c r="R34" s="54">
        <v>16506</v>
      </c>
      <c r="S34" s="54">
        <v>28003</v>
      </c>
      <c r="T34" s="54">
        <v>16270</v>
      </c>
      <c r="U34" s="54">
        <v>20756</v>
      </c>
      <c r="V34" s="54">
        <v>10432</v>
      </c>
      <c r="W34" s="54">
        <v>4588</v>
      </c>
      <c r="X34" s="54">
        <v>6032</v>
      </c>
      <c r="Y34" s="54">
        <v>5187</v>
      </c>
      <c r="Z34" s="54">
        <v>-2710</v>
      </c>
      <c r="AA34" s="54">
        <v>25280</v>
      </c>
      <c r="AB34" s="54">
        <v>21319</v>
      </c>
      <c r="AC34" s="54">
        <v>-5135</v>
      </c>
      <c r="AD34" s="54">
        <v>-11032</v>
      </c>
      <c r="AE34" s="54">
        <v>3081</v>
      </c>
      <c r="AF34" s="54">
        <v>13721</v>
      </c>
    </row>
    <row r="35" spans="1:32" x14ac:dyDescent="0.15">
      <c r="A35" s="54" t="s">
        <v>761</v>
      </c>
      <c r="B35" s="54">
        <v>1071</v>
      </c>
      <c r="C35" s="54">
        <v>510</v>
      </c>
      <c r="D35" s="54">
        <v>505</v>
      </c>
      <c r="E35" s="54">
        <v>-380</v>
      </c>
      <c r="F35" s="54">
        <v>633</v>
      </c>
      <c r="G35" s="54">
        <v>551</v>
      </c>
      <c r="H35" s="54">
        <v>-1206</v>
      </c>
      <c r="I35" s="54">
        <v>1034</v>
      </c>
      <c r="J35" s="54">
        <v>490</v>
      </c>
      <c r="K35" s="54">
        <v>1718</v>
      </c>
      <c r="L35" s="54">
        <v>1020</v>
      </c>
      <c r="M35" s="54">
        <v>221</v>
      </c>
      <c r="N35" s="54">
        <v>1931</v>
      </c>
      <c r="O35" s="54">
        <v>3498</v>
      </c>
      <c r="P35" s="54">
        <v>3536</v>
      </c>
      <c r="Q35" s="54">
        <v>4371</v>
      </c>
      <c r="R35" s="54">
        <v>6615</v>
      </c>
      <c r="S35" s="54">
        <v>9823</v>
      </c>
      <c r="T35" s="54">
        <v>6428</v>
      </c>
      <c r="U35" s="54">
        <v>4311</v>
      </c>
      <c r="V35" s="54">
        <v>695</v>
      </c>
      <c r="W35" s="54">
        <v>832</v>
      </c>
      <c r="X35" s="54">
        <v>-2087</v>
      </c>
      <c r="Y35" s="54">
        <v>-66</v>
      </c>
      <c r="Z35" s="54">
        <v>803</v>
      </c>
      <c r="AA35" s="54">
        <v>6395</v>
      </c>
      <c r="AB35" s="54">
        <v>4202</v>
      </c>
      <c r="AC35" s="54">
        <v>1140</v>
      </c>
      <c r="AD35" s="54">
        <v>1307</v>
      </c>
      <c r="AE35" s="54">
        <v>159</v>
      </c>
      <c r="AF35" s="54">
        <v>2965</v>
      </c>
    </row>
    <row r="36" spans="1:32" x14ac:dyDescent="0.15">
      <c r="A36" s="54" t="s">
        <v>760</v>
      </c>
      <c r="B36" s="54">
        <v>149</v>
      </c>
      <c r="C36" s="54">
        <v>-62</v>
      </c>
      <c r="D36" s="54">
        <v>40</v>
      </c>
      <c r="E36" s="54">
        <v>124</v>
      </c>
      <c r="F36" s="54">
        <v>19</v>
      </c>
      <c r="G36" s="54">
        <v>-31</v>
      </c>
      <c r="H36" s="54">
        <v>-4</v>
      </c>
      <c r="I36" s="54">
        <v>155</v>
      </c>
      <c r="J36" s="54">
        <v>162</v>
      </c>
      <c r="K36" s="54">
        <v>343</v>
      </c>
      <c r="L36" s="54">
        <v>260</v>
      </c>
      <c r="M36" s="54">
        <v>418</v>
      </c>
      <c r="N36" s="54">
        <v>522</v>
      </c>
      <c r="O36" s="54">
        <v>859</v>
      </c>
      <c r="P36" s="54">
        <v>98</v>
      </c>
      <c r="Q36" s="54">
        <v>921</v>
      </c>
      <c r="R36" s="54">
        <v>1152</v>
      </c>
      <c r="S36" s="54">
        <v>2150</v>
      </c>
      <c r="T36" s="54">
        <v>818</v>
      </c>
      <c r="U36" s="54">
        <v>716</v>
      </c>
      <c r="V36" s="54">
        <v>477</v>
      </c>
      <c r="W36" s="54">
        <v>137</v>
      </c>
      <c r="X36" s="54">
        <v>218</v>
      </c>
      <c r="Y36" s="54" t="s">
        <v>604</v>
      </c>
      <c r="Z36" s="54" t="s">
        <v>604</v>
      </c>
      <c r="AA36" s="54" t="s">
        <v>604</v>
      </c>
      <c r="AB36" s="54">
        <v>373</v>
      </c>
      <c r="AC36" s="54">
        <v>379</v>
      </c>
      <c r="AD36" s="54">
        <v>-116</v>
      </c>
      <c r="AE36" s="54" t="s">
        <v>604</v>
      </c>
      <c r="AF36" s="54" t="s">
        <v>604</v>
      </c>
    </row>
    <row r="37" spans="1:32" x14ac:dyDescent="0.15">
      <c r="A37" s="54" t="s">
        <v>759</v>
      </c>
      <c r="B37" s="54">
        <v>623</v>
      </c>
      <c r="C37" s="54">
        <v>213</v>
      </c>
      <c r="D37" s="54">
        <v>267</v>
      </c>
      <c r="E37" s="54">
        <v>12</v>
      </c>
      <c r="F37" s="54">
        <v>-88</v>
      </c>
      <c r="G37" s="54">
        <v>394</v>
      </c>
      <c r="H37" s="54">
        <v>217</v>
      </c>
      <c r="I37" s="54">
        <v>606</v>
      </c>
      <c r="J37" s="54">
        <v>116</v>
      </c>
      <c r="K37" s="54">
        <v>349</v>
      </c>
      <c r="L37" s="54">
        <v>186</v>
      </c>
      <c r="M37" s="54">
        <v>-116</v>
      </c>
      <c r="N37" s="54">
        <v>370</v>
      </c>
      <c r="O37" s="54" t="s">
        <v>604</v>
      </c>
      <c r="P37" s="54">
        <v>1934</v>
      </c>
      <c r="Q37" s="54">
        <v>2962</v>
      </c>
      <c r="R37" s="54">
        <v>3944</v>
      </c>
      <c r="S37" s="54">
        <v>5881</v>
      </c>
      <c r="T37" s="54">
        <v>2852</v>
      </c>
      <c r="U37" s="54">
        <v>824</v>
      </c>
      <c r="V37" s="54">
        <v>1222</v>
      </c>
      <c r="W37" s="54">
        <v>827</v>
      </c>
      <c r="X37" s="54">
        <v>370</v>
      </c>
      <c r="Y37" s="54">
        <v>478</v>
      </c>
      <c r="Z37" s="54">
        <v>-1830</v>
      </c>
      <c r="AA37" s="54">
        <v>1239</v>
      </c>
      <c r="AB37" s="54">
        <v>-19</v>
      </c>
      <c r="AC37" s="54">
        <v>621</v>
      </c>
      <c r="AD37" s="54">
        <v>1977</v>
      </c>
      <c r="AE37" s="54">
        <v>2368</v>
      </c>
      <c r="AF37" s="54">
        <v>2039</v>
      </c>
    </row>
    <row r="38" spans="1:32" x14ac:dyDescent="0.15">
      <c r="A38" s="54" t="s">
        <v>758</v>
      </c>
      <c r="B38" s="54">
        <v>24</v>
      </c>
      <c r="C38" s="54">
        <v>37</v>
      </c>
      <c r="D38" s="54">
        <v>57</v>
      </c>
      <c r="E38" s="54">
        <v>69</v>
      </c>
      <c r="F38" s="54">
        <v>142</v>
      </c>
      <c r="G38" s="54">
        <v>73</v>
      </c>
      <c r="H38" s="54">
        <v>102</v>
      </c>
      <c r="I38" s="54">
        <v>363</v>
      </c>
      <c r="J38" s="54">
        <v>55</v>
      </c>
      <c r="K38" s="54">
        <v>-55</v>
      </c>
      <c r="L38" s="54">
        <v>61</v>
      </c>
      <c r="M38" s="54">
        <v>50</v>
      </c>
      <c r="N38" s="54">
        <v>819</v>
      </c>
      <c r="O38" s="54">
        <v>193</v>
      </c>
      <c r="P38" s="54" t="s">
        <v>604</v>
      </c>
      <c r="Q38" s="54">
        <v>198</v>
      </c>
      <c r="R38" s="54">
        <v>456</v>
      </c>
      <c r="S38" s="54">
        <v>-131</v>
      </c>
      <c r="T38" s="54">
        <v>89</v>
      </c>
      <c r="U38" s="54">
        <v>1947</v>
      </c>
      <c r="V38" s="54">
        <v>-1526</v>
      </c>
      <c r="W38" s="54">
        <v>-228</v>
      </c>
      <c r="X38" s="54">
        <v>95</v>
      </c>
      <c r="Y38" s="54" t="s">
        <v>604</v>
      </c>
      <c r="Z38" s="54" t="s">
        <v>604</v>
      </c>
      <c r="AA38" s="54" t="s">
        <v>604</v>
      </c>
      <c r="AB38" s="54" t="s">
        <v>604</v>
      </c>
      <c r="AC38" s="54">
        <v>-846</v>
      </c>
      <c r="AD38" s="54">
        <v>58</v>
      </c>
      <c r="AE38" s="54">
        <v>-229</v>
      </c>
      <c r="AF38" s="54">
        <v>919</v>
      </c>
    </row>
    <row r="39" spans="1:32" x14ac:dyDescent="0.15">
      <c r="A39" s="54" t="s">
        <v>757</v>
      </c>
      <c r="B39" s="54">
        <v>158</v>
      </c>
      <c r="C39" s="54">
        <v>265</v>
      </c>
      <c r="D39" s="54">
        <v>69</v>
      </c>
      <c r="E39" s="54" t="s">
        <v>604</v>
      </c>
      <c r="F39" s="54">
        <v>208</v>
      </c>
      <c r="G39" s="54">
        <v>68</v>
      </c>
      <c r="H39" s="54" t="s">
        <v>604</v>
      </c>
      <c r="I39" s="54">
        <v>-42</v>
      </c>
      <c r="J39" s="54" t="s">
        <v>604</v>
      </c>
      <c r="K39" s="54">
        <v>10</v>
      </c>
      <c r="L39" s="54" t="s">
        <v>604</v>
      </c>
      <c r="M39" s="54">
        <v>-48</v>
      </c>
      <c r="N39" s="54">
        <v>56</v>
      </c>
      <c r="O39" s="54">
        <v>-52</v>
      </c>
      <c r="P39" s="54">
        <v>38</v>
      </c>
      <c r="Q39" s="54">
        <v>193</v>
      </c>
      <c r="R39" s="54">
        <v>415</v>
      </c>
      <c r="S39" s="54">
        <v>198</v>
      </c>
      <c r="T39" s="54">
        <v>541</v>
      </c>
      <c r="U39" s="54">
        <v>37</v>
      </c>
      <c r="V39" s="54" t="s">
        <v>604</v>
      </c>
      <c r="W39" s="54" t="s">
        <v>604</v>
      </c>
      <c r="X39" s="54">
        <v>-505</v>
      </c>
      <c r="Y39" s="54" t="s">
        <v>604</v>
      </c>
      <c r="Z39" s="54" t="s">
        <v>604</v>
      </c>
      <c r="AA39" s="54" t="s">
        <v>604</v>
      </c>
      <c r="AB39" s="54" t="s">
        <v>604</v>
      </c>
      <c r="AC39" s="54">
        <v>602</v>
      </c>
      <c r="AD39" s="54" t="s">
        <v>604</v>
      </c>
      <c r="AE39" s="54" t="s">
        <v>604</v>
      </c>
      <c r="AF39" s="54">
        <v>382</v>
      </c>
    </row>
    <row r="40" spans="1:32" x14ac:dyDescent="0.15">
      <c r="A40" s="54" t="s">
        <v>756</v>
      </c>
      <c r="B40" s="54">
        <v>6</v>
      </c>
      <c r="C40" s="54">
        <v>-1</v>
      </c>
      <c r="D40" s="54" t="s">
        <v>619</v>
      </c>
      <c r="E40" s="54">
        <v>-6</v>
      </c>
      <c r="F40" s="54" t="s">
        <v>604</v>
      </c>
      <c r="G40" s="54">
        <v>7</v>
      </c>
      <c r="H40" s="54">
        <v>-2</v>
      </c>
      <c r="I40" s="54" t="s">
        <v>604</v>
      </c>
      <c r="J40" s="54">
        <v>12</v>
      </c>
      <c r="K40" s="54" t="s">
        <v>604</v>
      </c>
      <c r="L40" s="54" t="s">
        <v>604</v>
      </c>
      <c r="M40" s="54" t="s">
        <v>604</v>
      </c>
      <c r="N40" s="54">
        <v>31</v>
      </c>
      <c r="O40" s="54">
        <v>9</v>
      </c>
      <c r="P40" s="54">
        <v>5</v>
      </c>
      <c r="Q40" s="54" t="s">
        <v>604</v>
      </c>
      <c r="R40" s="54" t="s">
        <v>604</v>
      </c>
      <c r="S40" s="54">
        <v>163</v>
      </c>
      <c r="T40" s="54" t="s">
        <v>604</v>
      </c>
      <c r="U40" s="54" t="s">
        <v>604</v>
      </c>
      <c r="V40" s="54">
        <v>66</v>
      </c>
      <c r="W40" s="54" t="s">
        <v>604</v>
      </c>
      <c r="X40" s="54" t="s">
        <v>604</v>
      </c>
      <c r="Y40" s="54">
        <v>0</v>
      </c>
      <c r="Z40" s="54">
        <v>0</v>
      </c>
      <c r="AA40" s="54" t="s">
        <v>604</v>
      </c>
      <c r="AB40" s="54" t="s">
        <v>619</v>
      </c>
      <c r="AC40" s="54">
        <v>18</v>
      </c>
      <c r="AD40" s="54">
        <v>0</v>
      </c>
      <c r="AE40" s="54">
        <v>0</v>
      </c>
      <c r="AF40" s="54">
        <v>5</v>
      </c>
    </row>
    <row r="41" spans="1:32" x14ac:dyDescent="0.15">
      <c r="A41" s="54" t="s">
        <v>755</v>
      </c>
      <c r="B41" s="54">
        <v>8</v>
      </c>
      <c r="C41" s="54">
        <v>46</v>
      </c>
      <c r="D41" s="54">
        <v>36</v>
      </c>
      <c r="E41" s="54">
        <v>-12</v>
      </c>
      <c r="F41" s="54">
        <v>24</v>
      </c>
      <c r="G41" s="54">
        <v>5</v>
      </c>
      <c r="H41" s="54">
        <v>37</v>
      </c>
      <c r="I41" s="54" t="s">
        <v>604</v>
      </c>
      <c r="J41" s="54" t="s">
        <v>604</v>
      </c>
      <c r="K41" s="54" t="s">
        <v>604</v>
      </c>
      <c r="L41" s="54" t="s">
        <v>604</v>
      </c>
      <c r="M41" s="54">
        <v>4</v>
      </c>
      <c r="N41" s="54">
        <v>119</v>
      </c>
      <c r="O41" s="54">
        <v>66</v>
      </c>
      <c r="P41" s="54" t="s">
        <v>604</v>
      </c>
      <c r="Q41" s="54">
        <v>127</v>
      </c>
      <c r="R41" s="54">
        <v>55</v>
      </c>
      <c r="S41" s="54">
        <v>736</v>
      </c>
      <c r="T41" s="54" t="s">
        <v>604</v>
      </c>
      <c r="U41" s="54" t="s">
        <v>604</v>
      </c>
      <c r="V41" s="54">
        <v>6</v>
      </c>
      <c r="W41" s="54">
        <v>57</v>
      </c>
      <c r="X41" s="54" t="s">
        <v>604</v>
      </c>
      <c r="Y41" s="54">
        <v>43</v>
      </c>
      <c r="Z41" s="54">
        <v>2</v>
      </c>
      <c r="AA41" s="54">
        <v>49</v>
      </c>
      <c r="AB41" s="54" t="s">
        <v>604</v>
      </c>
      <c r="AC41" s="54">
        <v>105</v>
      </c>
      <c r="AD41" s="54" t="s">
        <v>604</v>
      </c>
      <c r="AE41" s="54">
        <v>27</v>
      </c>
      <c r="AF41" s="54" t="s">
        <v>604</v>
      </c>
    </row>
    <row r="42" spans="1:32" x14ac:dyDescent="0.15">
      <c r="A42" s="54" t="s">
        <v>754</v>
      </c>
      <c r="B42" s="54">
        <v>68</v>
      </c>
      <c r="C42" s="54">
        <v>5</v>
      </c>
      <c r="D42" s="54">
        <v>24</v>
      </c>
      <c r="E42" s="54">
        <v>-12</v>
      </c>
      <c r="F42" s="54">
        <v>268</v>
      </c>
      <c r="G42" s="54">
        <v>4</v>
      </c>
      <c r="H42" s="54" t="s">
        <v>604</v>
      </c>
      <c r="I42" s="54">
        <v>-63</v>
      </c>
      <c r="J42" s="54">
        <v>119</v>
      </c>
      <c r="K42" s="54" t="s">
        <v>604</v>
      </c>
      <c r="L42" s="54">
        <v>268</v>
      </c>
      <c r="M42" s="54" t="s">
        <v>604</v>
      </c>
      <c r="N42" s="54">
        <v>16</v>
      </c>
      <c r="O42" s="54" t="s">
        <v>604</v>
      </c>
      <c r="P42" s="54" t="s">
        <v>604</v>
      </c>
      <c r="Q42" s="54" t="s">
        <v>604</v>
      </c>
      <c r="R42" s="54">
        <v>259</v>
      </c>
      <c r="S42" s="54">
        <v>837</v>
      </c>
      <c r="T42" s="54">
        <v>2055</v>
      </c>
      <c r="U42" s="54">
        <v>529</v>
      </c>
      <c r="V42" s="54">
        <v>301</v>
      </c>
      <c r="W42" s="54">
        <v>4</v>
      </c>
      <c r="X42" s="54">
        <v>-1459</v>
      </c>
      <c r="Y42" s="54">
        <v>-61</v>
      </c>
      <c r="Z42" s="54" t="s">
        <v>604</v>
      </c>
      <c r="AA42" s="54" t="s">
        <v>604</v>
      </c>
      <c r="AB42" s="54">
        <v>-71</v>
      </c>
      <c r="AC42" s="54">
        <v>219</v>
      </c>
      <c r="AD42" s="54" t="s">
        <v>604</v>
      </c>
      <c r="AE42" s="54">
        <v>36</v>
      </c>
      <c r="AF42" s="54" t="s">
        <v>604</v>
      </c>
    </row>
    <row r="43" spans="1:32" x14ac:dyDescent="0.15">
      <c r="A43" s="54" t="s">
        <v>212</v>
      </c>
      <c r="B43" s="54">
        <v>34</v>
      </c>
      <c r="C43" s="54">
        <v>7</v>
      </c>
      <c r="D43" s="54">
        <v>13</v>
      </c>
      <c r="E43" s="54" t="s">
        <v>604</v>
      </c>
      <c r="F43" s="54" t="s">
        <v>604</v>
      </c>
      <c r="G43" s="54">
        <v>30</v>
      </c>
      <c r="H43" s="54">
        <v>-43</v>
      </c>
      <c r="I43" s="54">
        <v>-10</v>
      </c>
      <c r="J43" s="54">
        <v>17</v>
      </c>
      <c r="K43" s="54">
        <v>22</v>
      </c>
      <c r="L43" s="54">
        <v>23</v>
      </c>
      <c r="M43" s="54" t="s">
        <v>604</v>
      </c>
      <c r="N43" s="54">
        <v>-3</v>
      </c>
      <c r="O43" s="54" t="s">
        <v>604</v>
      </c>
      <c r="P43" s="54" t="s">
        <v>604</v>
      </c>
      <c r="Q43" s="54" t="s">
        <v>604</v>
      </c>
      <c r="R43" s="54" t="s">
        <v>604</v>
      </c>
      <c r="S43" s="54">
        <v>-11</v>
      </c>
      <c r="T43" s="54" t="s">
        <v>604</v>
      </c>
      <c r="U43" s="54" t="s">
        <v>604</v>
      </c>
      <c r="V43" s="54" t="s">
        <v>604</v>
      </c>
      <c r="W43" s="54">
        <v>35</v>
      </c>
      <c r="X43" s="54">
        <v>-70</v>
      </c>
      <c r="Y43" s="54">
        <v>-4</v>
      </c>
      <c r="Z43" s="54" t="s">
        <v>604</v>
      </c>
      <c r="AA43" s="54">
        <v>-17</v>
      </c>
      <c r="AB43" s="54" t="s">
        <v>619</v>
      </c>
      <c r="AC43" s="54">
        <v>42</v>
      </c>
      <c r="AD43" s="54">
        <v>-3</v>
      </c>
      <c r="AE43" s="54">
        <v>11</v>
      </c>
      <c r="AF43" s="54">
        <v>6</v>
      </c>
    </row>
    <row r="44" spans="1:32" x14ac:dyDescent="0.15">
      <c r="A44" s="54" t="s">
        <v>747</v>
      </c>
      <c r="B44" s="54">
        <v>580</v>
      </c>
      <c r="C44" s="54">
        <v>164</v>
      </c>
      <c r="D44" s="54">
        <v>5</v>
      </c>
      <c r="E44" s="54">
        <v>166</v>
      </c>
      <c r="F44" s="54">
        <v>-86</v>
      </c>
      <c r="G44" s="54">
        <v>607</v>
      </c>
      <c r="H44" s="54">
        <v>9</v>
      </c>
      <c r="I44" s="54">
        <v>522</v>
      </c>
      <c r="J44" s="54">
        <v>463</v>
      </c>
      <c r="K44" s="54">
        <v>608</v>
      </c>
      <c r="L44" s="54">
        <v>106</v>
      </c>
      <c r="M44" s="54">
        <v>1717</v>
      </c>
      <c r="N44" s="54">
        <v>1802</v>
      </c>
      <c r="O44" s="54">
        <v>1223</v>
      </c>
      <c r="P44" s="54">
        <v>782</v>
      </c>
      <c r="Q44" s="54">
        <v>2086</v>
      </c>
      <c r="R44" s="54">
        <v>3623</v>
      </c>
      <c r="S44" s="54">
        <v>3035</v>
      </c>
      <c r="T44" s="54">
        <v>2943</v>
      </c>
      <c r="U44" s="54" t="s">
        <v>604</v>
      </c>
      <c r="V44" s="54">
        <v>4969</v>
      </c>
      <c r="W44" s="54">
        <v>1724</v>
      </c>
      <c r="X44" s="54">
        <v>994</v>
      </c>
      <c r="Y44" s="54">
        <v>2771</v>
      </c>
      <c r="Z44" s="54">
        <v>592</v>
      </c>
      <c r="AA44" s="54">
        <v>5900</v>
      </c>
      <c r="AB44" s="54">
        <v>3655</v>
      </c>
      <c r="AC44" s="54">
        <v>1569</v>
      </c>
      <c r="AD44" s="54">
        <v>-3756</v>
      </c>
      <c r="AE44" s="54">
        <v>-16</v>
      </c>
      <c r="AF44" s="54">
        <v>1489</v>
      </c>
    </row>
    <row r="45" spans="1:32" x14ac:dyDescent="0.15">
      <c r="A45" s="54" t="s">
        <v>746</v>
      </c>
      <c r="B45" s="54" t="s">
        <v>604</v>
      </c>
      <c r="C45" s="54">
        <v>2</v>
      </c>
      <c r="D45" s="54">
        <v>2</v>
      </c>
      <c r="E45" s="54">
        <v>-17</v>
      </c>
      <c r="F45" s="54">
        <v>1</v>
      </c>
      <c r="G45" s="54" t="s">
        <v>604</v>
      </c>
      <c r="H45" s="54">
        <v>4</v>
      </c>
      <c r="I45" s="54" t="s">
        <v>604</v>
      </c>
      <c r="J45" s="54">
        <v>0</v>
      </c>
      <c r="K45" s="54">
        <v>0</v>
      </c>
      <c r="L45" s="54">
        <v>0</v>
      </c>
      <c r="M45" s="54">
        <v>-5</v>
      </c>
      <c r="N45" s="54">
        <v>2</v>
      </c>
      <c r="O45" s="54" t="s">
        <v>604</v>
      </c>
      <c r="P45" s="54">
        <v>31</v>
      </c>
      <c r="Q45" s="54" t="s">
        <v>604</v>
      </c>
      <c r="R45" s="54" t="s">
        <v>604</v>
      </c>
      <c r="S45" s="54">
        <v>-33</v>
      </c>
      <c r="T45" s="54">
        <v>8</v>
      </c>
      <c r="U45" s="54" t="s">
        <v>604</v>
      </c>
      <c r="V45" s="54" t="s">
        <v>604</v>
      </c>
      <c r="W45" s="54">
        <v>10</v>
      </c>
      <c r="X45" s="54" t="s">
        <v>604</v>
      </c>
      <c r="Y45" s="54" t="s">
        <v>604</v>
      </c>
      <c r="Z45" s="54">
        <v>0</v>
      </c>
      <c r="AA45" s="54" t="s">
        <v>604</v>
      </c>
      <c r="AB45" s="54" t="s">
        <v>604</v>
      </c>
      <c r="AC45" s="54" t="s">
        <v>604</v>
      </c>
      <c r="AD45" s="54" t="s">
        <v>604</v>
      </c>
      <c r="AE45" s="54" t="s">
        <v>604</v>
      </c>
      <c r="AF45" s="54">
        <v>0</v>
      </c>
    </row>
    <row r="46" spans="1:32" x14ac:dyDescent="0.15">
      <c r="A46" s="54" t="s">
        <v>745</v>
      </c>
      <c r="B46" s="54">
        <v>16</v>
      </c>
      <c r="C46" s="54">
        <v>8</v>
      </c>
      <c r="D46" s="54">
        <v>6</v>
      </c>
      <c r="E46" s="54">
        <v>4</v>
      </c>
      <c r="F46" s="54">
        <v>-4</v>
      </c>
      <c r="G46" s="54">
        <v>3</v>
      </c>
      <c r="H46" s="54">
        <v>-9</v>
      </c>
      <c r="I46" s="54">
        <v>1</v>
      </c>
      <c r="J46" s="54">
        <v>0</v>
      </c>
      <c r="K46" s="54">
        <v>1</v>
      </c>
      <c r="L46" s="54">
        <v>1</v>
      </c>
      <c r="M46" s="54" t="s">
        <v>604</v>
      </c>
      <c r="N46" s="54">
        <v>-4</v>
      </c>
      <c r="O46" s="54">
        <v>0</v>
      </c>
      <c r="P46" s="54">
        <v>0</v>
      </c>
      <c r="Q46" s="54">
        <v>0</v>
      </c>
      <c r="R46" s="54" t="s">
        <v>604</v>
      </c>
      <c r="S46" s="54" t="s">
        <v>586</v>
      </c>
      <c r="T46" s="54" t="s">
        <v>586</v>
      </c>
      <c r="U46" s="54" t="s">
        <v>586</v>
      </c>
      <c r="V46" s="54" t="s">
        <v>586</v>
      </c>
      <c r="W46" s="54" t="s">
        <v>586</v>
      </c>
      <c r="X46" s="54" t="s">
        <v>586</v>
      </c>
      <c r="Y46" s="54" t="s">
        <v>586</v>
      </c>
      <c r="Z46" s="54" t="s">
        <v>586</v>
      </c>
      <c r="AA46" s="54" t="s">
        <v>586</v>
      </c>
      <c r="AB46" s="54" t="s">
        <v>586</v>
      </c>
      <c r="AC46" s="54" t="s">
        <v>586</v>
      </c>
      <c r="AD46" s="54" t="s">
        <v>586</v>
      </c>
      <c r="AE46" s="54" t="s">
        <v>586</v>
      </c>
      <c r="AF46" s="54" t="s">
        <v>586</v>
      </c>
    </row>
    <row r="47" spans="1:32" x14ac:dyDescent="0.15">
      <c r="A47" s="54" t="s">
        <v>744</v>
      </c>
      <c r="B47" s="54" t="s">
        <v>604</v>
      </c>
      <c r="C47" s="54">
        <v>4</v>
      </c>
      <c r="D47" s="54">
        <v>-1</v>
      </c>
      <c r="E47" s="54">
        <v>-7</v>
      </c>
      <c r="F47" s="54">
        <v>-3</v>
      </c>
      <c r="G47" s="54">
        <v>-9</v>
      </c>
      <c r="H47" s="54" t="s">
        <v>619</v>
      </c>
      <c r="I47" s="54" t="s">
        <v>604</v>
      </c>
      <c r="J47" s="54">
        <v>-3</v>
      </c>
      <c r="K47" s="54">
        <v>0</v>
      </c>
      <c r="L47" s="54">
        <v>0</v>
      </c>
      <c r="M47" s="54">
        <v>0</v>
      </c>
      <c r="N47" s="54">
        <v>6</v>
      </c>
      <c r="O47" s="54">
        <v>0</v>
      </c>
      <c r="P47" s="54">
        <v>-1</v>
      </c>
      <c r="Q47" s="54" t="s">
        <v>619</v>
      </c>
      <c r="R47" s="54">
        <v>-1</v>
      </c>
      <c r="S47" s="54" t="s">
        <v>604</v>
      </c>
      <c r="T47" s="54">
        <v>0</v>
      </c>
      <c r="U47" s="54" t="s">
        <v>604</v>
      </c>
      <c r="V47" s="54">
        <v>0</v>
      </c>
      <c r="W47" s="54" t="s">
        <v>604</v>
      </c>
      <c r="X47" s="54" t="s">
        <v>619</v>
      </c>
      <c r="Y47" s="54">
        <v>0</v>
      </c>
      <c r="Z47" s="54">
        <v>0</v>
      </c>
      <c r="AA47" s="54">
        <v>4</v>
      </c>
      <c r="AB47" s="54" t="s">
        <v>604</v>
      </c>
      <c r="AC47" s="54">
        <v>7</v>
      </c>
      <c r="AD47" s="54">
        <v>3</v>
      </c>
      <c r="AE47" s="54">
        <v>0</v>
      </c>
      <c r="AF47" s="54">
        <v>0</v>
      </c>
    </row>
    <row r="48" spans="1:32" x14ac:dyDescent="0.15">
      <c r="A48" s="54" t="s">
        <v>743</v>
      </c>
      <c r="B48" s="54">
        <v>296</v>
      </c>
      <c r="C48" s="54">
        <v>109</v>
      </c>
      <c r="D48" s="54">
        <v>152</v>
      </c>
      <c r="E48" s="54">
        <v>174</v>
      </c>
      <c r="F48" s="54">
        <v>112</v>
      </c>
      <c r="G48" s="54">
        <v>246</v>
      </c>
      <c r="H48" s="54">
        <v>-8</v>
      </c>
      <c r="I48" s="54">
        <v>383</v>
      </c>
      <c r="J48" s="54">
        <v>508</v>
      </c>
      <c r="K48" s="54">
        <v>602</v>
      </c>
      <c r="L48" s="54">
        <v>78</v>
      </c>
      <c r="M48" s="54">
        <v>1643</v>
      </c>
      <c r="N48" s="54">
        <v>1678</v>
      </c>
      <c r="O48" s="54">
        <v>1273</v>
      </c>
      <c r="P48" s="54">
        <v>698</v>
      </c>
      <c r="Q48" s="54">
        <v>2398</v>
      </c>
      <c r="R48" s="54">
        <v>2836</v>
      </c>
      <c r="S48" s="54">
        <v>2706</v>
      </c>
      <c r="T48" s="54">
        <v>2361</v>
      </c>
      <c r="U48" s="54" t="s">
        <v>604</v>
      </c>
      <c r="V48" s="54">
        <v>4674</v>
      </c>
      <c r="W48" s="54">
        <v>1557</v>
      </c>
      <c r="X48" s="54">
        <v>2184</v>
      </c>
      <c r="Y48" s="54">
        <v>2340</v>
      </c>
      <c r="Z48" s="54" t="s">
        <v>604</v>
      </c>
      <c r="AA48" s="54">
        <v>3026</v>
      </c>
      <c r="AB48" s="54">
        <v>-329</v>
      </c>
      <c r="AC48" s="54">
        <v>1015</v>
      </c>
      <c r="AD48" s="54">
        <v>-2348</v>
      </c>
      <c r="AE48" s="54">
        <v>-42</v>
      </c>
      <c r="AF48" s="54">
        <v>1512</v>
      </c>
    </row>
    <row r="49" spans="1:32" x14ac:dyDescent="0.15">
      <c r="A49" s="54" t="s">
        <v>742</v>
      </c>
      <c r="B49" s="54">
        <v>258</v>
      </c>
      <c r="C49" s="54">
        <v>10</v>
      </c>
      <c r="D49" s="54">
        <v>-182</v>
      </c>
      <c r="E49" s="54">
        <v>3</v>
      </c>
      <c r="F49" s="54">
        <v>-213</v>
      </c>
      <c r="G49" s="54" t="s">
        <v>604</v>
      </c>
      <c r="H49" s="54">
        <v>-13</v>
      </c>
      <c r="I49" s="54">
        <v>113</v>
      </c>
      <c r="J49" s="54">
        <v>-43</v>
      </c>
      <c r="K49" s="54">
        <v>13</v>
      </c>
      <c r="L49" s="54">
        <v>24</v>
      </c>
      <c r="M49" s="54">
        <v>59</v>
      </c>
      <c r="N49" s="54">
        <v>117</v>
      </c>
      <c r="O49" s="54">
        <v>50</v>
      </c>
      <c r="P49" s="54">
        <v>55</v>
      </c>
      <c r="Q49" s="54">
        <v>-385</v>
      </c>
      <c r="R49" s="54">
        <v>148</v>
      </c>
      <c r="S49" s="54">
        <v>166</v>
      </c>
      <c r="T49" s="54" t="s">
        <v>604</v>
      </c>
      <c r="U49" s="54">
        <v>124</v>
      </c>
      <c r="V49" s="54">
        <v>329</v>
      </c>
      <c r="W49" s="54" t="s">
        <v>604</v>
      </c>
      <c r="X49" s="54" t="s">
        <v>604</v>
      </c>
      <c r="Y49" s="54" t="s">
        <v>604</v>
      </c>
      <c r="Z49" s="54" t="s">
        <v>604</v>
      </c>
      <c r="AA49" s="54" t="s">
        <v>604</v>
      </c>
      <c r="AB49" s="54" t="s">
        <v>604</v>
      </c>
      <c r="AC49" s="54" t="s">
        <v>604</v>
      </c>
      <c r="AD49" s="54" t="s">
        <v>604</v>
      </c>
      <c r="AE49" s="54">
        <v>4</v>
      </c>
      <c r="AF49" s="54" t="s">
        <v>604</v>
      </c>
    </row>
    <row r="50" spans="1:32" x14ac:dyDescent="0.15">
      <c r="A50" s="54" t="s">
        <v>212</v>
      </c>
      <c r="B50" s="54">
        <v>-29</v>
      </c>
      <c r="C50" s="54">
        <v>31</v>
      </c>
      <c r="D50" s="54">
        <v>27</v>
      </c>
      <c r="E50" s="54">
        <v>11</v>
      </c>
      <c r="F50" s="54">
        <v>21</v>
      </c>
      <c r="G50" s="54" t="s">
        <v>604</v>
      </c>
      <c r="H50" s="54">
        <v>35</v>
      </c>
      <c r="I50" s="54">
        <v>2</v>
      </c>
      <c r="J50" s="54" t="s">
        <v>619</v>
      </c>
      <c r="K50" s="54">
        <v>-8</v>
      </c>
      <c r="L50" s="54">
        <v>3</v>
      </c>
      <c r="M50" s="54" t="s">
        <v>604</v>
      </c>
      <c r="N50" s="54">
        <v>3</v>
      </c>
      <c r="O50" s="54" t="s">
        <v>604</v>
      </c>
      <c r="P50" s="54">
        <v>0</v>
      </c>
      <c r="Q50" s="54" t="s">
        <v>604</v>
      </c>
      <c r="R50" s="54" t="s">
        <v>604</v>
      </c>
      <c r="S50" s="54" t="s">
        <v>604</v>
      </c>
      <c r="T50" s="54" t="s">
        <v>604</v>
      </c>
      <c r="U50" s="54" t="s">
        <v>604</v>
      </c>
      <c r="V50" s="54" t="s">
        <v>604</v>
      </c>
      <c r="W50" s="54" t="s">
        <v>604</v>
      </c>
      <c r="X50" s="54">
        <v>-201</v>
      </c>
      <c r="Y50" s="54" t="s">
        <v>604</v>
      </c>
      <c r="Z50" s="54">
        <v>-4</v>
      </c>
      <c r="AA50" s="54" t="s">
        <v>604</v>
      </c>
      <c r="AB50" s="54">
        <v>2497</v>
      </c>
      <c r="AC50" s="54" t="s">
        <v>604</v>
      </c>
      <c r="AD50" s="54" t="s">
        <v>604</v>
      </c>
      <c r="AE50" s="54" t="s">
        <v>604</v>
      </c>
      <c r="AF50" s="54" t="s">
        <v>604</v>
      </c>
    </row>
    <row r="51" spans="1:32" x14ac:dyDescent="0.15">
      <c r="A51" s="54" t="s">
        <v>737</v>
      </c>
      <c r="B51" s="54">
        <v>4653</v>
      </c>
      <c r="C51" s="54">
        <v>1260</v>
      </c>
      <c r="D51" s="54">
        <v>1030</v>
      </c>
      <c r="E51" s="54">
        <v>-1342</v>
      </c>
      <c r="F51" s="54">
        <v>-83</v>
      </c>
      <c r="G51" s="54">
        <v>-110</v>
      </c>
      <c r="H51" s="54">
        <v>-2807</v>
      </c>
      <c r="I51" s="54">
        <v>1425</v>
      </c>
      <c r="J51" s="54">
        <v>-382</v>
      </c>
      <c r="K51" s="54">
        <v>3854</v>
      </c>
      <c r="L51" s="54">
        <v>1305</v>
      </c>
      <c r="M51" s="54">
        <v>1631</v>
      </c>
      <c r="N51" s="54">
        <v>1241</v>
      </c>
      <c r="O51" s="54">
        <v>1187</v>
      </c>
      <c r="P51" s="54">
        <v>1247</v>
      </c>
      <c r="Q51" s="54">
        <v>2226</v>
      </c>
      <c r="R51" s="54">
        <v>6267</v>
      </c>
      <c r="S51" s="54">
        <v>15145</v>
      </c>
      <c r="T51" s="54">
        <v>6899</v>
      </c>
      <c r="U51" s="54" t="s">
        <v>604</v>
      </c>
      <c r="V51" s="54">
        <v>4767</v>
      </c>
      <c r="W51" s="54">
        <v>2032</v>
      </c>
      <c r="X51" s="54">
        <v>7126</v>
      </c>
      <c r="Y51" s="54">
        <v>2483</v>
      </c>
      <c r="Z51" s="54">
        <v>-4104</v>
      </c>
      <c r="AA51" s="54">
        <v>12985</v>
      </c>
      <c r="AB51" s="54">
        <v>13463</v>
      </c>
      <c r="AC51" s="54">
        <v>-7844</v>
      </c>
      <c r="AD51" s="54">
        <v>-8584</v>
      </c>
      <c r="AE51" s="54">
        <v>2938</v>
      </c>
      <c r="AF51" s="54">
        <v>9267</v>
      </c>
    </row>
    <row r="52" spans="1:32" x14ac:dyDescent="0.15">
      <c r="A52" s="54" t="s">
        <v>736</v>
      </c>
      <c r="B52" s="54">
        <v>120</v>
      </c>
      <c r="C52" s="54">
        <v>105</v>
      </c>
      <c r="D52" s="54">
        <v>37</v>
      </c>
      <c r="E52" s="54" t="s">
        <v>604</v>
      </c>
      <c r="F52" s="54">
        <v>-761</v>
      </c>
      <c r="G52" s="54" t="s">
        <v>604</v>
      </c>
      <c r="H52" s="54">
        <v>652</v>
      </c>
      <c r="I52" s="54">
        <v>226</v>
      </c>
      <c r="J52" s="54">
        <v>209</v>
      </c>
      <c r="K52" s="54">
        <v>29</v>
      </c>
      <c r="L52" s="54">
        <v>92</v>
      </c>
      <c r="M52" s="54">
        <v>11</v>
      </c>
      <c r="N52" s="54" t="s">
        <v>604</v>
      </c>
      <c r="O52" s="54" t="s">
        <v>604</v>
      </c>
      <c r="P52" s="54">
        <v>254</v>
      </c>
      <c r="Q52" s="54" t="s">
        <v>604</v>
      </c>
      <c r="R52" s="54" t="s">
        <v>604</v>
      </c>
      <c r="S52" s="54" t="s">
        <v>586</v>
      </c>
      <c r="T52" s="54" t="s">
        <v>586</v>
      </c>
      <c r="U52" s="54" t="s">
        <v>586</v>
      </c>
      <c r="V52" s="54" t="s">
        <v>586</v>
      </c>
      <c r="W52" s="54" t="s">
        <v>586</v>
      </c>
      <c r="X52" s="54" t="s">
        <v>586</v>
      </c>
      <c r="Y52" s="54" t="s">
        <v>586</v>
      </c>
      <c r="Z52" s="54" t="s">
        <v>586</v>
      </c>
      <c r="AA52" s="54" t="s">
        <v>586</v>
      </c>
      <c r="AB52" s="54" t="s">
        <v>586</v>
      </c>
      <c r="AC52" s="54" t="s">
        <v>586</v>
      </c>
      <c r="AD52" s="54" t="s">
        <v>586</v>
      </c>
      <c r="AE52" s="54" t="s">
        <v>586</v>
      </c>
      <c r="AF52" s="54" t="s">
        <v>586</v>
      </c>
    </row>
    <row r="53" spans="1:32" x14ac:dyDescent="0.15">
      <c r="A53" s="54" t="s">
        <v>735</v>
      </c>
      <c r="B53" s="54" t="s">
        <v>604</v>
      </c>
      <c r="C53" s="54">
        <v>3</v>
      </c>
      <c r="D53" s="54">
        <v>4</v>
      </c>
      <c r="E53" s="54">
        <v>34</v>
      </c>
      <c r="F53" s="54" t="s">
        <v>604</v>
      </c>
      <c r="G53" s="54">
        <v>-8</v>
      </c>
      <c r="H53" s="54">
        <v>39</v>
      </c>
      <c r="I53" s="54" t="s">
        <v>604</v>
      </c>
      <c r="J53" s="54" t="s">
        <v>619</v>
      </c>
      <c r="K53" s="54" t="s">
        <v>619</v>
      </c>
      <c r="L53" s="54" t="s">
        <v>619</v>
      </c>
      <c r="M53" s="54">
        <v>-2</v>
      </c>
      <c r="N53" s="54">
        <v>13</v>
      </c>
      <c r="O53" s="54">
        <v>-4</v>
      </c>
      <c r="P53" s="54" t="s">
        <v>619</v>
      </c>
      <c r="Q53" s="54" t="s">
        <v>619</v>
      </c>
      <c r="R53" s="54">
        <v>-3</v>
      </c>
      <c r="S53" s="54" t="s">
        <v>604</v>
      </c>
      <c r="T53" s="54" t="s">
        <v>604</v>
      </c>
      <c r="U53" s="54" t="s">
        <v>604</v>
      </c>
      <c r="V53" s="54" t="s">
        <v>604</v>
      </c>
      <c r="W53" s="54" t="s">
        <v>604</v>
      </c>
      <c r="X53" s="54" t="s">
        <v>604</v>
      </c>
      <c r="Y53" s="54" t="s">
        <v>604</v>
      </c>
      <c r="Z53" s="54" t="s">
        <v>604</v>
      </c>
      <c r="AA53" s="54" t="s">
        <v>604</v>
      </c>
      <c r="AB53" s="54" t="s">
        <v>619</v>
      </c>
      <c r="AC53" s="54" t="s">
        <v>604</v>
      </c>
      <c r="AD53" s="54">
        <v>-368</v>
      </c>
      <c r="AE53" s="54">
        <v>-497</v>
      </c>
      <c r="AF53" s="54" t="s">
        <v>604</v>
      </c>
    </row>
    <row r="54" spans="1:32" x14ac:dyDescent="0.15">
      <c r="A54" s="54" t="s">
        <v>734</v>
      </c>
      <c r="B54" s="54">
        <v>120</v>
      </c>
      <c r="C54" s="54">
        <v>-211</v>
      </c>
      <c r="D54" s="54">
        <v>185</v>
      </c>
      <c r="E54" s="54">
        <v>-95</v>
      </c>
      <c r="F54" s="54">
        <v>-265</v>
      </c>
      <c r="G54" s="54" t="s">
        <v>604</v>
      </c>
      <c r="H54" s="54">
        <v>-437</v>
      </c>
      <c r="I54" s="54">
        <v>1473</v>
      </c>
      <c r="J54" s="54">
        <v>284</v>
      </c>
      <c r="K54" s="54">
        <v>2974</v>
      </c>
      <c r="L54" s="54" t="s">
        <v>604</v>
      </c>
      <c r="M54" s="54">
        <v>1600</v>
      </c>
      <c r="N54" s="54">
        <v>-154</v>
      </c>
      <c r="O54" s="54">
        <v>1136</v>
      </c>
      <c r="P54" s="54">
        <v>874</v>
      </c>
      <c r="Q54" s="54">
        <v>933</v>
      </c>
      <c r="R54" s="54">
        <v>2262</v>
      </c>
      <c r="S54" s="54">
        <v>5777</v>
      </c>
      <c r="T54" s="54">
        <v>4995</v>
      </c>
      <c r="U54" s="54">
        <v>2178</v>
      </c>
      <c r="V54" s="54">
        <v>5295</v>
      </c>
      <c r="W54" s="54">
        <v>1155</v>
      </c>
      <c r="X54" s="54">
        <v>2569</v>
      </c>
      <c r="Y54" s="54">
        <v>1406</v>
      </c>
      <c r="Z54" s="54">
        <v>1113</v>
      </c>
      <c r="AA54" s="54">
        <v>-1573</v>
      </c>
      <c r="AB54" s="54">
        <v>3194</v>
      </c>
      <c r="AC54" s="54">
        <v>-443</v>
      </c>
      <c r="AD54" s="54">
        <v>911</v>
      </c>
      <c r="AE54" s="54">
        <v>2214</v>
      </c>
      <c r="AF54" s="54">
        <v>2929</v>
      </c>
    </row>
    <row r="55" spans="1:32" x14ac:dyDescent="0.15">
      <c r="A55" s="54" t="s">
        <v>733</v>
      </c>
      <c r="B55" s="54">
        <v>17</v>
      </c>
      <c r="C55" s="54">
        <v>12</v>
      </c>
      <c r="D55" s="54">
        <v>5</v>
      </c>
      <c r="E55" s="54">
        <v>4</v>
      </c>
      <c r="F55" s="54">
        <v>-4</v>
      </c>
      <c r="G55" s="54">
        <v>-47</v>
      </c>
      <c r="H55" s="54">
        <v>3</v>
      </c>
      <c r="I55" s="54">
        <v>12</v>
      </c>
      <c r="J55" s="54" t="s">
        <v>604</v>
      </c>
      <c r="K55" s="54">
        <v>1</v>
      </c>
      <c r="L55" s="54">
        <v>2</v>
      </c>
      <c r="M55" s="54">
        <v>3</v>
      </c>
      <c r="N55" s="54" t="s">
        <v>619</v>
      </c>
      <c r="O55" s="54">
        <v>0</v>
      </c>
      <c r="P55" s="54">
        <v>3</v>
      </c>
      <c r="Q55" s="54" t="s">
        <v>619</v>
      </c>
      <c r="R55" s="54" t="s">
        <v>604</v>
      </c>
      <c r="S55" s="54">
        <v>10</v>
      </c>
      <c r="T55" s="54" t="s">
        <v>604</v>
      </c>
      <c r="U55" s="54">
        <v>0</v>
      </c>
      <c r="V55" s="54">
        <v>0</v>
      </c>
      <c r="W55" s="54">
        <v>4</v>
      </c>
      <c r="X55" s="54" t="s">
        <v>604</v>
      </c>
      <c r="Y55" s="54">
        <v>-4</v>
      </c>
      <c r="Z55" s="54" t="s">
        <v>604</v>
      </c>
      <c r="AA55" s="54">
        <v>6</v>
      </c>
      <c r="AB55" s="54" t="s">
        <v>604</v>
      </c>
      <c r="AC55" s="54">
        <v>76</v>
      </c>
      <c r="AD55" s="54">
        <v>29</v>
      </c>
      <c r="AE55" s="54">
        <v>7</v>
      </c>
      <c r="AF55" s="54">
        <v>1</v>
      </c>
    </row>
    <row r="56" spans="1:32" x14ac:dyDescent="0.15">
      <c r="A56" s="54" t="s">
        <v>732</v>
      </c>
      <c r="B56" s="54" t="s">
        <v>604</v>
      </c>
      <c r="C56" s="54">
        <v>-18</v>
      </c>
      <c r="D56" s="54" t="s">
        <v>604</v>
      </c>
      <c r="E56" s="54" t="s">
        <v>604</v>
      </c>
      <c r="F56" s="54">
        <v>-3</v>
      </c>
      <c r="G56" s="54">
        <v>4</v>
      </c>
      <c r="H56" s="54">
        <v>9</v>
      </c>
      <c r="I56" s="54" t="s">
        <v>604</v>
      </c>
      <c r="J56" s="54">
        <v>2</v>
      </c>
      <c r="K56" s="54">
        <v>3</v>
      </c>
      <c r="L56" s="54">
        <v>-4</v>
      </c>
      <c r="M56" s="54" t="s">
        <v>604</v>
      </c>
      <c r="N56" s="54" t="s">
        <v>604</v>
      </c>
      <c r="O56" s="54">
        <v>5</v>
      </c>
      <c r="P56" s="54">
        <v>6</v>
      </c>
      <c r="Q56" s="54">
        <v>13</v>
      </c>
      <c r="R56" s="54">
        <v>9</v>
      </c>
      <c r="S56" s="54" t="s">
        <v>586</v>
      </c>
      <c r="T56" s="54" t="s">
        <v>586</v>
      </c>
      <c r="U56" s="54" t="s">
        <v>586</v>
      </c>
      <c r="V56" s="54" t="s">
        <v>586</v>
      </c>
      <c r="W56" s="54" t="s">
        <v>586</v>
      </c>
      <c r="X56" s="54" t="s">
        <v>586</v>
      </c>
      <c r="Y56" s="54" t="s">
        <v>586</v>
      </c>
      <c r="Z56" s="54" t="s">
        <v>586</v>
      </c>
      <c r="AA56" s="54" t="s">
        <v>586</v>
      </c>
      <c r="AB56" s="54" t="s">
        <v>586</v>
      </c>
      <c r="AC56" s="54" t="s">
        <v>586</v>
      </c>
      <c r="AD56" s="54" t="s">
        <v>586</v>
      </c>
      <c r="AE56" s="54" t="s">
        <v>586</v>
      </c>
      <c r="AF56" s="54" t="s">
        <v>586</v>
      </c>
    </row>
    <row r="57" spans="1:32" x14ac:dyDescent="0.15">
      <c r="A57" s="54" t="s">
        <v>731</v>
      </c>
      <c r="B57" s="54">
        <v>4177</v>
      </c>
      <c r="C57" s="54">
        <v>1307</v>
      </c>
      <c r="D57" s="54">
        <v>884</v>
      </c>
      <c r="E57" s="54">
        <v>-1067</v>
      </c>
      <c r="F57" s="54">
        <v>705</v>
      </c>
      <c r="G57" s="54">
        <v>-1586</v>
      </c>
      <c r="H57" s="54">
        <v>-2844</v>
      </c>
      <c r="I57" s="54">
        <v>-1125</v>
      </c>
      <c r="J57" s="54">
        <v>-617</v>
      </c>
      <c r="K57" s="54">
        <v>87</v>
      </c>
      <c r="L57" s="54">
        <v>-235</v>
      </c>
      <c r="M57" s="54">
        <v>-522</v>
      </c>
      <c r="N57" s="54">
        <v>128</v>
      </c>
      <c r="O57" s="54">
        <v>-98</v>
      </c>
      <c r="P57" s="54" t="s">
        <v>604</v>
      </c>
      <c r="Q57" s="54">
        <v>-1517</v>
      </c>
      <c r="R57" s="54">
        <v>-27</v>
      </c>
      <c r="S57" s="54" t="s">
        <v>586</v>
      </c>
      <c r="T57" s="54" t="s">
        <v>586</v>
      </c>
      <c r="U57" s="54" t="s">
        <v>586</v>
      </c>
      <c r="V57" s="54" t="s">
        <v>586</v>
      </c>
      <c r="W57" s="54" t="s">
        <v>586</v>
      </c>
      <c r="X57" s="54" t="s">
        <v>586</v>
      </c>
      <c r="Y57" s="54" t="s">
        <v>586</v>
      </c>
      <c r="Z57" s="54" t="s">
        <v>586</v>
      </c>
      <c r="AA57" s="54" t="s">
        <v>586</v>
      </c>
      <c r="AB57" s="54" t="s">
        <v>586</v>
      </c>
      <c r="AC57" s="54" t="s">
        <v>586</v>
      </c>
      <c r="AD57" s="54" t="s">
        <v>586</v>
      </c>
      <c r="AE57" s="54" t="s">
        <v>586</v>
      </c>
      <c r="AF57" s="54" t="s">
        <v>586</v>
      </c>
    </row>
    <row r="58" spans="1:32" x14ac:dyDescent="0.15">
      <c r="A58" s="54" t="s">
        <v>730</v>
      </c>
      <c r="B58" s="54" t="s">
        <v>604</v>
      </c>
      <c r="C58" s="54" t="s">
        <v>604</v>
      </c>
      <c r="D58" s="54">
        <v>-2</v>
      </c>
      <c r="E58" s="54">
        <v>-77</v>
      </c>
      <c r="F58" s="54" t="s">
        <v>604</v>
      </c>
      <c r="G58" s="54">
        <v>17</v>
      </c>
      <c r="H58" s="54" t="s">
        <v>604</v>
      </c>
      <c r="I58" s="54" t="s">
        <v>604</v>
      </c>
      <c r="J58" s="54">
        <v>1</v>
      </c>
      <c r="K58" s="54" t="s">
        <v>604</v>
      </c>
      <c r="L58" s="54">
        <v>1</v>
      </c>
      <c r="M58" s="54" t="s">
        <v>604</v>
      </c>
      <c r="N58" s="54">
        <v>162</v>
      </c>
      <c r="O58" s="54">
        <v>56</v>
      </c>
      <c r="P58" s="54" t="s">
        <v>604</v>
      </c>
      <c r="Q58" s="54" t="s">
        <v>604</v>
      </c>
      <c r="R58" s="54" t="s">
        <v>604</v>
      </c>
      <c r="S58" s="54" t="s">
        <v>586</v>
      </c>
      <c r="T58" s="54" t="s">
        <v>586</v>
      </c>
      <c r="U58" s="54" t="s">
        <v>586</v>
      </c>
      <c r="V58" s="54" t="s">
        <v>586</v>
      </c>
      <c r="W58" s="54" t="s">
        <v>586</v>
      </c>
      <c r="X58" s="54" t="s">
        <v>586</v>
      </c>
      <c r="Y58" s="54" t="s">
        <v>586</v>
      </c>
      <c r="Z58" s="54" t="s">
        <v>586</v>
      </c>
      <c r="AA58" s="54" t="s">
        <v>586</v>
      </c>
      <c r="AB58" s="54" t="s">
        <v>586</v>
      </c>
      <c r="AC58" s="54" t="s">
        <v>586</v>
      </c>
      <c r="AD58" s="54" t="s">
        <v>586</v>
      </c>
      <c r="AE58" s="54" t="s">
        <v>586</v>
      </c>
      <c r="AF58" s="54" t="s">
        <v>586</v>
      </c>
    </row>
    <row r="59" spans="1:32" x14ac:dyDescent="0.15">
      <c r="A59" s="54" t="s">
        <v>729</v>
      </c>
      <c r="B59" s="54">
        <v>37</v>
      </c>
      <c r="C59" s="54">
        <v>37</v>
      </c>
      <c r="D59" s="54">
        <v>53</v>
      </c>
      <c r="E59" s="54">
        <v>86</v>
      </c>
      <c r="F59" s="54">
        <v>59</v>
      </c>
      <c r="G59" s="54">
        <v>74</v>
      </c>
      <c r="H59" s="54">
        <v>-213</v>
      </c>
      <c r="I59" s="54">
        <v>800</v>
      </c>
      <c r="J59" s="54">
        <v>-230</v>
      </c>
      <c r="K59" s="54">
        <v>795</v>
      </c>
      <c r="L59" s="54" t="s">
        <v>604</v>
      </c>
      <c r="M59" s="54">
        <v>185</v>
      </c>
      <c r="N59" s="54" t="s">
        <v>604</v>
      </c>
      <c r="O59" s="54">
        <v>141</v>
      </c>
      <c r="P59" s="54">
        <v>480</v>
      </c>
      <c r="Q59" s="54">
        <v>2730</v>
      </c>
      <c r="R59" s="54">
        <v>3209</v>
      </c>
      <c r="S59" s="54">
        <v>7103</v>
      </c>
      <c r="T59" s="54">
        <v>1017</v>
      </c>
      <c r="U59" s="54">
        <v>253</v>
      </c>
      <c r="V59" s="54">
        <v>-23</v>
      </c>
      <c r="W59" s="54">
        <v>657</v>
      </c>
      <c r="X59" s="54">
        <v>4963</v>
      </c>
      <c r="Y59" s="54">
        <v>-718</v>
      </c>
      <c r="Z59" s="54">
        <v>-5497</v>
      </c>
      <c r="AA59" s="54">
        <v>14277</v>
      </c>
      <c r="AB59" s="54" t="s">
        <v>604</v>
      </c>
      <c r="AC59" s="54">
        <v>-7208</v>
      </c>
      <c r="AD59" s="54">
        <v>-6819</v>
      </c>
      <c r="AE59" s="54" t="s">
        <v>619</v>
      </c>
      <c r="AF59" s="54">
        <v>5936</v>
      </c>
    </row>
    <row r="60" spans="1:32" x14ac:dyDescent="0.15">
      <c r="A60" s="54" t="s">
        <v>212</v>
      </c>
      <c r="B60" s="54">
        <v>130</v>
      </c>
      <c r="C60" s="54" t="s">
        <v>604</v>
      </c>
      <c r="D60" s="54" t="s">
        <v>604</v>
      </c>
      <c r="E60" s="54">
        <v>-6</v>
      </c>
      <c r="F60" s="54" t="s">
        <v>604</v>
      </c>
      <c r="G60" s="54">
        <v>-6</v>
      </c>
      <c r="H60" s="54" t="s">
        <v>604</v>
      </c>
      <c r="I60" s="54" t="s">
        <v>604</v>
      </c>
      <c r="J60" s="54" t="s">
        <v>604</v>
      </c>
      <c r="K60" s="54" t="s">
        <v>604</v>
      </c>
      <c r="L60" s="54" t="s">
        <v>619</v>
      </c>
      <c r="M60" s="54" t="s">
        <v>604</v>
      </c>
      <c r="N60" s="54" t="s">
        <v>604</v>
      </c>
      <c r="O60" s="54" t="s">
        <v>604</v>
      </c>
      <c r="P60" s="54">
        <v>0</v>
      </c>
      <c r="Q60" s="54" t="s">
        <v>604</v>
      </c>
      <c r="R60" s="54">
        <v>3</v>
      </c>
      <c r="S60" s="54" t="s">
        <v>604</v>
      </c>
      <c r="T60" s="54">
        <v>716</v>
      </c>
      <c r="U60" s="54">
        <v>234</v>
      </c>
      <c r="V60" s="54" t="s">
        <v>604</v>
      </c>
      <c r="W60" s="54" t="s">
        <v>604</v>
      </c>
      <c r="X60" s="54" t="s">
        <v>604</v>
      </c>
      <c r="Y60" s="54" t="s">
        <v>604</v>
      </c>
      <c r="Z60" s="54" t="s">
        <v>604</v>
      </c>
      <c r="AA60" s="54" t="s">
        <v>604</v>
      </c>
      <c r="AB60" s="54" t="s">
        <v>604</v>
      </c>
      <c r="AC60" s="54" t="s">
        <v>604</v>
      </c>
      <c r="AD60" s="54">
        <v>-2337</v>
      </c>
      <c r="AE60" s="54">
        <v>1213</v>
      </c>
      <c r="AF60" s="54" t="s">
        <v>604</v>
      </c>
    </row>
    <row r="61" spans="1:32" x14ac:dyDescent="0.15">
      <c r="A61" s="54" t="s">
        <v>708</v>
      </c>
      <c r="B61" s="54">
        <v>463</v>
      </c>
      <c r="C61" s="54">
        <v>979</v>
      </c>
      <c r="D61" s="54">
        <v>246</v>
      </c>
      <c r="E61" s="54">
        <v>342</v>
      </c>
      <c r="F61" s="54">
        <v>-290</v>
      </c>
      <c r="G61" s="54">
        <v>-122</v>
      </c>
      <c r="H61" s="54">
        <v>-355</v>
      </c>
      <c r="I61" s="54">
        <v>-364</v>
      </c>
      <c r="J61" s="54">
        <v>109</v>
      </c>
      <c r="K61" s="54">
        <v>124</v>
      </c>
      <c r="L61" s="54" t="s">
        <v>604</v>
      </c>
      <c r="M61" s="54">
        <v>362</v>
      </c>
      <c r="N61" s="54">
        <v>463</v>
      </c>
      <c r="O61" s="54" t="s">
        <v>604</v>
      </c>
      <c r="P61" s="54" t="s">
        <v>604</v>
      </c>
      <c r="Q61" s="54">
        <v>1566</v>
      </c>
      <c r="R61" s="54">
        <v>1925</v>
      </c>
      <c r="S61" s="54">
        <v>38</v>
      </c>
      <c r="T61" s="54">
        <v>796</v>
      </c>
      <c r="U61" s="54" t="s">
        <v>604</v>
      </c>
      <c r="V61" s="54">
        <v>1550</v>
      </c>
      <c r="W61" s="54">
        <v>-603</v>
      </c>
      <c r="X61" s="54">
        <v>1858</v>
      </c>
      <c r="Y61" s="54">
        <v>1188</v>
      </c>
      <c r="Z61" s="54">
        <v>1143</v>
      </c>
      <c r="AA61" s="54">
        <v>1072</v>
      </c>
      <c r="AB61" s="54">
        <v>-361</v>
      </c>
      <c r="AC61" s="54">
        <v>1973</v>
      </c>
      <c r="AD61" s="54">
        <v>2523</v>
      </c>
      <c r="AE61" s="54">
        <v>791</v>
      </c>
      <c r="AF61" s="54">
        <v>980</v>
      </c>
    </row>
    <row r="62" spans="1:32" x14ac:dyDescent="0.15">
      <c r="A62" s="54" t="s">
        <v>707</v>
      </c>
      <c r="B62" s="54">
        <v>67</v>
      </c>
      <c r="C62" s="54">
        <v>17</v>
      </c>
      <c r="D62" s="54">
        <v>30</v>
      </c>
      <c r="E62" s="54" t="s">
        <v>604</v>
      </c>
      <c r="F62" s="54">
        <v>28</v>
      </c>
      <c r="G62" s="54" t="s">
        <v>604</v>
      </c>
      <c r="H62" s="54">
        <v>-3</v>
      </c>
      <c r="I62" s="54">
        <v>22</v>
      </c>
      <c r="J62" s="54">
        <v>8</v>
      </c>
      <c r="K62" s="54">
        <v>11</v>
      </c>
      <c r="L62" s="54">
        <v>290</v>
      </c>
      <c r="M62" s="54" t="s">
        <v>604</v>
      </c>
      <c r="N62" s="54">
        <v>4</v>
      </c>
      <c r="O62" s="54">
        <v>36</v>
      </c>
      <c r="P62" s="54">
        <v>6</v>
      </c>
      <c r="Q62" s="54">
        <v>2</v>
      </c>
      <c r="R62" s="54" t="s">
        <v>604</v>
      </c>
      <c r="S62" s="54">
        <v>76</v>
      </c>
      <c r="T62" s="54">
        <v>-76</v>
      </c>
      <c r="U62" s="54" t="s">
        <v>604</v>
      </c>
      <c r="V62" s="54">
        <v>-84</v>
      </c>
      <c r="W62" s="54" t="s">
        <v>604</v>
      </c>
      <c r="X62" s="54" t="s">
        <v>604</v>
      </c>
      <c r="Y62" s="54">
        <v>49</v>
      </c>
      <c r="Z62" s="54">
        <v>-55</v>
      </c>
      <c r="AA62" s="54" t="s">
        <v>604</v>
      </c>
      <c r="AB62" s="54">
        <v>268</v>
      </c>
      <c r="AC62" s="54">
        <v>4</v>
      </c>
      <c r="AD62" s="54" t="s">
        <v>604</v>
      </c>
      <c r="AE62" s="54">
        <v>15</v>
      </c>
      <c r="AF62" s="54">
        <v>-11</v>
      </c>
    </row>
    <row r="63" spans="1:32" x14ac:dyDescent="0.15">
      <c r="A63" s="54" t="s">
        <v>706</v>
      </c>
      <c r="B63" s="54" t="s">
        <v>604</v>
      </c>
      <c r="C63" s="54">
        <v>12</v>
      </c>
      <c r="D63" s="54" t="s">
        <v>604</v>
      </c>
      <c r="E63" s="54" t="s">
        <v>604</v>
      </c>
      <c r="F63" s="54" t="s">
        <v>604</v>
      </c>
      <c r="G63" s="54" t="s">
        <v>604</v>
      </c>
      <c r="H63" s="54" t="s">
        <v>604</v>
      </c>
      <c r="I63" s="54">
        <v>-20</v>
      </c>
      <c r="J63" s="54">
        <v>7</v>
      </c>
      <c r="K63" s="54">
        <v>5</v>
      </c>
      <c r="L63" s="54">
        <v>-22</v>
      </c>
      <c r="M63" s="54">
        <v>3</v>
      </c>
      <c r="N63" s="54" t="s">
        <v>604</v>
      </c>
      <c r="O63" s="54" t="s">
        <v>604</v>
      </c>
      <c r="P63" s="54">
        <v>36</v>
      </c>
      <c r="Q63" s="54" t="s">
        <v>604</v>
      </c>
      <c r="R63" s="54">
        <v>-14</v>
      </c>
      <c r="S63" s="54" t="s">
        <v>604</v>
      </c>
      <c r="T63" s="54" t="s">
        <v>619</v>
      </c>
      <c r="U63" s="54">
        <v>-3</v>
      </c>
      <c r="V63" s="54">
        <v>0</v>
      </c>
      <c r="W63" s="54" t="s">
        <v>619</v>
      </c>
      <c r="X63" s="54" t="s">
        <v>604</v>
      </c>
      <c r="Y63" s="54" t="s">
        <v>604</v>
      </c>
      <c r="Z63" s="54">
        <v>30</v>
      </c>
      <c r="AA63" s="54" t="s">
        <v>604</v>
      </c>
      <c r="AB63" s="54">
        <v>10</v>
      </c>
      <c r="AC63" s="54">
        <v>128</v>
      </c>
      <c r="AD63" s="54" t="s">
        <v>604</v>
      </c>
      <c r="AE63" s="54">
        <v>19</v>
      </c>
      <c r="AF63" s="54" t="s">
        <v>604</v>
      </c>
    </row>
    <row r="64" spans="1:32" x14ac:dyDescent="0.15">
      <c r="A64" s="54" t="s">
        <v>705</v>
      </c>
      <c r="B64" s="54">
        <v>39</v>
      </c>
      <c r="C64" s="54">
        <v>-3</v>
      </c>
      <c r="D64" s="54">
        <v>-11</v>
      </c>
      <c r="E64" s="54">
        <v>-22</v>
      </c>
      <c r="F64" s="54">
        <v>-112</v>
      </c>
      <c r="G64" s="54">
        <v>-133</v>
      </c>
      <c r="H64" s="54">
        <v>-192</v>
      </c>
      <c r="I64" s="54">
        <v>-395</v>
      </c>
      <c r="J64" s="54">
        <v>0</v>
      </c>
      <c r="K64" s="54">
        <v>-8</v>
      </c>
      <c r="L64" s="54">
        <v>15</v>
      </c>
      <c r="M64" s="54" t="s">
        <v>604</v>
      </c>
      <c r="N64" s="54">
        <v>93</v>
      </c>
      <c r="O64" s="54">
        <v>137</v>
      </c>
      <c r="P64" s="54" t="s">
        <v>604</v>
      </c>
      <c r="Q64" s="54" t="s">
        <v>604</v>
      </c>
      <c r="R64" s="54">
        <v>-334</v>
      </c>
      <c r="S64" s="54">
        <v>305</v>
      </c>
      <c r="T64" s="54">
        <v>570</v>
      </c>
      <c r="U64" s="54" t="s">
        <v>604</v>
      </c>
      <c r="V64" s="54" t="s">
        <v>604</v>
      </c>
      <c r="W64" s="54">
        <v>11</v>
      </c>
      <c r="X64" s="54">
        <v>120</v>
      </c>
      <c r="Y64" s="54" t="s">
        <v>604</v>
      </c>
      <c r="Z64" s="54">
        <v>-90</v>
      </c>
      <c r="AA64" s="54" t="s">
        <v>604</v>
      </c>
      <c r="AB64" s="54" t="s">
        <v>604</v>
      </c>
      <c r="AC64" s="54">
        <v>512</v>
      </c>
      <c r="AD64" s="54" t="s">
        <v>604</v>
      </c>
      <c r="AE64" s="54">
        <v>-13</v>
      </c>
      <c r="AF64" s="54" t="s">
        <v>604</v>
      </c>
    </row>
    <row r="65" spans="1:32" x14ac:dyDescent="0.15">
      <c r="A65" s="54" t="s">
        <v>479</v>
      </c>
      <c r="B65" s="54" t="s">
        <v>604</v>
      </c>
      <c r="C65" s="54">
        <v>952</v>
      </c>
      <c r="D65" s="54" t="s">
        <v>604</v>
      </c>
      <c r="E65" s="54">
        <v>202</v>
      </c>
      <c r="F65" s="54" t="s">
        <v>604</v>
      </c>
      <c r="G65" s="54" t="s">
        <v>604</v>
      </c>
      <c r="H65" s="54" t="s">
        <v>604</v>
      </c>
      <c r="I65" s="54">
        <v>29</v>
      </c>
      <c r="J65" s="54">
        <v>93</v>
      </c>
      <c r="K65" s="54">
        <v>116</v>
      </c>
      <c r="L65" s="54" t="s">
        <v>604</v>
      </c>
      <c r="M65" s="54">
        <v>296</v>
      </c>
      <c r="N65" s="54" t="s">
        <v>604</v>
      </c>
      <c r="O65" s="54" t="s">
        <v>604</v>
      </c>
      <c r="P65" s="54">
        <v>594</v>
      </c>
      <c r="Q65" s="54" t="s">
        <v>604</v>
      </c>
      <c r="R65" s="54" t="s">
        <v>604</v>
      </c>
      <c r="S65" s="54" t="s">
        <v>604</v>
      </c>
      <c r="T65" s="54">
        <v>302</v>
      </c>
      <c r="U65" s="54">
        <v>673</v>
      </c>
      <c r="V65" s="54" t="s">
        <v>604</v>
      </c>
      <c r="W65" s="54" t="s">
        <v>604</v>
      </c>
      <c r="X65" s="54">
        <v>1456</v>
      </c>
      <c r="Y65" s="54">
        <v>1016</v>
      </c>
      <c r="Z65" s="54">
        <v>1258</v>
      </c>
      <c r="AA65" s="54">
        <v>1576</v>
      </c>
      <c r="AB65" s="54" t="s">
        <v>604</v>
      </c>
      <c r="AC65" s="54">
        <v>1330</v>
      </c>
      <c r="AD65" s="54">
        <v>2500</v>
      </c>
      <c r="AE65" s="54">
        <v>770</v>
      </c>
      <c r="AF65" s="54">
        <v>968</v>
      </c>
    </row>
    <row r="66" spans="1:32" x14ac:dyDescent="0.15">
      <c r="A66" s="54" t="s">
        <v>653</v>
      </c>
      <c r="B66" s="54">
        <v>334</v>
      </c>
      <c r="C66" s="54">
        <v>472</v>
      </c>
      <c r="D66" s="54">
        <v>-7</v>
      </c>
      <c r="E66" s="54">
        <v>-130</v>
      </c>
      <c r="F66" s="54">
        <v>768</v>
      </c>
      <c r="G66" s="54">
        <v>188</v>
      </c>
      <c r="H66" s="54">
        <v>-575</v>
      </c>
      <c r="I66" s="54">
        <v>-169</v>
      </c>
      <c r="J66" s="54">
        <v>-182</v>
      </c>
      <c r="K66" s="54">
        <v>-203</v>
      </c>
      <c r="L66" s="54">
        <v>470</v>
      </c>
      <c r="M66" s="54" t="s">
        <v>604</v>
      </c>
      <c r="N66" s="54">
        <v>311</v>
      </c>
      <c r="O66" s="54">
        <v>-19</v>
      </c>
      <c r="P66" s="54">
        <v>3</v>
      </c>
      <c r="Q66" s="54">
        <v>-96</v>
      </c>
      <c r="R66" s="54">
        <v>1178</v>
      </c>
      <c r="S66" s="54">
        <v>310</v>
      </c>
      <c r="T66" s="54">
        <v>523</v>
      </c>
      <c r="U66" s="54" t="s">
        <v>604</v>
      </c>
      <c r="V66" s="54">
        <v>211</v>
      </c>
      <c r="W66" s="54">
        <v>521</v>
      </c>
      <c r="X66" s="54">
        <v>-1055</v>
      </c>
      <c r="Y66" s="54">
        <v>3077</v>
      </c>
      <c r="Z66" s="54">
        <v>3077</v>
      </c>
      <c r="AA66" s="54">
        <v>1961</v>
      </c>
      <c r="AB66" s="54">
        <v>1502</v>
      </c>
      <c r="AC66" s="54">
        <v>3876</v>
      </c>
      <c r="AD66" s="54">
        <v>-82</v>
      </c>
      <c r="AE66" s="54">
        <v>700</v>
      </c>
      <c r="AF66" s="54">
        <v>3777</v>
      </c>
    </row>
    <row r="67" spans="1:32" x14ac:dyDescent="0.15">
      <c r="A67" s="54" t="s">
        <v>652</v>
      </c>
      <c r="B67" s="54">
        <v>6</v>
      </c>
      <c r="C67" s="54">
        <v>-73</v>
      </c>
      <c r="D67" s="54">
        <v>-8</v>
      </c>
      <c r="E67" s="54">
        <v>-1</v>
      </c>
      <c r="F67" s="54">
        <v>-5</v>
      </c>
      <c r="G67" s="54">
        <v>-15</v>
      </c>
      <c r="H67" s="54">
        <v>-58</v>
      </c>
      <c r="I67" s="54">
        <v>5</v>
      </c>
      <c r="J67" s="54" t="s">
        <v>604</v>
      </c>
      <c r="K67" s="54">
        <v>1</v>
      </c>
      <c r="L67" s="54" t="s">
        <v>604</v>
      </c>
      <c r="M67" s="54">
        <v>5</v>
      </c>
      <c r="N67" s="54">
        <v>141</v>
      </c>
      <c r="O67" s="54" t="s">
        <v>604</v>
      </c>
      <c r="P67" s="54" t="s">
        <v>604</v>
      </c>
      <c r="Q67" s="54" t="s">
        <v>604</v>
      </c>
      <c r="R67" s="54">
        <v>1013</v>
      </c>
      <c r="S67" s="54">
        <v>889</v>
      </c>
      <c r="T67" s="54" t="s">
        <v>604</v>
      </c>
      <c r="U67" s="54">
        <v>895</v>
      </c>
      <c r="V67" s="54" t="s">
        <v>604</v>
      </c>
      <c r="W67" s="54" t="s">
        <v>604</v>
      </c>
      <c r="X67" s="54" t="s">
        <v>604</v>
      </c>
      <c r="Y67" s="54" t="s">
        <v>604</v>
      </c>
      <c r="Z67" s="54" t="s">
        <v>604</v>
      </c>
      <c r="AA67" s="54" t="s">
        <v>604</v>
      </c>
      <c r="AB67" s="54" t="s">
        <v>604</v>
      </c>
      <c r="AC67" s="54">
        <v>549</v>
      </c>
      <c r="AD67" s="54" t="s">
        <v>604</v>
      </c>
      <c r="AE67" s="54" t="s">
        <v>604</v>
      </c>
      <c r="AF67" s="54" t="s">
        <v>604</v>
      </c>
    </row>
    <row r="68" spans="1:32" x14ac:dyDescent="0.15">
      <c r="A68" s="54" t="s">
        <v>651</v>
      </c>
      <c r="B68" s="54">
        <v>151</v>
      </c>
      <c r="C68" s="54">
        <v>339</v>
      </c>
      <c r="D68" s="54">
        <v>-188</v>
      </c>
      <c r="E68" s="54">
        <v>-53</v>
      </c>
      <c r="F68" s="54">
        <v>-7</v>
      </c>
      <c r="G68" s="54" t="s">
        <v>604</v>
      </c>
      <c r="H68" s="54" t="s">
        <v>604</v>
      </c>
      <c r="I68" s="54">
        <v>-34</v>
      </c>
      <c r="J68" s="54">
        <v>2</v>
      </c>
      <c r="K68" s="54" t="s">
        <v>604</v>
      </c>
      <c r="L68" s="54">
        <v>6</v>
      </c>
      <c r="M68" s="54">
        <v>15</v>
      </c>
      <c r="N68" s="54">
        <v>65</v>
      </c>
      <c r="O68" s="54">
        <v>-63</v>
      </c>
      <c r="P68" s="54">
        <v>14</v>
      </c>
      <c r="Q68" s="54">
        <v>14</v>
      </c>
      <c r="R68" s="54" t="s">
        <v>604</v>
      </c>
      <c r="S68" s="54" t="s">
        <v>604</v>
      </c>
      <c r="T68" s="54">
        <v>21</v>
      </c>
      <c r="U68" s="54">
        <v>11</v>
      </c>
      <c r="V68" s="54">
        <v>5</v>
      </c>
      <c r="W68" s="54" t="s">
        <v>604</v>
      </c>
      <c r="X68" s="54" t="s">
        <v>604</v>
      </c>
      <c r="Y68" s="54" t="s">
        <v>604</v>
      </c>
      <c r="Z68" s="54" t="s">
        <v>604</v>
      </c>
      <c r="AA68" s="54">
        <v>64</v>
      </c>
      <c r="AB68" s="54">
        <v>-59</v>
      </c>
      <c r="AC68" s="54" t="s">
        <v>604</v>
      </c>
      <c r="AD68" s="54">
        <v>191</v>
      </c>
      <c r="AE68" s="54" t="s">
        <v>604</v>
      </c>
      <c r="AF68" s="54" t="s">
        <v>604</v>
      </c>
    </row>
    <row r="69" spans="1:32" x14ac:dyDescent="0.15">
      <c r="A69" s="54" t="s">
        <v>650</v>
      </c>
      <c r="B69" s="54">
        <v>118</v>
      </c>
      <c r="C69" s="54">
        <v>151</v>
      </c>
      <c r="D69" s="54">
        <v>166</v>
      </c>
      <c r="E69" s="54">
        <v>-156</v>
      </c>
      <c r="F69" s="54">
        <v>34</v>
      </c>
      <c r="G69" s="54">
        <v>-39</v>
      </c>
      <c r="H69" s="54" t="s">
        <v>604</v>
      </c>
      <c r="I69" s="54" t="s">
        <v>604</v>
      </c>
      <c r="J69" s="54" t="s">
        <v>604</v>
      </c>
      <c r="K69" s="54">
        <v>1</v>
      </c>
      <c r="L69" s="54" t="s">
        <v>604</v>
      </c>
      <c r="M69" s="54">
        <v>-43</v>
      </c>
      <c r="N69" s="54" t="s">
        <v>604</v>
      </c>
      <c r="O69" s="54">
        <v>-30</v>
      </c>
      <c r="P69" s="54" t="s">
        <v>604</v>
      </c>
      <c r="Q69" s="54">
        <v>-1</v>
      </c>
      <c r="R69" s="54">
        <v>7</v>
      </c>
      <c r="S69" s="54">
        <v>-3</v>
      </c>
      <c r="T69" s="54" t="s">
        <v>604</v>
      </c>
      <c r="U69" s="54">
        <v>0</v>
      </c>
      <c r="V69" s="54">
        <v>3</v>
      </c>
      <c r="W69" s="54">
        <v>14</v>
      </c>
      <c r="X69" s="54" t="s">
        <v>604</v>
      </c>
      <c r="Y69" s="54">
        <v>2</v>
      </c>
      <c r="Z69" s="54" t="s">
        <v>604</v>
      </c>
      <c r="AA69" s="54" t="s">
        <v>604</v>
      </c>
      <c r="AB69" s="54" t="s">
        <v>604</v>
      </c>
      <c r="AC69" s="54" t="s">
        <v>604</v>
      </c>
      <c r="AD69" s="54" t="s">
        <v>604</v>
      </c>
      <c r="AE69" s="54">
        <v>4</v>
      </c>
      <c r="AF69" s="54" t="s">
        <v>604</v>
      </c>
    </row>
    <row r="70" spans="1:32" x14ac:dyDescent="0.15">
      <c r="A70" s="54" t="s">
        <v>479</v>
      </c>
      <c r="B70" s="54">
        <v>58</v>
      </c>
      <c r="C70" s="54">
        <v>56</v>
      </c>
      <c r="D70" s="54">
        <v>23</v>
      </c>
      <c r="E70" s="54">
        <v>80</v>
      </c>
      <c r="F70" s="54">
        <v>747</v>
      </c>
      <c r="G70" s="54" t="s">
        <v>604</v>
      </c>
      <c r="H70" s="54">
        <v>-20</v>
      </c>
      <c r="I70" s="54" t="s">
        <v>604</v>
      </c>
      <c r="J70" s="54">
        <v>-164</v>
      </c>
      <c r="K70" s="54" t="s">
        <v>604</v>
      </c>
      <c r="L70" s="54">
        <v>223</v>
      </c>
      <c r="M70" s="54" t="s">
        <v>604</v>
      </c>
      <c r="N70" s="54" t="s">
        <v>604</v>
      </c>
      <c r="O70" s="54" t="s">
        <v>604</v>
      </c>
      <c r="P70" s="54" t="s">
        <v>604</v>
      </c>
      <c r="Q70" s="54" t="s">
        <v>604</v>
      </c>
      <c r="R70" s="54" t="s">
        <v>604</v>
      </c>
      <c r="S70" s="54" t="s">
        <v>604</v>
      </c>
      <c r="T70" s="54">
        <v>19</v>
      </c>
      <c r="U70" s="54" t="s">
        <v>604</v>
      </c>
      <c r="V70" s="54" t="s">
        <v>604</v>
      </c>
      <c r="W70" s="54" t="s">
        <v>604</v>
      </c>
      <c r="X70" s="54" t="s">
        <v>604</v>
      </c>
      <c r="Y70" s="54" t="s">
        <v>604</v>
      </c>
      <c r="Z70" s="54">
        <v>306</v>
      </c>
      <c r="AA70" s="54" t="s">
        <v>604</v>
      </c>
      <c r="AB70" s="54" t="s">
        <v>604</v>
      </c>
      <c r="AC70" s="54" t="s">
        <v>604</v>
      </c>
      <c r="AD70" s="54" t="s">
        <v>604</v>
      </c>
      <c r="AE70" s="54">
        <v>204</v>
      </c>
      <c r="AF70" s="54">
        <v>2339</v>
      </c>
    </row>
    <row r="71" spans="1:32" x14ac:dyDescent="0.15">
      <c r="A71" s="54" t="s">
        <v>636</v>
      </c>
      <c r="B71" s="54">
        <v>697</v>
      </c>
      <c r="C71" s="54">
        <v>1396</v>
      </c>
      <c r="D71" s="54">
        <v>-604</v>
      </c>
      <c r="E71" s="54">
        <v>903</v>
      </c>
      <c r="F71" s="54">
        <v>395</v>
      </c>
      <c r="G71" s="54">
        <v>887</v>
      </c>
      <c r="H71" s="54">
        <v>-1604</v>
      </c>
      <c r="I71" s="54">
        <v>1304</v>
      </c>
      <c r="J71" s="54">
        <v>502</v>
      </c>
      <c r="K71" s="54">
        <v>1636</v>
      </c>
      <c r="L71" s="54">
        <v>1003</v>
      </c>
      <c r="M71" s="54">
        <v>2204</v>
      </c>
      <c r="N71" s="54">
        <v>3768</v>
      </c>
      <c r="O71" s="54">
        <v>5224</v>
      </c>
      <c r="P71" s="54">
        <v>2918</v>
      </c>
      <c r="Q71" s="54">
        <v>5422</v>
      </c>
      <c r="R71" s="54">
        <v>7923</v>
      </c>
      <c r="S71" s="54">
        <v>13902</v>
      </c>
      <c r="T71" s="54">
        <v>5190</v>
      </c>
      <c r="U71" s="54">
        <v>5513</v>
      </c>
      <c r="V71" s="54">
        <v>2374</v>
      </c>
      <c r="W71" s="54">
        <v>1647</v>
      </c>
      <c r="X71" s="54">
        <v>61181</v>
      </c>
      <c r="Y71" s="54">
        <v>1319</v>
      </c>
      <c r="Z71" s="54">
        <v>-1527</v>
      </c>
      <c r="AA71" s="54">
        <v>26422</v>
      </c>
      <c r="AB71" s="54">
        <v>23304</v>
      </c>
      <c r="AC71" s="54">
        <v>-5992</v>
      </c>
      <c r="AD71" s="54">
        <v>-12262</v>
      </c>
      <c r="AE71" s="54">
        <v>-6122</v>
      </c>
      <c r="AF71" s="54">
        <v>-13021</v>
      </c>
    </row>
    <row r="72" spans="1:32" x14ac:dyDescent="0.15">
      <c r="A72" s="54" t="s">
        <v>635</v>
      </c>
      <c r="B72" s="54">
        <v>144</v>
      </c>
      <c r="C72" s="54">
        <v>191</v>
      </c>
      <c r="D72" s="54">
        <v>-773</v>
      </c>
      <c r="E72" s="54">
        <v>282</v>
      </c>
      <c r="F72" s="54" t="s">
        <v>604</v>
      </c>
      <c r="G72" s="54" t="s">
        <v>604</v>
      </c>
      <c r="H72" s="54">
        <v>-24</v>
      </c>
      <c r="I72" s="54">
        <v>912</v>
      </c>
      <c r="J72" s="54">
        <v>332</v>
      </c>
      <c r="K72" s="54">
        <v>1046</v>
      </c>
      <c r="L72" s="54">
        <v>444</v>
      </c>
      <c r="M72" s="54">
        <v>388</v>
      </c>
      <c r="N72" s="54">
        <v>-56</v>
      </c>
      <c r="O72" s="54">
        <v>3546</v>
      </c>
      <c r="P72" s="54">
        <v>2126</v>
      </c>
      <c r="Q72" s="54">
        <v>212</v>
      </c>
      <c r="R72" s="54">
        <v>4363</v>
      </c>
      <c r="S72" s="54">
        <v>3144</v>
      </c>
      <c r="T72" s="54">
        <v>-343</v>
      </c>
      <c r="U72" s="54">
        <v>-471</v>
      </c>
      <c r="V72" s="54">
        <v>597</v>
      </c>
      <c r="W72" s="54">
        <v>2015</v>
      </c>
      <c r="X72" s="54" t="s">
        <v>604</v>
      </c>
      <c r="Y72" s="54">
        <v>1231</v>
      </c>
      <c r="Z72" s="54">
        <v>-7390</v>
      </c>
      <c r="AA72" s="54">
        <v>2773</v>
      </c>
      <c r="AB72" s="54">
        <v>6122</v>
      </c>
      <c r="AC72" s="54">
        <v>-1340</v>
      </c>
      <c r="AD72" s="54">
        <v>3524</v>
      </c>
      <c r="AE72" s="54">
        <v>1883</v>
      </c>
      <c r="AF72" s="54">
        <v>3750</v>
      </c>
    </row>
    <row r="73" spans="1:32" x14ac:dyDescent="0.15">
      <c r="A73" s="54" t="s">
        <v>634</v>
      </c>
      <c r="B73" s="54">
        <v>40</v>
      </c>
      <c r="C73" s="54" t="s">
        <v>604</v>
      </c>
      <c r="D73" s="54">
        <v>212</v>
      </c>
      <c r="E73" s="54">
        <v>160</v>
      </c>
      <c r="F73" s="54">
        <v>46</v>
      </c>
      <c r="G73" s="54">
        <v>66</v>
      </c>
      <c r="H73" s="54">
        <v>139</v>
      </c>
      <c r="I73" s="54">
        <v>90</v>
      </c>
      <c r="J73" s="54">
        <v>183</v>
      </c>
      <c r="K73" s="54">
        <v>37</v>
      </c>
      <c r="L73" s="54">
        <v>77</v>
      </c>
      <c r="M73" s="54">
        <v>302</v>
      </c>
      <c r="N73" s="54">
        <v>509</v>
      </c>
      <c r="O73" s="54">
        <v>356</v>
      </c>
      <c r="P73" s="54">
        <v>347</v>
      </c>
      <c r="Q73" s="54">
        <v>131</v>
      </c>
      <c r="R73" s="54">
        <v>1012</v>
      </c>
      <c r="S73" s="54">
        <v>1148</v>
      </c>
      <c r="T73" s="54">
        <v>370</v>
      </c>
      <c r="U73" s="54">
        <v>1504</v>
      </c>
      <c r="V73" s="54">
        <v>298</v>
      </c>
      <c r="W73" s="54">
        <v>452</v>
      </c>
      <c r="X73" s="54">
        <v>1127</v>
      </c>
      <c r="Y73" s="54">
        <v>390</v>
      </c>
      <c r="Z73" s="54">
        <v>845</v>
      </c>
      <c r="AA73" s="54">
        <v>1529</v>
      </c>
      <c r="AB73" s="54" t="s">
        <v>604</v>
      </c>
      <c r="AC73" s="54">
        <v>-10658</v>
      </c>
      <c r="AD73" s="54">
        <v>-442</v>
      </c>
      <c r="AE73" s="54" t="s">
        <v>604</v>
      </c>
      <c r="AF73" s="54">
        <v>-6550</v>
      </c>
    </row>
    <row r="74" spans="1:32" x14ac:dyDescent="0.15">
      <c r="A74" s="54" t="s">
        <v>633</v>
      </c>
      <c r="B74" s="54">
        <v>41</v>
      </c>
      <c r="C74" s="54">
        <v>111</v>
      </c>
      <c r="D74" s="54">
        <v>229</v>
      </c>
      <c r="E74" s="54">
        <v>-7</v>
      </c>
      <c r="F74" s="54">
        <v>375</v>
      </c>
      <c r="G74" s="54">
        <v>-4</v>
      </c>
      <c r="H74" s="54">
        <v>-215</v>
      </c>
      <c r="I74" s="54">
        <v>86</v>
      </c>
      <c r="J74" s="54">
        <v>-94</v>
      </c>
      <c r="K74" s="54">
        <v>56</v>
      </c>
      <c r="L74" s="54" t="s">
        <v>604</v>
      </c>
      <c r="M74" s="54">
        <v>227</v>
      </c>
      <c r="N74" s="54">
        <v>426</v>
      </c>
      <c r="O74" s="54">
        <v>-36</v>
      </c>
      <c r="P74" s="54">
        <v>64</v>
      </c>
      <c r="Q74" s="54">
        <v>3780</v>
      </c>
      <c r="R74" s="54">
        <v>1182</v>
      </c>
      <c r="S74" s="54">
        <v>1959</v>
      </c>
      <c r="T74" s="54">
        <v>1326</v>
      </c>
      <c r="U74" s="54">
        <v>346</v>
      </c>
      <c r="V74" s="54">
        <v>112</v>
      </c>
      <c r="W74" s="54">
        <v>-19</v>
      </c>
      <c r="X74" s="54">
        <v>1233</v>
      </c>
      <c r="Y74" s="54">
        <v>1582</v>
      </c>
      <c r="Z74" s="54">
        <v>-131</v>
      </c>
      <c r="AA74" s="54">
        <v>1113</v>
      </c>
      <c r="AB74" s="54">
        <v>2613</v>
      </c>
      <c r="AC74" s="54">
        <v>1444</v>
      </c>
      <c r="AD74" s="54" t="s">
        <v>604</v>
      </c>
      <c r="AE74" s="54">
        <v>-257</v>
      </c>
      <c r="AF74" s="54" t="s">
        <v>604</v>
      </c>
    </row>
    <row r="75" spans="1:32" x14ac:dyDescent="0.15">
      <c r="A75" s="54" t="s">
        <v>632</v>
      </c>
      <c r="B75" s="54">
        <v>13</v>
      </c>
      <c r="C75" s="54">
        <v>-15</v>
      </c>
      <c r="D75" s="54">
        <v>-61</v>
      </c>
      <c r="E75" s="54">
        <v>-4</v>
      </c>
      <c r="F75" s="54">
        <v>-10</v>
      </c>
      <c r="G75" s="54">
        <v>-27</v>
      </c>
      <c r="H75" s="54">
        <v>-106</v>
      </c>
      <c r="I75" s="54" t="s">
        <v>604</v>
      </c>
      <c r="J75" s="54">
        <v>2</v>
      </c>
      <c r="K75" s="54">
        <v>30</v>
      </c>
      <c r="L75" s="54">
        <v>-13</v>
      </c>
      <c r="M75" s="54">
        <v>32</v>
      </c>
      <c r="N75" s="54">
        <v>120</v>
      </c>
      <c r="O75" s="54">
        <v>29</v>
      </c>
      <c r="P75" s="54">
        <v>84</v>
      </c>
      <c r="Q75" s="54">
        <v>235</v>
      </c>
      <c r="R75" s="54">
        <v>311</v>
      </c>
      <c r="S75" s="54" t="s">
        <v>604</v>
      </c>
      <c r="T75" s="54">
        <v>40</v>
      </c>
      <c r="U75" s="54">
        <v>203</v>
      </c>
      <c r="V75" s="54" t="s">
        <v>604</v>
      </c>
      <c r="W75" s="54">
        <v>18</v>
      </c>
      <c r="X75" s="54">
        <v>61</v>
      </c>
      <c r="Y75" s="54">
        <v>-129</v>
      </c>
      <c r="Z75" s="54">
        <v>462</v>
      </c>
      <c r="AA75" s="54">
        <v>2194</v>
      </c>
      <c r="AB75" s="54">
        <v>1724</v>
      </c>
      <c r="AC75" s="54">
        <v>-140</v>
      </c>
      <c r="AD75" s="54">
        <v>325</v>
      </c>
      <c r="AE75" s="54">
        <v>-218</v>
      </c>
      <c r="AF75" s="54">
        <v>367</v>
      </c>
    </row>
    <row r="76" spans="1:32" x14ac:dyDescent="0.15">
      <c r="A76" s="54" t="s">
        <v>631</v>
      </c>
      <c r="B76" s="54">
        <v>254</v>
      </c>
      <c r="C76" s="54">
        <v>388</v>
      </c>
      <c r="D76" s="54">
        <v>20</v>
      </c>
      <c r="E76" s="54">
        <v>256</v>
      </c>
      <c r="F76" s="54">
        <v>-32</v>
      </c>
      <c r="G76" s="54">
        <v>595</v>
      </c>
      <c r="H76" s="54">
        <v>-466</v>
      </c>
      <c r="I76" s="54">
        <v>-10</v>
      </c>
      <c r="J76" s="54">
        <v>31</v>
      </c>
      <c r="K76" s="54">
        <v>102</v>
      </c>
      <c r="L76" s="54">
        <v>156</v>
      </c>
      <c r="M76" s="54">
        <v>106</v>
      </c>
      <c r="N76" s="54">
        <v>444</v>
      </c>
      <c r="O76" s="54">
        <v>-67</v>
      </c>
      <c r="P76" s="54">
        <v>77</v>
      </c>
      <c r="Q76" s="54">
        <v>-612</v>
      </c>
      <c r="R76" s="54">
        <v>616</v>
      </c>
      <c r="S76" s="54">
        <v>273</v>
      </c>
      <c r="T76" s="54">
        <v>22</v>
      </c>
      <c r="U76" s="54">
        <v>466</v>
      </c>
      <c r="V76" s="54" t="s">
        <v>604</v>
      </c>
      <c r="W76" s="54">
        <v>14</v>
      </c>
      <c r="X76" s="54">
        <v>66</v>
      </c>
      <c r="Y76" s="54">
        <v>-315</v>
      </c>
      <c r="Z76" s="54">
        <v>-252</v>
      </c>
      <c r="AA76" s="54" t="s">
        <v>604</v>
      </c>
      <c r="AB76" s="54">
        <v>273</v>
      </c>
      <c r="AC76" s="54">
        <v>373</v>
      </c>
      <c r="AD76" s="54" t="s">
        <v>604</v>
      </c>
      <c r="AE76" s="54" t="s">
        <v>604</v>
      </c>
      <c r="AF76" s="54">
        <v>526</v>
      </c>
    </row>
    <row r="77" spans="1:32" x14ac:dyDescent="0.15">
      <c r="A77" s="54" t="s">
        <v>630</v>
      </c>
      <c r="B77" s="54">
        <v>32</v>
      </c>
      <c r="C77" s="54">
        <v>357</v>
      </c>
      <c r="D77" s="54">
        <v>-409</v>
      </c>
      <c r="E77" s="54">
        <v>193</v>
      </c>
      <c r="F77" s="54">
        <v>-94</v>
      </c>
      <c r="G77" s="54">
        <v>-136</v>
      </c>
      <c r="H77" s="54">
        <v>-893</v>
      </c>
      <c r="I77" s="54">
        <v>-397</v>
      </c>
      <c r="J77" s="54">
        <v>-119</v>
      </c>
      <c r="K77" s="54">
        <v>-815</v>
      </c>
      <c r="L77" s="54">
        <v>-425</v>
      </c>
      <c r="M77" s="54">
        <v>1131</v>
      </c>
      <c r="N77" s="54">
        <v>486</v>
      </c>
      <c r="O77" s="54">
        <v>418</v>
      </c>
      <c r="P77" s="54">
        <v>-1325</v>
      </c>
      <c r="Q77" s="54">
        <v>103</v>
      </c>
      <c r="R77" s="54">
        <v>2138</v>
      </c>
      <c r="S77" s="54">
        <v>2859</v>
      </c>
      <c r="T77" s="54">
        <v>2673</v>
      </c>
      <c r="U77" s="54">
        <v>-38</v>
      </c>
      <c r="V77" s="54">
        <v>656</v>
      </c>
      <c r="W77" s="54">
        <v>911</v>
      </c>
      <c r="X77" s="54">
        <v>2248</v>
      </c>
      <c r="Y77" s="54">
        <v>-2227</v>
      </c>
      <c r="Z77" s="54">
        <v>-1550</v>
      </c>
      <c r="AA77" s="54">
        <v>12755</v>
      </c>
      <c r="AB77" s="54" t="s">
        <v>604</v>
      </c>
      <c r="AC77" s="54">
        <v>2224</v>
      </c>
      <c r="AD77" s="54">
        <v>-2915</v>
      </c>
      <c r="AE77" s="54">
        <v>50</v>
      </c>
      <c r="AF77" s="54">
        <v>-746</v>
      </c>
    </row>
    <row r="78" spans="1:32" x14ac:dyDescent="0.15">
      <c r="A78" s="54" t="s">
        <v>629</v>
      </c>
      <c r="B78" s="54">
        <v>-86</v>
      </c>
      <c r="C78" s="54">
        <v>13</v>
      </c>
      <c r="D78" s="54">
        <v>27</v>
      </c>
      <c r="E78" s="54">
        <v>28</v>
      </c>
      <c r="F78" s="54">
        <v>57</v>
      </c>
      <c r="G78" s="54">
        <v>67</v>
      </c>
      <c r="H78" s="54">
        <v>71</v>
      </c>
      <c r="I78" s="54">
        <v>175</v>
      </c>
      <c r="J78" s="54">
        <v>140</v>
      </c>
      <c r="K78" s="54">
        <v>121</v>
      </c>
      <c r="L78" s="54">
        <v>-51</v>
      </c>
      <c r="M78" s="54">
        <v>100</v>
      </c>
      <c r="N78" s="54">
        <v>154</v>
      </c>
      <c r="O78" s="54">
        <v>282</v>
      </c>
      <c r="P78" s="54">
        <v>102</v>
      </c>
      <c r="Q78" s="54">
        <v>337</v>
      </c>
      <c r="R78" s="54">
        <v>-69</v>
      </c>
      <c r="S78" s="54">
        <v>1390</v>
      </c>
      <c r="T78" s="54">
        <v>720</v>
      </c>
      <c r="U78" s="54">
        <v>196</v>
      </c>
      <c r="V78" s="54" t="s">
        <v>604</v>
      </c>
      <c r="W78" s="54">
        <v>-11</v>
      </c>
      <c r="X78" s="54">
        <v>2266</v>
      </c>
      <c r="Y78" s="54">
        <v>29</v>
      </c>
      <c r="Z78" s="54">
        <v>-498</v>
      </c>
      <c r="AA78" s="54">
        <v>-58</v>
      </c>
      <c r="AB78" s="54">
        <v>184</v>
      </c>
      <c r="AC78" s="54">
        <v>574</v>
      </c>
      <c r="AD78" s="54">
        <v>-408</v>
      </c>
      <c r="AE78" s="54">
        <v>-302</v>
      </c>
      <c r="AF78" s="54" t="s">
        <v>604</v>
      </c>
    </row>
    <row r="79" spans="1:32" x14ac:dyDescent="0.15">
      <c r="A79" s="54" t="s">
        <v>628</v>
      </c>
      <c r="B79" s="54">
        <v>10</v>
      </c>
      <c r="C79" s="54">
        <v>-12</v>
      </c>
      <c r="D79" s="54" t="s">
        <v>604</v>
      </c>
      <c r="E79" s="54">
        <v>7</v>
      </c>
      <c r="F79" s="54">
        <v>-19</v>
      </c>
      <c r="G79" s="54">
        <v>-5</v>
      </c>
      <c r="H79" s="54">
        <v>4</v>
      </c>
      <c r="I79" s="54">
        <v>79</v>
      </c>
      <c r="J79" s="54">
        <v>44</v>
      </c>
      <c r="K79" s="54">
        <v>24</v>
      </c>
      <c r="L79" s="54">
        <v>99</v>
      </c>
      <c r="M79" s="54">
        <v>46</v>
      </c>
      <c r="N79" s="54">
        <v>197</v>
      </c>
      <c r="O79" s="54">
        <v>166</v>
      </c>
      <c r="P79" s="54">
        <v>179</v>
      </c>
      <c r="Q79" s="54">
        <v>134</v>
      </c>
      <c r="R79" s="54">
        <v>63</v>
      </c>
      <c r="S79" s="54">
        <v>-17</v>
      </c>
      <c r="T79" s="54">
        <v>362</v>
      </c>
      <c r="U79" s="54" t="s">
        <v>604</v>
      </c>
      <c r="V79" s="54">
        <v>-25</v>
      </c>
      <c r="W79" s="54">
        <v>7</v>
      </c>
      <c r="X79" s="54">
        <v>236</v>
      </c>
      <c r="Y79" s="54">
        <v>41</v>
      </c>
      <c r="Z79" s="54" t="s">
        <v>604</v>
      </c>
      <c r="AA79" s="54">
        <v>55</v>
      </c>
      <c r="AB79" s="54">
        <v>-4</v>
      </c>
      <c r="AC79" s="54">
        <v>-397</v>
      </c>
      <c r="AD79" s="54">
        <v>5</v>
      </c>
      <c r="AE79" s="54">
        <v>14</v>
      </c>
      <c r="AF79" s="54" t="s">
        <v>604</v>
      </c>
    </row>
    <row r="80" spans="1:32" x14ac:dyDescent="0.15">
      <c r="A80" s="54" t="s">
        <v>627</v>
      </c>
      <c r="B80" s="54">
        <v>40</v>
      </c>
      <c r="C80" s="54" t="s">
        <v>619</v>
      </c>
      <c r="D80" s="54">
        <v>2</v>
      </c>
      <c r="E80" s="54">
        <v>-27</v>
      </c>
      <c r="F80" s="54" t="s">
        <v>604</v>
      </c>
      <c r="G80" s="54" t="s">
        <v>604</v>
      </c>
      <c r="H80" s="54">
        <v>105</v>
      </c>
      <c r="I80" s="54" t="s">
        <v>604</v>
      </c>
      <c r="J80" s="54">
        <v>68</v>
      </c>
      <c r="K80" s="54" t="s">
        <v>604</v>
      </c>
      <c r="L80" s="54">
        <v>58</v>
      </c>
      <c r="M80" s="54">
        <v>63</v>
      </c>
      <c r="N80" s="54">
        <v>644</v>
      </c>
      <c r="O80" s="54" t="s">
        <v>604</v>
      </c>
      <c r="P80" s="54" t="s">
        <v>604</v>
      </c>
      <c r="Q80" s="54">
        <v>447</v>
      </c>
      <c r="R80" s="54" t="s">
        <v>604</v>
      </c>
      <c r="S80" s="54" t="s">
        <v>604</v>
      </c>
      <c r="T80" s="54" t="s">
        <v>604</v>
      </c>
      <c r="U80" s="54">
        <v>12</v>
      </c>
      <c r="V80" s="54">
        <v>-550</v>
      </c>
      <c r="W80" s="54" t="s">
        <v>604</v>
      </c>
      <c r="X80" s="54" t="s">
        <v>604</v>
      </c>
      <c r="Y80" s="54" t="s">
        <v>604</v>
      </c>
      <c r="Z80" s="54">
        <v>25</v>
      </c>
      <c r="AA80" s="54" t="s">
        <v>604</v>
      </c>
      <c r="AB80" s="54" t="s">
        <v>604</v>
      </c>
      <c r="AC80" s="54">
        <v>161</v>
      </c>
      <c r="AD80" s="54" t="s">
        <v>604</v>
      </c>
      <c r="AE80" s="54" t="s">
        <v>604</v>
      </c>
      <c r="AF80" s="54">
        <v>34</v>
      </c>
    </row>
    <row r="81" spans="1:32" x14ac:dyDescent="0.15">
      <c r="A81" s="54" t="s">
        <v>626</v>
      </c>
      <c r="B81" s="54">
        <v>-18</v>
      </c>
      <c r="C81" s="54">
        <v>-21</v>
      </c>
      <c r="D81" s="54">
        <v>21</v>
      </c>
      <c r="E81" s="54">
        <v>-75</v>
      </c>
      <c r="F81" s="54">
        <v>-37</v>
      </c>
      <c r="G81" s="54">
        <v>19</v>
      </c>
      <c r="H81" s="54">
        <v>-98</v>
      </c>
      <c r="I81" s="54">
        <v>-1</v>
      </c>
      <c r="J81" s="54">
        <v>-64</v>
      </c>
      <c r="K81" s="54">
        <v>41</v>
      </c>
      <c r="L81" s="54">
        <v>-81</v>
      </c>
      <c r="M81" s="54">
        <v>-31</v>
      </c>
      <c r="N81" s="54">
        <v>75</v>
      </c>
      <c r="O81" s="54" t="s">
        <v>604</v>
      </c>
      <c r="P81" s="54">
        <v>3</v>
      </c>
      <c r="Q81" s="54" t="s">
        <v>604</v>
      </c>
      <c r="R81" s="54">
        <v>103</v>
      </c>
      <c r="S81" s="54">
        <v>232</v>
      </c>
      <c r="T81" s="54">
        <v>-12</v>
      </c>
      <c r="U81" s="54">
        <v>5</v>
      </c>
      <c r="V81" s="54" t="s">
        <v>604</v>
      </c>
      <c r="W81" s="54" t="s">
        <v>604</v>
      </c>
      <c r="X81" s="54">
        <v>57</v>
      </c>
      <c r="Y81" s="54" t="s">
        <v>604</v>
      </c>
      <c r="Z81" s="54" t="s">
        <v>604</v>
      </c>
      <c r="AA81" s="54">
        <v>-2869</v>
      </c>
      <c r="AB81" s="54">
        <v>49</v>
      </c>
      <c r="AC81" s="54">
        <v>-134</v>
      </c>
      <c r="AD81" s="54" t="s">
        <v>604</v>
      </c>
      <c r="AE81" s="54">
        <v>-35</v>
      </c>
      <c r="AF81" s="54" t="s">
        <v>604</v>
      </c>
    </row>
    <row r="82" spans="1:32" x14ac:dyDescent="0.15">
      <c r="A82" s="54" t="s">
        <v>625</v>
      </c>
      <c r="B82" s="54">
        <v>47</v>
      </c>
      <c r="C82" s="54">
        <v>35</v>
      </c>
      <c r="D82" s="54">
        <v>22</v>
      </c>
      <c r="E82" s="54">
        <v>56</v>
      </c>
      <c r="F82" s="54">
        <v>7</v>
      </c>
      <c r="G82" s="54">
        <v>103</v>
      </c>
      <c r="H82" s="54">
        <v>-142</v>
      </c>
      <c r="I82" s="54">
        <v>37</v>
      </c>
      <c r="J82" s="54">
        <v>15</v>
      </c>
      <c r="K82" s="54">
        <v>207</v>
      </c>
      <c r="L82" s="54">
        <v>101</v>
      </c>
      <c r="M82" s="54">
        <v>107</v>
      </c>
      <c r="N82" s="54">
        <v>272</v>
      </c>
      <c r="O82" s="54">
        <v>-125</v>
      </c>
      <c r="P82" s="54">
        <v>227</v>
      </c>
      <c r="Q82" s="54">
        <v>451</v>
      </c>
      <c r="R82" s="54">
        <v>546</v>
      </c>
      <c r="S82" s="54">
        <v>574</v>
      </c>
      <c r="T82" s="54">
        <v>-398</v>
      </c>
      <c r="U82" s="54">
        <v>2782</v>
      </c>
      <c r="V82" s="54">
        <v>153</v>
      </c>
      <c r="W82" s="54">
        <v>-991</v>
      </c>
      <c r="X82" s="54" t="s">
        <v>604</v>
      </c>
      <c r="Y82" s="54">
        <v>1298</v>
      </c>
      <c r="Z82" s="54" t="s">
        <v>604</v>
      </c>
      <c r="AA82" s="54">
        <v>4577</v>
      </c>
      <c r="AB82" s="54">
        <v>1661</v>
      </c>
      <c r="AC82" s="54">
        <v>1629</v>
      </c>
      <c r="AD82" s="54">
        <v>2147</v>
      </c>
      <c r="AE82" s="54">
        <v>2419</v>
      </c>
      <c r="AF82" s="54" t="s">
        <v>604</v>
      </c>
    </row>
    <row r="83" spans="1:32" x14ac:dyDescent="0.15">
      <c r="A83" s="54" t="s">
        <v>624</v>
      </c>
      <c r="B83" s="54">
        <v>14</v>
      </c>
      <c r="C83" s="54">
        <v>31</v>
      </c>
      <c r="D83" s="54">
        <v>-16</v>
      </c>
      <c r="E83" s="54">
        <v>12</v>
      </c>
      <c r="F83" s="54">
        <v>-15</v>
      </c>
      <c r="G83" s="54">
        <v>27</v>
      </c>
      <c r="H83" s="54">
        <v>-3</v>
      </c>
      <c r="I83" s="54">
        <v>53</v>
      </c>
      <c r="J83" s="54">
        <v>-51</v>
      </c>
      <c r="K83" s="54">
        <v>63</v>
      </c>
      <c r="L83" s="54">
        <v>36</v>
      </c>
      <c r="M83" s="54">
        <v>-279</v>
      </c>
      <c r="N83" s="54">
        <v>228</v>
      </c>
      <c r="O83" s="54">
        <v>98</v>
      </c>
      <c r="P83" s="54">
        <v>53</v>
      </c>
      <c r="Q83" s="54">
        <v>292</v>
      </c>
      <c r="R83" s="54">
        <v>-924</v>
      </c>
      <c r="S83" s="54">
        <v>402</v>
      </c>
      <c r="T83" s="54">
        <v>156</v>
      </c>
      <c r="U83" s="54" t="s">
        <v>604</v>
      </c>
      <c r="V83" s="54">
        <v>-70</v>
      </c>
      <c r="W83" s="54">
        <v>-62</v>
      </c>
      <c r="X83" s="54">
        <v>149</v>
      </c>
      <c r="Y83" s="54">
        <v>-4</v>
      </c>
      <c r="Z83" s="54">
        <v>555</v>
      </c>
      <c r="AA83" s="54">
        <v>107</v>
      </c>
      <c r="AB83" s="54">
        <v>2734</v>
      </c>
      <c r="AC83" s="54">
        <v>252</v>
      </c>
      <c r="AD83" s="54">
        <v>-273</v>
      </c>
      <c r="AE83" s="54" t="s">
        <v>604</v>
      </c>
      <c r="AF83" s="54">
        <v>37</v>
      </c>
    </row>
    <row r="84" spans="1:32" x14ac:dyDescent="0.15">
      <c r="A84" s="54" t="s">
        <v>623</v>
      </c>
      <c r="B84" s="54">
        <v>126</v>
      </c>
      <c r="C84" s="54" t="s">
        <v>604</v>
      </c>
      <c r="D84" s="54" t="s">
        <v>604</v>
      </c>
      <c r="E84" s="54">
        <v>12</v>
      </c>
      <c r="F84" s="54" t="s">
        <v>604</v>
      </c>
      <c r="G84" s="54">
        <v>80</v>
      </c>
      <c r="H84" s="54">
        <v>35</v>
      </c>
      <c r="I84" s="54">
        <v>9</v>
      </c>
      <c r="J84" s="54">
        <v>-4</v>
      </c>
      <c r="K84" s="54" t="s">
        <v>604</v>
      </c>
      <c r="L84" s="54" t="s">
        <v>604</v>
      </c>
      <c r="M84" s="54">
        <v>17</v>
      </c>
      <c r="N84" s="54">
        <v>145</v>
      </c>
      <c r="O84" s="54">
        <v>97</v>
      </c>
      <c r="P84" s="54" t="s">
        <v>604</v>
      </c>
      <c r="Q84" s="54" t="s">
        <v>604</v>
      </c>
      <c r="R84" s="54">
        <v>407</v>
      </c>
      <c r="S84" s="54">
        <v>1002</v>
      </c>
      <c r="T84" s="54">
        <v>281</v>
      </c>
      <c r="U84" s="54">
        <v>-68</v>
      </c>
      <c r="V84" s="54">
        <v>9</v>
      </c>
      <c r="W84" s="54">
        <v>-20</v>
      </c>
      <c r="X84" s="54">
        <v>98</v>
      </c>
      <c r="Y84" s="54">
        <v>-85</v>
      </c>
      <c r="Z84" s="54">
        <v>42</v>
      </c>
      <c r="AA84" s="54" t="s">
        <v>604</v>
      </c>
      <c r="AB84" s="54" t="s">
        <v>604</v>
      </c>
      <c r="AC84" s="54">
        <v>37</v>
      </c>
      <c r="AD84" s="54" t="s">
        <v>604</v>
      </c>
      <c r="AE84" s="54">
        <v>161</v>
      </c>
      <c r="AF84" s="54">
        <v>12</v>
      </c>
    </row>
    <row r="85" spans="1:32" x14ac:dyDescent="0.15">
      <c r="A85" s="54" t="s">
        <v>479</v>
      </c>
      <c r="B85" s="54">
        <v>39</v>
      </c>
      <c r="C85" s="54" t="s">
        <v>604</v>
      </c>
      <c r="D85" s="54">
        <v>29</v>
      </c>
      <c r="E85" s="54">
        <v>11</v>
      </c>
      <c r="F85" s="54" t="s">
        <v>604</v>
      </c>
      <c r="G85" s="54">
        <v>14</v>
      </c>
      <c r="H85" s="54">
        <v>-9</v>
      </c>
      <c r="I85" s="54" t="s">
        <v>604</v>
      </c>
      <c r="J85" s="54">
        <v>19</v>
      </c>
      <c r="K85" s="54">
        <v>84</v>
      </c>
      <c r="L85" s="54" t="s">
        <v>604</v>
      </c>
      <c r="M85" s="54">
        <v>-5</v>
      </c>
      <c r="N85" s="54">
        <v>125</v>
      </c>
      <c r="O85" s="54" t="s">
        <v>604</v>
      </c>
      <c r="P85" s="54">
        <v>107</v>
      </c>
      <c r="Q85" s="54">
        <v>75</v>
      </c>
      <c r="R85" s="54" t="s">
        <v>604</v>
      </c>
      <c r="S85" s="54">
        <v>-28</v>
      </c>
      <c r="T85" s="54" t="s">
        <v>604</v>
      </c>
      <c r="U85" s="54">
        <v>-131</v>
      </c>
      <c r="V85" s="54">
        <v>15</v>
      </c>
      <c r="W85" s="54">
        <v>2</v>
      </c>
      <c r="X85" s="54">
        <v>-46</v>
      </c>
      <c r="Y85" s="54" t="s">
        <v>604</v>
      </c>
      <c r="Z85" s="54">
        <v>10</v>
      </c>
      <c r="AA85" s="54" t="s">
        <v>604</v>
      </c>
      <c r="AB85" s="54">
        <v>64</v>
      </c>
      <c r="AC85" s="54">
        <v>-17</v>
      </c>
      <c r="AD85" s="54" t="s">
        <v>604</v>
      </c>
      <c r="AE85" s="54" t="s">
        <v>604</v>
      </c>
      <c r="AF85" s="54">
        <v>312</v>
      </c>
    </row>
    <row r="86" spans="1:32" x14ac:dyDescent="0.15">
      <c r="A86" s="54" t="s">
        <v>587</v>
      </c>
      <c r="B86" s="54">
        <v>139</v>
      </c>
      <c r="C86" s="54">
        <v>208</v>
      </c>
      <c r="D86" s="54">
        <v>-208</v>
      </c>
      <c r="E86" s="54">
        <v>10</v>
      </c>
      <c r="F86" s="54">
        <v>23</v>
      </c>
      <c r="G86" s="54">
        <v>-136</v>
      </c>
      <c r="H86" s="54">
        <v>-97</v>
      </c>
      <c r="I86" s="54">
        <v>119</v>
      </c>
      <c r="J86" s="54">
        <v>-140</v>
      </c>
      <c r="K86" s="54">
        <v>158</v>
      </c>
      <c r="L86" s="54" t="s">
        <v>604</v>
      </c>
      <c r="M86" s="54" t="s">
        <v>604</v>
      </c>
      <c r="N86" s="54">
        <v>93</v>
      </c>
      <c r="O86" s="54" t="s">
        <v>604</v>
      </c>
      <c r="P86" s="54" t="s">
        <v>604</v>
      </c>
      <c r="Q86" s="54">
        <v>138</v>
      </c>
      <c r="R86" s="54">
        <v>192</v>
      </c>
      <c r="S86" s="54" t="s">
        <v>586</v>
      </c>
      <c r="T86" s="54" t="s">
        <v>586</v>
      </c>
      <c r="U86" s="54" t="s">
        <v>586</v>
      </c>
      <c r="V86" s="54" t="s">
        <v>586</v>
      </c>
      <c r="W86" s="54" t="s">
        <v>586</v>
      </c>
      <c r="X86" s="54" t="s">
        <v>586</v>
      </c>
      <c r="Y86" s="54" t="s">
        <v>586</v>
      </c>
      <c r="Z86" s="54" t="s">
        <v>586</v>
      </c>
      <c r="AA86" s="54" t="s">
        <v>586</v>
      </c>
      <c r="AB86" s="54" t="s">
        <v>586</v>
      </c>
      <c r="AC86" s="54" t="s">
        <v>586</v>
      </c>
      <c r="AD86" s="54" t="s">
        <v>586</v>
      </c>
      <c r="AE86" s="54" t="s">
        <v>586</v>
      </c>
      <c r="AF86" s="54" t="s">
        <v>586</v>
      </c>
    </row>
    <row r="87" spans="1:32" x14ac:dyDescent="0.15">
      <c r="A87" s="54" t="s">
        <v>161</v>
      </c>
      <c r="B87" s="54" t="s">
        <v>5</v>
      </c>
      <c r="C87" s="54" t="s">
        <v>5</v>
      </c>
      <c r="D87" s="54" t="s">
        <v>5</v>
      </c>
      <c r="E87" s="54" t="s">
        <v>5</v>
      </c>
      <c r="F87" s="54" t="s">
        <v>5</v>
      </c>
      <c r="G87" s="54" t="s">
        <v>5</v>
      </c>
      <c r="H87" s="54" t="s">
        <v>5</v>
      </c>
      <c r="I87" s="54" t="s">
        <v>5</v>
      </c>
      <c r="J87" s="54" t="s">
        <v>5</v>
      </c>
      <c r="K87" s="54" t="s">
        <v>5</v>
      </c>
      <c r="L87" s="54" t="s">
        <v>5</v>
      </c>
      <c r="M87" s="54" t="s">
        <v>5</v>
      </c>
      <c r="N87" s="54" t="s">
        <v>5</v>
      </c>
      <c r="O87" s="54" t="s">
        <v>5</v>
      </c>
      <c r="P87" s="54" t="s">
        <v>5</v>
      </c>
      <c r="Q87" s="54" t="s">
        <v>5</v>
      </c>
      <c r="R87" s="54" t="s">
        <v>5</v>
      </c>
      <c r="S87" s="54" t="s">
        <v>5</v>
      </c>
      <c r="T87" s="54" t="s">
        <v>5</v>
      </c>
      <c r="U87" s="54" t="s">
        <v>5</v>
      </c>
      <c r="V87" s="54" t="s">
        <v>5</v>
      </c>
      <c r="W87" s="54" t="s">
        <v>5</v>
      </c>
      <c r="X87" s="54" t="s">
        <v>5</v>
      </c>
      <c r="Y87" s="54" t="s">
        <v>5</v>
      </c>
      <c r="Z87" s="54" t="s">
        <v>5</v>
      </c>
      <c r="AA87" s="54" t="s">
        <v>5</v>
      </c>
      <c r="AB87" s="54" t="s">
        <v>5</v>
      </c>
      <c r="AC87" s="54" t="s">
        <v>5</v>
      </c>
      <c r="AD87" s="54" t="s">
        <v>5</v>
      </c>
      <c r="AE87" s="54" t="s">
        <v>5</v>
      </c>
      <c r="AF87" s="54" t="s">
        <v>5</v>
      </c>
    </row>
    <row r="88" spans="1:32" x14ac:dyDescent="0.15">
      <c r="A88" s="54" t="s">
        <v>1068</v>
      </c>
      <c r="B88" s="54" t="s">
        <v>586</v>
      </c>
      <c r="C88" s="54" t="s">
        <v>586</v>
      </c>
      <c r="D88" s="54" t="s">
        <v>586</v>
      </c>
      <c r="E88" s="54" t="s">
        <v>586</v>
      </c>
      <c r="F88" s="54" t="s">
        <v>586</v>
      </c>
      <c r="G88" s="54" t="s">
        <v>586</v>
      </c>
      <c r="H88" s="54" t="s">
        <v>586</v>
      </c>
      <c r="I88" s="54" t="s">
        <v>604</v>
      </c>
      <c r="J88" s="54" t="s">
        <v>604</v>
      </c>
      <c r="K88" s="54">
        <v>219</v>
      </c>
      <c r="L88" s="54">
        <v>579</v>
      </c>
      <c r="M88" s="54">
        <v>1132</v>
      </c>
      <c r="N88" s="54">
        <v>1171</v>
      </c>
      <c r="O88" s="54">
        <v>1251</v>
      </c>
      <c r="P88" s="54">
        <v>583</v>
      </c>
      <c r="Q88" s="54">
        <v>940</v>
      </c>
      <c r="R88" s="54">
        <v>926</v>
      </c>
      <c r="S88" s="54">
        <v>1545</v>
      </c>
      <c r="T88" s="54" t="s">
        <v>604</v>
      </c>
      <c r="U88" s="54">
        <v>411</v>
      </c>
      <c r="V88" s="54" t="s">
        <v>586</v>
      </c>
      <c r="W88" s="54" t="s">
        <v>586</v>
      </c>
      <c r="X88" s="54" t="s">
        <v>586</v>
      </c>
      <c r="Y88" s="54" t="s">
        <v>586</v>
      </c>
      <c r="Z88" s="54" t="s">
        <v>586</v>
      </c>
      <c r="AA88" s="54" t="s">
        <v>586</v>
      </c>
      <c r="AB88" s="54" t="s">
        <v>586</v>
      </c>
      <c r="AC88" s="54" t="s">
        <v>586</v>
      </c>
      <c r="AD88" s="54" t="s">
        <v>586</v>
      </c>
      <c r="AE88" s="54" t="s">
        <v>586</v>
      </c>
      <c r="AF88" s="54" t="s">
        <v>586</v>
      </c>
    </row>
    <row r="89" spans="1:32" x14ac:dyDescent="0.15">
      <c r="A89" s="54" t="s">
        <v>837</v>
      </c>
      <c r="B89" s="54">
        <v>3222</v>
      </c>
      <c r="C89" s="54">
        <v>1727</v>
      </c>
      <c r="D89" s="54">
        <v>1370</v>
      </c>
      <c r="E89" s="54">
        <v>1338</v>
      </c>
      <c r="F89" s="54">
        <v>329</v>
      </c>
      <c r="G89" s="54">
        <v>2067</v>
      </c>
      <c r="H89" s="54">
        <v>26</v>
      </c>
      <c r="I89" s="54">
        <v>3928</v>
      </c>
      <c r="J89" s="54">
        <v>4342</v>
      </c>
      <c r="K89" s="54">
        <v>6591</v>
      </c>
      <c r="L89" s="54">
        <v>9085</v>
      </c>
      <c r="M89" s="54">
        <v>13781</v>
      </c>
      <c r="N89" s="54">
        <v>17191</v>
      </c>
      <c r="O89" s="54">
        <v>25059</v>
      </c>
      <c r="P89" s="54">
        <v>13541</v>
      </c>
      <c r="Q89" s="54">
        <v>22177</v>
      </c>
      <c r="R89" s="54">
        <v>37260</v>
      </c>
      <c r="S89" s="54">
        <v>45387</v>
      </c>
      <c r="T89" s="54">
        <v>45819</v>
      </c>
      <c r="U89" s="54">
        <v>22210</v>
      </c>
      <c r="V89" s="54">
        <v>21316</v>
      </c>
      <c r="W89" s="54">
        <v>23345</v>
      </c>
      <c r="X89" s="54">
        <v>56976</v>
      </c>
      <c r="Y89" s="54">
        <v>35924</v>
      </c>
      <c r="Z89" s="54">
        <v>45932</v>
      </c>
      <c r="AA89" s="54">
        <v>132443</v>
      </c>
      <c r="AB89" s="54">
        <v>62496</v>
      </c>
      <c r="AC89" s="54">
        <v>31013</v>
      </c>
      <c r="AD89" s="54">
        <v>60796</v>
      </c>
      <c r="AE89" s="54">
        <v>52665</v>
      </c>
      <c r="AF89" s="54">
        <v>27792</v>
      </c>
    </row>
    <row r="90" spans="1:32" x14ac:dyDescent="0.15">
      <c r="A90" s="54" t="s">
        <v>836</v>
      </c>
      <c r="B90" s="54">
        <v>603</v>
      </c>
      <c r="C90" s="54">
        <v>906</v>
      </c>
      <c r="D90" s="54">
        <v>38</v>
      </c>
      <c r="E90" s="54">
        <v>3</v>
      </c>
      <c r="F90" s="54">
        <v>13</v>
      </c>
      <c r="G90" s="54">
        <v>780</v>
      </c>
      <c r="H90" s="54">
        <v>-1755</v>
      </c>
      <c r="I90" s="54">
        <v>-129</v>
      </c>
      <c r="J90" s="54">
        <v>267</v>
      </c>
      <c r="K90" s="54">
        <v>853</v>
      </c>
      <c r="L90" s="54">
        <v>383</v>
      </c>
      <c r="M90" s="54">
        <v>-53</v>
      </c>
      <c r="N90" s="54">
        <v>934</v>
      </c>
      <c r="O90" s="54">
        <v>-110</v>
      </c>
      <c r="P90" s="54">
        <v>904</v>
      </c>
      <c r="Q90" s="54">
        <v>-146</v>
      </c>
      <c r="R90" s="54">
        <v>2867</v>
      </c>
      <c r="S90" s="54">
        <v>85</v>
      </c>
      <c r="T90" s="54">
        <v>2100</v>
      </c>
      <c r="U90" s="54">
        <v>1230</v>
      </c>
      <c r="V90" s="54">
        <v>2247</v>
      </c>
      <c r="W90" s="54">
        <v>20</v>
      </c>
      <c r="X90" s="54">
        <v>-2248</v>
      </c>
      <c r="Y90" s="54">
        <v>1740</v>
      </c>
      <c r="Z90" s="54">
        <v>1589</v>
      </c>
      <c r="AA90" s="54">
        <v>9343</v>
      </c>
      <c r="AB90" s="54">
        <v>2206</v>
      </c>
      <c r="AC90" s="54">
        <v>4953</v>
      </c>
      <c r="AD90" s="54">
        <v>1425</v>
      </c>
      <c r="AE90" s="54">
        <v>1078</v>
      </c>
      <c r="AF90" s="54">
        <v>3480</v>
      </c>
    </row>
    <row r="91" spans="1:32" ht="14" x14ac:dyDescent="0.2">
      <c r="A91" s="524" t="s">
        <v>123</v>
      </c>
      <c r="B91" s="522"/>
      <c r="C91" s="522"/>
      <c r="D91" s="522"/>
      <c r="E91" s="522"/>
      <c r="F91" s="522"/>
      <c r="G91" s="522"/>
      <c r="H91" s="522"/>
      <c r="I91" s="522"/>
      <c r="J91" s="522"/>
      <c r="K91" s="522"/>
      <c r="L91" s="522"/>
      <c r="M91" s="522"/>
      <c r="N91" s="522"/>
      <c r="O91" s="522"/>
      <c r="P91" s="522"/>
      <c r="Q91" s="522"/>
      <c r="R91" s="522"/>
      <c r="S91" s="522"/>
      <c r="T91" s="522"/>
      <c r="U91" s="522"/>
      <c r="V91" s="522"/>
      <c r="W91" s="522"/>
      <c r="X91" s="522"/>
      <c r="Y91" s="522"/>
      <c r="Z91" s="522"/>
      <c r="AA91" s="522"/>
      <c r="AB91" s="522"/>
      <c r="AC91" s="522"/>
      <c r="AD91" s="522"/>
      <c r="AE91" s="522"/>
      <c r="AF91" s="522"/>
    </row>
    <row r="92" spans="1:32" x14ac:dyDescent="0.15">
      <c r="A92" s="521" t="s">
        <v>585</v>
      </c>
      <c r="B92" s="522"/>
      <c r="C92" s="522"/>
      <c r="D92" s="522"/>
      <c r="E92" s="522"/>
      <c r="F92" s="522"/>
      <c r="G92" s="522"/>
      <c r="H92" s="522"/>
      <c r="I92" s="522"/>
      <c r="J92" s="522"/>
      <c r="K92" s="522"/>
      <c r="L92" s="522"/>
      <c r="M92" s="522"/>
      <c r="N92" s="522"/>
      <c r="O92" s="522"/>
      <c r="P92" s="522"/>
      <c r="Q92" s="522"/>
      <c r="R92" s="522"/>
      <c r="S92" s="522"/>
      <c r="T92" s="522"/>
      <c r="U92" s="522"/>
      <c r="V92" s="522"/>
      <c r="W92" s="522"/>
      <c r="X92" s="522"/>
      <c r="Y92" s="522"/>
      <c r="Z92" s="522"/>
      <c r="AA92" s="522"/>
      <c r="AB92" s="522"/>
      <c r="AC92" s="522"/>
      <c r="AD92" s="522"/>
      <c r="AE92" s="522"/>
      <c r="AF92" s="522"/>
    </row>
    <row r="93" spans="1:32" x14ac:dyDescent="0.15">
      <c r="A93" s="521" t="s">
        <v>584</v>
      </c>
      <c r="B93" s="522"/>
      <c r="C93" s="522"/>
      <c r="D93" s="522"/>
      <c r="E93" s="522"/>
      <c r="F93" s="522"/>
      <c r="G93" s="522"/>
      <c r="H93" s="522"/>
      <c r="I93" s="522"/>
      <c r="J93" s="522"/>
      <c r="K93" s="522"/>
      <c r="L93" s="522"/>
      <c r="M93" s="522"/>
      <c r="N93" s="522"/>
      <c r="O93" s="522"/>
      <c r="P93" s="522"/>
      <c r="Q93" s="522"/>
      <c r="R93" s="522"/>
      <c r="S93" s="522"/>
      <c r="T93" s="522"/>
      <c r="U93" s="522"/>
      <c r="V93" s="522"/>
      <c r="W93" s="522"/>
      <c r="X93" s="522"/>
      <c r="Y93" s="522"/>
      <c r="Z93" s="522"/>
      <c r="AA93" s="522"/>
      <c r="AB93" s="522"/>
      <c r="AC93" s="522"/>
      <c r="AD93" s="522"/>
      <c r="AE93" s="522"/>
      <c r="AF93" s="522"/>
    </row>
    <row r="94" spans="1:32" x14ac:dyDescent="0.15">
      <c r="A94" s="521" t="s">
        <v>583</v>
      </c>
      <c r="B94" s="522"/>
      <c r="C94" s="522"/>
      <c r="D94" s="522"/>
      <c r="E94" s="522"/>
      <c r="F94" s="522"/>
      <c r="G94" s="522"/>
      <c r="H94" s="522"/>
      <c r="I94" s="522"/>
      <c r="J94" s="522"/>
      <c r="K94" s="522"/>
      <c r="L94" s="522"/>
      <c r="M94" s="522"/>
      <c r="N94" s="522"/>
      <c r="O94" s="522"/>
      <c r="P94" s="522"/>
      <c r="Q94" s="522"/>
      <c r="R94" s="522"/>
      <c r="S94" s="522"/>
      <c r="T94" s="522"/>
      <c r="U94" s="522"/>
      <c r="V94" s="522"/>
      <c r="W94" s="522"/>
      <c r="X94" s="522"/>
      <c r="Y94" s="522"/>
      <c r="Z94" s="522"/>
      <c r="AA94" s="522"/>
      <c r="AB94" s="522"/>
      <c r="AC94" s="522"/>
      <c r="AD94" s="522"/>
      <c r="AE94" s="522"/>
      <c r="AF94" s="522"/>
    </row>
    <row r="95" spans="1:32" x14ac:dyDescent="0.15">
      <c r="A95" s="521" t="s">
        <v>582</v>
      </c>
      <c r="B95" s="522"/>
      <c r="C95" s="522"/>
      <c r="D95" s="522"/>
      <c r="E95" s="522"/>
      <c r="F95" s="522"/>
      <c r="G95" s="522"/>
      <c r="H95" s="522"/>
      <c r="I95" s="522"/>
      <c r="J95" s="522"/>
      <c r="K95" s="522"/>
      <c r="L95" s="522"/>
      <c r="M95" s="522"/>
      <c r="N95" s="522"/>
      <c r="O95" s="522"/>
      <c r="P95" s="522"/>
      <c r="Q95" s="522"/>
      <c r="R95" s="522"/>
      <c r="S95" s="522"/>
      <c r="T95" s="522"/>
      <c r="U95" s="522"/>
      <c r="V95" s="522"/>
      <c r="W95" s="522"/>
      <c r="X95" s="522"/>
      <c r="Y95" s="522"/>
      <c r="Z95" s="522"/>
      <c r="AA95" s="522"/>
      <c r="AB95" s="522"/>
      <c r="AC95" s="522"/>
      <c r="AD95" s="522"/>
      <c r="AE95" s="522"/>
      <c r="AF95" s="522"/>
    </row>
    <row r="96" spans="1:32" x14ac:dyDescent="0.15">
      <c r="A96" s="521" t="s">
        <v>581</v>
      </c>
      <c r="B96" s="522"/>
      <c r="C96" s="522"/>
      <c r="D96" s="522"/>
      <c r="E96" s="522"/>
      <c r="F96" s="522"/>
      <c r="G96" s="522"/>
      <c r="H96" s="522"/>
      <c r="I96" s="522"/>
      <c r="J96" s="522"/>
      <c r="K96" s="522"/>
      <c r="L96" s="522"/>
      <c r="M96" s="522"/>
      <c r="N96" s="522"/>
      <c r="O96" s="522"/>
      <c r="P96" s="522"/>
      <c r="Q96" s="522"/>
      <c r="R96" s="522"/>
      <c r="S96" s="522"/>
      <c r="T96" s="522"/>
      <c r="U96" s="522"/>
      <c r="V96" s="522"/>
      <c r="W96" s="522"/>
      <c r="X96" s="522"/>
      <c r="Y96" s="522"/>
      <c r="Z96" s="522"/>
      <c r="AA96" s="522"/>
      <c r="AB96" s="522"/>
      <c r="AC96" s="522"/>
      <c r="AD96" s="522"/>
      <c r="AE96" s="522"/>
      <c r="AF96" s="522"/>
    </row>
    <row r="97" spans="1:32" x14ac:dyDescent="0.15">
      <c r="A97" s="521" t="s">
        <v>580</v>
      </c>
      <c r="B97" s="522"/>
      <c r="C97" s="522"/>
      <c r="D97" s="522"/>
      <c r="E97" s="522"/>
      <c r="F97" s="522"/>
      <c r="G97" s="522"/>
      <c r="H97" s="522"/>
      <c r="I97" s="522"/>
      <c r="J97" s="522"/>
      <c r="K97" s="522"/>
      <c r="L97" s="522"/>
      <c r="M97" s="522"/>
      <c r="N97" s="522"/>
      <c r="O97" s="522"/>
      <c r="P97" s="522"/>
      <c r="Q97" s="522"/>
      <c r="R97" s="522"/>
      <c r="S97" s="522"/>
      <c r="T97" s="522"/>
      <c r="U97" s="522"/>
      <c r="V97" s="522"/>
      <c r="W97" s="522"/>
      <c r="X97" s="522"/>
      <c r="Y97" s="522"/>
      <c r="Z97" s="522"/>
      <c r="AA97" s="522"/>
      <c r="AB97" s="522"/>
      <c r="AC97" s="522"/>
      <c r="AD97" s="522"/>
      <c r="AE97" s="522"/>
      <c r="AF97" s="522"/>
    </row>
    <row r="98" spans="1:32" x14ac:dyDescent="0.15">
      <c r="A98" s="521" t="s">
        <v>579</v>
      </c>
      <c r="B98" s="522"/>
      <c r="C98" s="522"/>
      <c r="D98" s="522"/>
      <c r="E98" s="522"/>
      <c r="F98" s="522"/>
      <c r="G98" s="522"/>
      <c r="H98" s="522"/>
      <c r="I98" s="522"/>
      <c r="J98" s="522"/>
      <c r="K98" s="522"/>
      <c r="L98" s="522"/>
      <c r="M98" s="522"/>
      <c r="N98" s="522"/>
      <c r="O98" s="522"/>
      <c r="P98" s="522"/>
      <c r="Q98" s="522"/>
      <c r="R98" s="522"/>
      <c r="S98" s="522"/>
      <c r="T98" s="522"/>
      <c r="U98" s="522"/>
      <c r="V98" s="522"/>
      <c r="W98" s="522"/>
      <c r="X98" s="522"/>
      <c r="Y98" s="522"/>
      <c r="Z98" s="522"/>
      <c r="AA98" s="522"/>
      <c r="AB98" s="522"/>
      <c r="AC98" s="522"/>
      <c r="AD98" s="522"/>
      <c r="AE98" s="522"/>
      <c r="AF98" s="522"/>
    </row>
    <row r="99" spans="1:32" x14ac:dyDescent="0.15">
      <c r="A99" s="521" t="s">
        <v>835</v>
      </c>
      <c r="B99" s="522"/>
      <c r="C99" s="522"/>
      <c r="D99" s="522"/>
      <c r="E99" s="522"/>
      <c r="F99" s="522"/>
      <c r="G99" s="522"/>
      <c r="H99" s="522"/>
      <c r="I99" s="522"/>
      <c r="J99" s="522"/>
      <c r="K99" s="522"/>
      <c r="L99" s="522"/>
      <c r="M99" s="522"/>
      <c r="N99" s="522"/>
      <c r="O99" s="522"/>
      <c r="P99" s="522"/>
      <c r="Q99" s="522"/>
      <c r="R99" s="522"/>
      <c r="S99" s="522"/>
      <c r="T99" s="522"/>
      <c r="U99" s="522"/>
      <c r="V99" s="522"/>
      <c r="W99" s="522"/>
      <c r="X99" s="522"/>
      <c r="Y99" s="522"/>
      <c r="Z99" s="522"/>
      <c r="AA99" s="522"/>
      <c r="AB99" s="522"/>
      <c r="AC99" s="522"/>
      <c r="AD99" s="522"/>
      <c r="AE99" s="522"/>
      <c r="AF99" s="522"/>
    </row>
    <row r="100" spans="1:32" x14ac:dyDescent="0.15">
      <c r="A100" s="521" t="s">
        <v>834</v>
      </c>
      <c r="B100" s="522"/>
      <c r="C100" s="522"/>
      <c r="D100" s="522"/>
      <c r="E100" s="522"/>
      <c r="F100" s="522"/>
      <c r="G100" s="522"/>
      <c r="H100" s="522"/>
      <c r="I100" s="522"/>
      <c r="J100" s="522"/>
      <c r="K100" s="522"/>
      <c r="L100" s="522"/>
      <c r="M100" s="522"/>
      <c r="N100" s="522"/>
      <c r="O100" s="522"/>
      <c r="P100" s="522"/>
      <c r="Q100" s="522"/>
      <c r="R100" s="522"/>
      <c r="S100" s="522"/>
      <c r="T100" s="522"/>
      <c r="U100" s="522"/>
      <c r="V100" s="522"/>
      <c r="W100" s="522"/>
      <c r="X100" s="522"/>
      <c r="Y100" s="522"/>
      <c r="Z100" s="522"/>
      <c r="AA100" s="522"/>
      <c r="AB100" s="522"/>
      <c r="AC100" s="522"/>
      <c r="AD100" s="522"/>
      <c r="AE100" s="522"/>
      <c r="AF100" s="522"/>
    </row>
    <row r="101" spans="1:32" x14ac:dyDescent="0.15">
      <c r="A101" s="521" t="s">
        <v>578</v>
      </c>
      <c r="B101" s="522"/>
      <c r="C101" s="522"/>
      <c r="D101" s="522"/>
      <c r="E101" s="522"/>
      <c r="F101" s="522"/>
      <c r="G101" s="522"/>
      <c r="H101" s="522"/>
      <c r="I101" s="522"/>
      <c r="J101" s="522"/>
      <c r="K101" s="522"/>
      <c r="L101" s="522"/>
      <c r="M101" s="522"/>
      <c r="N101" s="522"/>
      <c r="O101" s="522"/>
      <c r="P101" s="522"/>
      <c r="Q101" s="522"/>
      <c r="R101" s="522"/>
      <c r="S101" s="522"/>
      <c r="T101" s="522"/>
      <c r="U101" s="522"/>
      <c r="V101" s="522"/>
      <c r="W101" s="522"/>
      <c r="X101" s="522"/>
      <c r="Y101" s="522"/>
      <c r="Z101" s="522"/>
      <c r="AA101" s="522"/>
      <c r="AB101" s="522"/>
      <c r="AC101" s="522"/>
      <c r="AD101" s="522"/>
      <c r="AE101" s="522"/>
      <c r="AF101" s="522"/>
    </row>
    <row r="102" spans="1:32" x14ac:dyDescent="0.15">
      <c r="A102" s="521" t="s">
        <v>577</v>
      </c>
      <c r="B102" s="522"/>
      <c r="C102" s="522"/>
      <c r="D102" s="522"/>
      <c r="E102" s="522"/>
      <c r="F102" s="522"/>
      <c r="G102" s="522"/>
      <c r="H102" s="522"/>
      <c r="I102" s="522"/>
      <c r="J102" s="522"/>
      <c r="K102" s="522"/>
      <c r="L102" s="522"/>
      <c r="M102" s="522"/>
      <c r="N102" s="522"/>
      <c r="O102" s="522"/>
      <c r="P102" s="522"/>
      <c r="Q102" s="522"/>
      <c r="R102" s="522"/>
      <c r="S102" s="522"/>
      <c r="T102" s="522"/>
      <c r="U102" s="522"/>
      <c r="V102" s="522"/>
      <c r="W102" s="522"/>
      <c r="X102" s="522"/>
      <c r="Y102" s="522"/>
      <c r="Z102" s="522"/>
      <c r="AA102" s="522"/>
      <c r="AB102" s="522"/>
      <c r="AC102" s="522"/>
      <c r="AD102" s="522"/>
      <c r="AE102" s="522"/>
      <c r="AF102" s="522"/>
    </row>
    <row r="103" spans="1:32" x14ac:dyDescent="0.15">
      <c r="A103" s="521" t="s">
        <v>576</v>
      </c>
      <c r="B103" s="522"/>
      <c r="C103" s="522"/>
      <c r="D103" s="522"/>
      <c r="E103" s="522"/>
      <c r="F103" s="522"/>
      <c r="G103" s="522"/>
      <c r="H103" s="522"/>
      <c r="I103" s="522"/>
      <c r="J103" s="522"/>
      <c r="K103" s="522"/>
      <c r="L103" s="522"/>
      <c r="M103" s="522"/>
      <c r="N103" s="522"/>
      <c r="O103" s="522"/>
      <c r="P103" s="522"/>
      <c r="Q103" s="522"/>
      <c r="R103" s="522"/>
      <c r="S103" s="522"/>
      <c r="T103" s="522"/>
      <c r="U103" s="522"/>
      <c r="V103" s="522"/>
      <c r="W103" s="522"/>
      <c r="X103" s="522"/>
      <c r="Y103" s="522"/>
      <c r="Z103" s="522"/>
      <c r="AA103" s="522"/>
      <c r="AB103" s="522"/>
      <c r="AC103" s="522"/>
      <c r="AD103" s="522"/>
      <c r="AE103" s="522"/>
      <c r="AF103" s="522"/>
    </row>
    <row r="104" spans="1:32" x14ac:dyDescent="0.15">
      <c r="A104" s="521" t="s">
        <v>575</v>
      </c>
      <c r="B104" s="522"/>
      <c r="C104" s="522"/>
      <c r="D104" s="522"/>
      <c r="E104" s="522"/>
      <c r="F104" s="522"/>
      <c r="G104" s="522"/>
      <c r="H104" s="522"/>
      <c r="I104" s="522"/>
      <c r="J104" s="522"/>
      <c r="K104" s="522"/>
      <c r="L104" s="522"/>
      <c r="M104" s="522"/>
      <c r="N104" s="522"/>
      <c r="O104" s="522"/>
      <c r="P104" s="522"/>
      <c r="Q104" s="522"/>
      <c r="R104" s="522"/>
      <c r="S104" s="522"/>
      <c r="T104" s="522"/>
      <c r="U104" s="522"/>
      <c r="V104" s="522"/>
      <c r="W104" s="522"/>
      <c r="X104" s="522"/>
      <c r="Y104" s="522"/>
      <c r="Z104" s="522"/>
      <c r="AA104" s="522"/>
      <c r="AB104" s="522"/>
      <c r="AC104" s="522"/>
      <c r="AD104" s="522"/>
      <c r="AE104" s="522"/>
      <c r="AF104" s="522"/>
    </row>
  </sheetData>
  <mergeCells count="51">
    <mergeCell ref="A100:AF100"/>
    <mergeCell ref="A101:AF101"/>
    <mergeCell ref="A102:AF102"/>
    <mergeCell ref="A103:AF103"/>
    <mergeCell ref="A104:AF104"/>
    <mergeCell ref="A99:AF99"/>
    <mergeCell ref="AD7"/>
    <mergeCell ref="AE7"/>
    <mergeCell ref="AF7"/>
    <mergeCell ref="A91:AF91"/>
    <mergeCell ref="A92:AF92"/>
    <mergeCell ref="A93:AF93"/>
    <mergeCell ref="X7"/>
    <mergeCell ref="Y7"/>
    <mergeCell ref="Z7"/>
    <mergeCell ref="A94:AF94"/>
    <mergeCell ref="A95:AF95"/>
    <mergeCell ref="A96:AF96"/>
    <mergeCell ref="A97:AF97"/>
    <mergeCell ref="A98:AF98"/>
    <mergeCell ref="Q7"/>
    <mergeCell ref="AA7"/>
    <mergeCell ref="AB7"/>
    <mergeCell ref="AC7"/>
    <mergeCell ref="R7"/>
    <mergeCell ref="S7"/>
    <mergeCell ref="T7"/>
    <mergeCell ref="U7"/>
    <mergeCell ref="V7"/>
    <mergeCell ref="W7"/>
    <mergeCell ref="L7"/>
    <mergeCell ref="M7"/>
    <mergeCell ref="N7"/>
    <mergeCell ref="O7"/>
    <mergeCell ref="P7"/>
    <mergeCell ref="A1:AF1"/>
    <mergeCell ref="A2:AF2"/>
    <mergeCell ref="A3:AF3"/>
    <mergeCell ref="A4:AF4"/>
    <mergeCell ref="A6:A7"/>
    <mergeCell ref="B6:AF6"/>
    <mergeCell ref="B7"/>
    <mergeCell ref="C7"/>
    <mergeCell ref="D7"/>
    <mergeCell ref="E7"/>
    <mergeCell ref="F7"/>
    <mergeCell ref="G7"/>
    <mergeCell ref="H7"/>
    <mergeCell ref="I7"/>
    <mergeCell ref="J7"/>
    <mergeCell ref="K7"/>
  </mergeCells>
  <pageMargins left="0.75" right="0.75" top="1" bottom="1" header="0.5" footer="0.5"/>
  <pageSetup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4"/>
  <sheetViews>
    <sheetView zoomScale="200" zoomScaleNormal="200" zoomScalePageLayoutView="200" workbookViewId="0">
      <pane xSplit="1" ySplit="7" topLeftCell="B49" activePane="bottomRight" state="frozen"/>
      <selection activeCell="A103" sqref="A103:XFD103"/>
      <selection pane="topRight" activeCell="A103" sqref="A103:XFD103"/>
      <selection pane="bottomLeft" activeCell="A103" sqref="A103:XFD103"/>
      <selection pane="bottomRight" activeCell="A103" sqref="A103:XFD103"/>
    </sheetView>
  </sheetViews>
  <sheetFormatPr baseColWidth="10" defaultColWidth="7.5703125" defaultRowHeight="13" x14ac:dyDescent="0.15"/>
  <cols>
    <col min="1" max="1" width="30.42578125" style="54" bestFit="1" customWidth="1"/>
    <col min="2" max="16384" width="7.5703125" style="54"/>
  </cols>
  <sheetData>
    <row r="1" spans="1:32" ht="18" x14ac:dyDescent="0.2">
      <c r="A1" s="525" t="s">
        <v>1080</v>
      </c>
      <c r="B1" s="522"/>
      <c r="C1" s="522"/>
      <c r="D1" s="522"/>
      <c r="E1" s="522"/>
      <c r="F1" s="522"/>
      <c r="G1" s="522"/>
      <c r="H1" s="522"/>
      <c r="I1" s="522"/>
      <c r="J1" s="522"/>
      <c r="K1" s="522"/>
      <c r="L1" s="522"/>
      <c r="M1" s="522"/>
      <c r="N1" s="522"/>
      <c r="O1" s="522"/>
      <c r="P1" s="522"/>
      <c r="Q1" s="522"/>
      <c r="R1" s="522"/>
      <c r="S1" s="522"/>
      <c r="T1" s="522"/>
      <c r="U1" s="522"/>
      <c r="V1" s="522"/>
      <c r="W1" s="522"/>
      <c r="X1" s="522"/>
      <c r="Y1" s="522"/>
      <c r="Z1" s="522"/>
      <c r="AA1" s="522"/>
      <c r="AB1" s="522"/>
      <c r="AC1" s="522"/>
      <c r="AD1" s="522"/>
      <c r="AE1" s="522"/>
      <c r="AF1" s="522"/>
    </row>
    <row r="2" spans="1:32" ht="17" x14ac:dyDescent="0.2">
      <c r="A2" s="526" t="s">
        <v>1079</v>
      </c>
      <c r="B2" s="522"/>
      <c r="C2" s="522"/>
      <c r="D2" s="522"/>
      <c r="E2" s="522"/>
      <c r="F2" s="522"/>
      <c r="G2" s="522"/>
      <c r="H2" s="522"/>
      <c r="I2" s="522"/>
      <c r="J2" s="522"/>
      <c r="K2" s="522"/>
      <c r="L2" s="522"/>
      <c r="M2" s="522"/>
      <c r="N2" s="522"/>
      <c r="O2" s="522"/>
      <c r="P2" s="522"/>
      <c r="Q2" s="522"/>
      <c r="R2" s="522"/>
      <c r="S2" s="522"/>
      <c r="T2" s="522"/>
      <c r="U2" s="522"/>
      <c r="V2" s="522"/>
      <c r="W2" s="522"/>
      <c r="X2" s="522"/>
      <c r="Y2" s="522"/>
      <c r="Z2" s="522"/>
      <c r="AA2" s="522"/>
      <c r="AB2" s="522"/>
      <c r="AC2" s="522"/>
      <c r="AD2" s="522"/>
      <c r="AE2" s="522"/>
      <c r="AF2" s="522"/>
    </row>
    <row r="3" spans="1:32" x14ac:dyDescent="0.15">
      <c r="A3" s="522" t="s">
        <v>308</v>
      </c>
      <c r="B3" s="522"/>
      <c r="C3" s="522"/>
      <c r="D3" s="522"/>
      <c r="E3" s="522"/>
      <c r="F3" s="522"/>
      <c r="G3" s="522"/>
      <c r="H3" s="522"/>
      <c r="I3" s="522"/>
      <c r="J3" s="522"/>
      <c r="K3" s="522"/>
      <c r="L3" s="522"/>
      <c r="M3" s="522"/>
      <c r="N3" s="522"/>
      <c r="O3" s="522"/>
      <c r="P3" s="522"/>
      <c r="Q3" s="522"/>
      <c r="R3" s="522"/>
      <c r="S3" s="522"/>
      <c r="T3" s="522"/>
      <c r="U3" s="522"/>
      <c r="V3" s="522"/>
      <c r="W3" s="522"/>
      <c r="X3" s="522"/>
      <c r="Y3" s="522"/>
      <c r="Z3" s="522"/>
      <c r="AA3" s="522"/>
      <c r="AB3" s="522"/>
      <c r="AC3" s="522"/>
      <c r="AD3" s="522"/>
      <c r="AE3" s="522"/>
      <c r="AF3" s="522"/>
    </row>
    <row r="4" spans="1:32" x14ac:dyDescent="0.15">
      <c r="A4" s="522" t="s">
        <v>1072</v>
      </c>
      <c r="B4" s="522"/>
      <c r="C4" s="522"/>
      <c r="D4" s="522"/>
      <c r="E4" s="522"/>
      <c r="F4" s="522"/>
      <c r="G4" s="522"/>
      <c r="H4" s="522"/>
      <c r="I4" s="522"/>
      <c r="J4" s="522"/>
      <c r="K4" s="522"/>
      <c r="L4" s="522"/>
      <c r="M4" s="522"/>
      <c r="N4" s="522"/>
      <c r="O4" s="522"/>
      <c r="P4" s="522"/>
      <c r="Q4" s="522"/>
      <c r="R4" s="522"/>
      <c r="S4" s="522"/>
      <c r="T4" s="522"/>
      <c r="U4" s="522"/>
      <c r="V4" s="522"/>
      <c r="W4" s="522"/>
      <c r="X4" s="522"/>
      <c r="Y4" s="522"/>
      <c r="Z4" s="522"/>
      <c r="AA4" s="522"/>
      <c r="AB4" s="522"/>
      <c r="AC4" s="522"/>
      <c r="AD4" s="522"/>
      <c r="AE4" s="522"/>
      <c r="AF4" s="522"/>
    </row>
    <row r="6" spans="1:32" x14ac:dyDescent="0.15">
      <c r="A6" s="523" t="s">
        <v>5</v>
      </c>
      <c r="B6" s="523" t="s">
        <v>826</v>
      </c>
      <c r="C6" s="523"/>
      <c r="D6" s="523"/>
      <c r="E6" s="523"/>
      <c r="F6" s="523"/>
      <c r="G6" s="523"/>
      <c r="H6" s="523"/>
      <c r="I6" s="523"/>
      <c r="J6" s="523"/>
      <c r="K6" s="523"/>
      <c r="L6" s="523"/>
      <c r="M6" s="523"/>
      <c r="N6" s="523"/>
      <c r="O6" s="523"/>
      <c r="P6" s="523"/>
      <c r="Q6" s="523"/>
      <c r="R6" s="523"/>
      <c r="S6" s="523"/>
      <c r="T6" s="523"/>
      <c r="U6" s="523"/>
      <c r="V6" s="523"/>
      <c r="W6" s="523"/>
      <c r="X6" s="523"/>
      <c r="Y6" s="523"/>
      <c r="Z6" s="523"/>
      <c r="AA6" s="523"/>
      <c r="AB6" s="523"/>
      <c r="AC6" s="523"/>
      <c r="AD6" s="523"/>
      <c r="AE6" s="523"/>
      <c r="AF6" s="523"/>
    </row>
    <row r="7" spans="1:32" x14ac:dyDescent="0.15">
      <c r="A7" s="523"/>
      <c r="B7" s="523" t="s">
        <v>253</v>
      </c>
      <c r="C7" s="523" t="s">
        <v>252</v>
      </c>
      <c r="D7" s="523" t="s">
        <v>251</v>
      </c>
      <c r="E7" s="523" t="s">
        <v>250</v>
      </c>
      <c r="F7" s="523" t="s">
        <v>249</v>
      </c>
      <c r="G7" s="523" t="s">
        <v>248</v>
      </c>
      <c r="H7" s="523" t="s">
        <v>247</v>
      </c>
      <c r="I7" s="523" t="s">
        <v>246</v>
      </c>
      <c r="J7" s="523" t="s">
        <v>245</v>
      </c>
      <c r="K7" s="523" t="s">
        <v>244</v>
      </c>
      <c r="L7" s="523" t="s">
        <v>243</v>
      </c>
      <c r="M7" s="523" t="s">
        <v>242</v>
      </c>
      <c r="N7" s="523" t="s">
        <v>241</v>
      </c>
      <c r="O7" s="523" t="s">
        <v>240</v>
      </c>
      <c r="P7" s="523" t="s">
        <v>239</v>
      </c>
      <c r="Q7" s="523" t="s">
        <v>238</v>
      </c>
      <c r="R7" s="523" t="s">
        <v>237</v>
      </c>
      <c r="S7" s="523" t="s">
        <v>236</v>
      </c>
      <c r="T7" s="523" t="s">
        <v>235</v>
      </c>
      <c r="U7" s="523" t="s">
        <v>234</v>
      </c>
      <c r="V7" s="523" t="s">
        <v>233</v>
      </c>
      <c r="W7" s="523" t="s">
        <v>232</v>
      </c>
      <c r="X7" s="523" t="s">
        <v>231</v>
      </c>
      <c r="Y7" s="523" t="s">
        <v>230</v>
      </c>
      <c r="Z7" s="523" t="s">
        <v>229</v>
      </c>
      <c r="AA7" s="523" t="s">
        <v>228</v>
      </c>
      <c r="AB7" s="523" t="s">
        <v>227</v>
      </c>
      <c r="AC7" s="523" t="s">
        <v>226</v>
      </c>
      <c r="AD7" s="523" t="s">
        <v>225</v>
      </c>
      <c r="AE7" s="523" t="s">
        <v>224</v>
      </c>
      <c r="AF7" s="523" t="s">
        <v>223</v>
      </c>
    </row>
    <row r="8" spans="1:32" x14ac:dyDescent="0.15">
      <c r="A8" s="54" t="s">
        <v>825</v>
      </c>
      <c r="B8" s="54">
        <v>-13436</v>
      </c>
      <c r="C8" s="54">
        <v>-11404</v>
      </c>
      <c r="D8" s="54">
        <v>-6956</v>
      </c>
      <c r="E8" s="54">
        <v>895</v>
      </c>
      <c r="F8" s="54">
        <v>8825</v>
      </c>
      <c r="G8" s="54">
        <v>6832</v>
      </c>
      <c r="H8" s="54">
        <v>11187</v>
      </c>
      <c r="I8" s="54">
        <v>18512</v>
      </c>
      <c r="J8" s="54">
        <v>807</v>
      </c>
      <c r="K8" s="54">
        <v>-3313</v>
      </c>
      <c r="L8" s="54">
        <v>11705</v>
      </c>
      <c r="M8" s="54">
        <v>22668</v>
      </c>
      <c r="N8" s="54">
        <v>15505</v>
      </c>
      <c r="O8" s="54">
        <v>4357</v>
      </c>
      <c r="P8" s="54">
        <v>9661</v>
      </c>
      <c r="Q8" s="54">
        <v>5999</v>
      </c>
      <c r="R8" s="54">
        <v>26035</v>
      </c>
      <c r="S8" s="54">
        <v>61756</v>
      </c>
      <c r="T8" s="54">
        <v>-12431</v>
      </c>
      <c r="U8" s="54">
        <v>11624</v>
      </c>
      <c r="V8" s="54">
        <v>26483</v>
      </c>
      <c r="W8" s="54">
        <v>-6609</v>
      </c>
      <c r="X8" s="54">
        <v>20039</v>
      </c>
      <c r="Y8" s="54">
        <v>-15386</v>
      </c>
      <c r="Z8" s="54">
        <v>-21390</v>
      </c>
      <c r="AA8" s="54">
        <v>-17339</v>
      </c>
      <c r="AB8" s="54">
        <v>-31049</v>
      </c>
      <c r="AC8" s="54">
        <v>48324</v>
      </c>
      <c r="AD8" s="54">
        <v>-41960</v>
      </c>
      <c r="AE8" s="54">
        <v>17759</v>
      </c>
      <c r="AF8" s="54">
        <v>21037</v>
      </c>
    </row>
    <row r="9" spans="1:32" x14ac:dyDescent="0.15">
      <c r="A9" s="54" t="s">
        <v>824</v>
      </c>
      <c r="B9" s="54">
        <v>-356</v>
      </c>
      <c r="C9" s="54">
        <v>-2208</v>
      </c>
      <c r="D9" s="54">
        <v>-181</v>
      </c>
      <c r="E9" s="54">
        <v>-119</v>
      </c>
      <c r="F9" s="54">
        <v>930</v>
      </c>
      <c r="G9" s="54">
        <v>1589</v>
      </c>
      <c r="H9" s="54">
        <v>403</v>
      </c>
      <c r="I9" s="54">
        <v>-31</v>
      </c>
      <c r="J9" s="54">
        <v>2751</v>
      </c>
      <c r="K9" s="54">
        <v>-1589</v>
      </c>
      <c r="L9" s="54">
        <v>1605</v>
      </c>
      <c r="M9" s="54">
        <v>277</v>
      </c>
      <c r="N9" s="54">
        <v>1077</v>
      </c>
      <c r="O9" s="54">
        <v>-153</v>
      </c>
      <c r="P9" s="54">
        <v>-923</v>
      </c>
      <c r="Q9" s="54">
        <v>906</v>
      </c>
      <c r="R9" s="54">
        <v>-859</v>
      </c>
      <c r="S9" s="54">
        <v>4688</v>
      </c>
      <c r="T9" s="54">
        <v>-903</v>
      </c>
      <c r="U9" s="54">
        <v>1555</v>
      </c>
      <c r="V9" s="54">
        <v>4945</v>
      </c>
      <c r="W9" s="54">
        <v>4715</v>
      </c>
      <c r="X9" s="54">
        <v>1817</v>
      </c>
      <c r="Y9" s="54">
        <v>-315</v>
      </c>
      <c r="Z9" s="54">
        <v>-17828</v>
      </c>
      <c r="AA9" s="54">
        <v>2185</v>
      </c>
      <c r="AB9" s="54">
        <v>-7324</v>
      </c>
      <c r="AC9" s="54">
        <v>1763</v>
      </c>
      <c r="AD9" s="54">
        <v>-470</v>
      </c>
      <c r="AE9" s="54">
        <v>10801</v>
      </c>
      <c r="AF9" s="54">
        <v>581</v>
      </c>
    </row>
    <row r="10" spans="1:32" x14ac:dyDescent="0.15">
      <c r="A10" s="54" t="s">
        <v>70</v>
      </c>
      <c r="B10" s="54">
        <v>-1627</v>
      </c>
      <c r="C10" s="54">
        <v>-747</v>
      </c>
      <c r="D10" s="54">
        <v>-2018</v>
      </c>
      <c r="E10" s="54">
        <v>-1309</v>
      </c>
      <c r="F10" s="54">
        <v>2334</v>
      </c>
      <c r="G10" s="54">
        <v>1182</v>
      </c>
      <c r="H10" s="54">
        <v>2939</v>
      </c>
      <c r="I10" s="54">
        <v>13323</v>
      </c>
      <c r="J10" s="54">
        <v>-9169</v>
      </c>
      <c r="K10" s="54">
        <v>2974</v>
      </c>
      <c r="L10" s="54">
        <v>4640</v>
      </c>
      <c r="M10" s="54">
        <v>16575</v>
      </c>
      <c r="N10" s="54">
        <v>4570</v>
      </c>
      <c r="O10" s="54">
        <v>3569</v>
      </c>
      <c r="P10" s="54">
        <v>6173</v>
      </c>
      <c r="Q10" s="54">
        <v>4061</v>
      </c>
      <c r="R10" s="54">
        <v>23157</v>
      </c>
      <c r="S10" s="54">
        <v>34769</v>
      </c>
      <c r="T10" s="54">
        <v>-7850</v>
      </c>
      <c r="U10" s="54">
        <v>16607</v>
      </c>
      <c r="V10" s="54">
        <v>14500</v>
      </c>
      <c r="W10" s="54">
        <v>6266</v>
      </c>
      <c r="X10" s="54">
        <v>10685</v>
      </c>
      <c r="Y10" s="54">
        <v>-21278</v>
      </c>
      <c r="Z10" s="54">
        <v>-1362</v>
      </c>
      <c r="AA10" s="54">
        <v>-14251</v>
      </c>
      <c r="AB10" s="54">
        <v>-13351</v>
      </c>
      <c r="AC10" s="54">
        <v>15123</v>
      </c>
      <c r="AD10" s="54">
        <v>-23303</v>
      </c>
      <c r="AE10" s="54">
        <v>16585</v>
      </c>
      <c r="AF10" s="54">
        <v>3087</v>
      </c>
    </row>
    <row r="11" spans="1:32" x14ac:dyDescent="0.15">
      <c r="A11" s="54" t="s">
        <v>823</v>
      </c>
      <c r="B11" s="54">
        <v>-6</v>
      </c>
      <c r="C11" s="54">
        <v>22</v>
      </c>
      <c r="D11" s="54">
        <v>-7</v>
      </c>
      <c r="E11" s="54">
        <v>-31</v>
      </c>
      <c r="F11" s="54" t="s">
        <v>604</v>
      </c>
      <c r="G11" s="54">
        <v>-48</v>
      </c>
      <c r="H11" s="54" t="s">
        <v>604</v>
      </c>
      <c r="I11" s="54">
        <v>-33</v>
      </c>
      <c r="J11" s="54" t="s">
        <v>604</v>
      </c>
      <c r="K11" s="54">
        <v>153</v>
      </c>
      <c r="L11" s="54">
        <v>102</v>
      </c>
      <c r="M11" s="54" t="s">
        <v>604</v>
      </c>
      <c r="N11" s="54">
        <v>548</v>
      </c>
      <c r="O11" s="54">
        <v>230</v>
      </c>
      <c r="P11" s="54">
        <v>188</v>
      </c>
      <c r="Q11" s="54">
        <v>-81</v>
      </c>
      <c r="R11" s="54" t="s">
        <v>604</v>
      </c>
      <c r="S11" s="54">
        <v>-374</v>
      </c>
      <c r="T11" s="54" t="s">
        <v>604</v>
      </c>
      <c r="U11" s="54">
        <v>1</v>
      </c>
      <c r="V11" s="54" t="s">
        <v>604</v>
      </c>
      <c r="W11" s="54" t="s">
        <v>604</v>
      </c>
      <c r="X11" s="54">
        <v>-416</v>
      </c>
      <c r="Y11" s="54">
        <v>164</v>
      </c>
      <c r="Z11" s="54" t="s">
        <v>604</v>
      </c>
      <c r="AA11" s="54" t="s">
        <v>604</v>
      </c>
      <c r="AB11" s="54">
        <v>-605</v>
      </c>
      <c r="AC11" s="54">
        <v>1189</v>
      </c>
      <c r="AD11" s="54">
        <v>-457</v>
      </c>
      <c r="AE11" s="54">
        <v>-156</v>
      </c>
      <c r="AF11" s="54">
        <v>77</v>
      </c>
    </row>
    <row r="12" spans="1:32" x14ac:dyDescent="0.15">
      <c r="A12" s="54" t="s">
        <v>822</v>
      </c>
      <c r="B12" s="54">
        <v>-210</v>
      </c>
      <c r="C12" s="54">
        <v>-342</v>
      </c>
      <c r="D12" s="54">
        <v>45</v>
      </c>
      <c r="E12" s="54">
        <v>-193</v>
      </c>
      <c r="F12" s="54">
        <v>-566</v>
      </c>
      <c r="G12" s="54">
        <v>448</v>
      </c>
      <c r="H12" s="54">
        <v>-40</v>
      </c>
      <c r="I12" s="54">
        <v>303</v>
      </c>
      <c r="J12" s="54">
        <v>-365</v>
      </c>
      <c r="K12" s="54">
        <v>476</v>
      </c>
      <c r="L12" s="54">
        <v>122</v>
      </c>
      <c r="M12" s="54">
        <v>135</v>
      </c>
      <c r="N12" s="54">
        <v>100</v>
      </c>
      <c r="O12" s="54">
        <v>2040</v>
      </c>
      <c r="P12" s="54">
        <v>-630</v>
      </c>
      <c r="Q12" s="54">
        <v>-339</v>
      </c>
      <c r="R12" s="54">
        <v>-720</v>
      </c>
      <c r="S12" s="54">
        <v>113</v>
      </c>
      <c r="T12" s="54">
        <v>-2289</v>
      </c>
      <c r="U12" s="54">
        <v>2841</v>
      </c>
      <c r="V12" s="54">
        <v>1324</v>
      </c>
      <c r="W12" s="54">
        <v>-527</v>
      </c>
      <c r="X12" s="54">
        <v>-683</v>
      </c>
      <c r="Y12" s="54" t="s">
        <v>604</v>
      </c>
      <c r="Z12" s="54">
        <v>300</v>
      </c>
      <c r="AA12" s="54">
        <v>-130</v>
      </c>
      <c r="AB12" s="54">
        <v>-755</v>
      </c>
      <c r="AC12" s="54">
        <v>1190</v>
      </c>
      <c r="AD12" s="54" t="s">
        <v>604</v>
      </c>
      <c r="AE12" s="54">
        <v>2783</v>
      </c>
      <c r="AF12" s="54" t="s">
        <v>604</v>
      </c>
    </row>
    <row r="13" spans="1:32" x14ac:dyDescent="0.15">
      <c r="A13" s="54" t="s">
        <v>821</v>
      </c>
      <c r="B13" s="54" t="s">
        <v>586</v>
      </c>
      <c r="C13" s="54" t="s">
        <v>586</v>
      </c>
      <c r="D13" s="54" t="s">
        <v>586</v>
      </c>
      <c r="E13" s="54" t="s">
        <v>586</v>
      </c>
      <c r="F13" s="54" t="s">
        <v>586</v>
      </c>
      <c r="G13" s="54" t="s">
        <v>586</v>
      </c>
      <c r="H13" s="54" t="s">
        <v>586</v>
      </c>
      <c r="I13" s="54" t="s">
        <v>586</v>
      </c>
      <c r="J13" s="54" t="s">
        <v>586</v>
      </c>
      <c r="K13" s="54" t="s">
        <v>586</v>
      </c>
      <c r="L13" s="54" t="s">
        <v>586</v>
      </c>
      <c r="M13" s="54" t="s">
        <v>586</v>
      </c>
      <c r="N13" s="54" t="s">
        <v>586</v>
      </c>
      <c r="O13" s="54" t="s">
        <v>586</v>
      </c>
      <c r="P13" s="54" t="s">
        <v>586</v>
      </c>
      <c r="Q13" s="54" t="s">
        <v>586</v>
      </c>
      <c r="R13" s="54" t="s">
        <v>586</v>
      </c>
      <c r="S13" s="54">
        <v>135</v>
      </c>
      <c r="T13" s="54">
        <v>82</v>
      </c>
      <c r="U13" s="54">
        <v>128</v>
      </c>
      <c r="V13" s="54">
        <v>18</v>
      </c>
      <c r="W13" s="54">
        <v>78</v>
      </c>
      <c r="X13" s="54">
        <v>-95</v>
      </c>
      <c r="Y13" s="54" t="s">
        <v>604</v>
      </c>
      <c r="Z13" s="54" t="s">
        <v>604</v>
      </c>
      <c r="AA13" s="54" t="s">
        <v>604</v>
      </c>
      <c r="AB13" s="54" t="s">
        <v>604</v>
      </c>
      <c r="AC13" s="54">
        <v>-201</v>
      </c>
      <c r="AD13" s="54">
        <v>328</v>
      </c>
      <c r="AE13" s="54" t="s">
        <v>604</v>
      </c>
      <c r="AF13" s="54">
        <v>-194</v>
      </c>
    </row>
    <row r="14" spans="1:32" x14ac:dyDescent="0.15">
      <c r="A14" s="54" t="s">
        <v>820</v>
      </c>
      <c r="B14" s="54">
        <v>-3</v>
      </c>
      <c r="C14" s="54" t="s">
        <v>604</v>
      </c>
      <c r="D14" s="54">
        <v>-81</v>
      </c>
      <c r="E14" s="54" t="s">
        <v>604</v>
      </c>
      <c r="F14" s="54">
        <v>-94</v>
      </c>
      <c r="G14" s="54" t="s">
        <v>604</v>
      </c>
      <c r="H14" s="54" t="s">
        <v>604</v>
      </c>
      <c r="I14" s="54" t="s">
        <v>604</v>
      </c>
      <c r="J14" s="54" t="s">
        <v>604</v>
      </c>
      <c r="K14" s="54">
        <v>55</v>
      </c>
      <c r="L14" s="54">
        <v>22</v>
      </c>
      <c r="M14" s="54" t="s">
        <v>604</v>
      </c>
      <c r="N14" s="54">
        <v>267</v>
      </c>
      <c r="O14" s="54">
        <v>-253</v>
      </c>
      <c r="P14" s="54">
        <v>392</v>
      </c>
      <c r="Q14" s="54" t="s">
        <v>604</v>
      </c>
      <c r="R14" s="54">
        <v>324</v>
      </c>
      <c r="S14" s="54">
        <v>-167</v>
      </c>
      <c r="T14" s="54" t="s">
        <v>604</v>
      </c>
      <c r="U14" s="54" t="s">
        <v>604</v>
      </c>
      <c r="V14" s="54" t="s">
        <v>604</v>
      </c>
      <c r="W14" s="54" t="s">
        <v>604</v>
      </c>
      <c r="X14" s="54">
        <v>-190</v>
      </c>
      <c r="Y14" s="54" t="s">
        <v>604</v>
      </c>
      <c r="Z14" s="54" t="s">
        <v>604</v>
      </c>
      <c r="AA14" s="54" t="s">
        <v>604</v>
      </c>
      <c r="AB14" s="54" t="s">
        <v>604</v>
      </c>
      <c r="AC14" s="54">
        <v>-370</v>
      </c>
      <c r="AD14" s="54" t="s">
        <v>604</v>
      </c>
      <c r="AE14" s="54" t="s">
        <v>604</v>
      </c>
      <c r="AF14" s="54" t="s">
        <v>604</v>
      </c>
    </row>
    <row r="15" spans="1:32" x14ac:dyDescent="0.15">
      <c r="A15" s="54" t="s">
        <v>819</v>
      </c>
      <c r="B15" s="54">
        <v>-4</v>
      </c>
      <c r="C15" s="54">
        <v>3</v>
      </c>
      <c r="D15" s="54" t="s">
        <v>619</v>
      </c>
      <c r="E15" s="54">
        <v>1</v>
      </c>
      <c r="F15" s="54" t="s">
        <v>604</v>
      </c>
      <c r="G15" s="54">
        <v>2</v>
      </c>
      <c r="H15" s="54">
        <v>18</v>
      </c>
      <c r="I15" s="54" t="s">
        <v>604</v>
      </c>
      <c r="J15" s="54">
        <v>34</v>
      </c>
      <c r="K15" s="54">
        <v>-32</v>
      </c>
      <c r="L15" s="54" t="s">
        <v>604</v>
      </c>
      <c r="M15" s="54" t="s">
        <v>604</v>
      </c>
      <c r="N15" s="54">
        <v>50</v>
      </c>
      <c r="O15" s="54">
        <v>7</v>
      </c>
      <c r="P15" s="54">
        <v>-3</v>
      </c>
      <c r="Q15" s="54" t="s">
        <v>604</v>
      </c>
      <c r="R15" s="54">
        <v>34</v>
      </c>
      <c r="S15" s="54">
        <v>153</v>
      </c>
      <c r="T15" s="54">
        <v>-28</v>
      </c>
      <c r="U15" s="54" t="s">
        <v>604</v>
      </c>
      <c r="V15" s="54">
        <v>-75</v>
      </c>
      <c r="W15" s="54">
        <v>-110</v>
      </c>
      <c r="X15" s="54">
        <v>-22</v>
      </c>
      <c r="Y15" s="54">
        <v>-304</v>
      </c>
      <c r="Z15" s="54">
        <v>311</v>
      </c>
      <c r="AA15" s="54">
        <v>-355</v>
      </c>
      <c r="AB15" s="54" t="s">
        <v>604</v>
      </c>
      <c r="AC15" s="54" t="s">
        <v>604</v>
      </c>
      <c r="AD15" s="54" t="s">
        <v>604</v>
      </c>
      <c r="AE15" s="54" t="s">
        <v>604</v>
      </c>
      <c r="AF15" s="54">
        <v>-16</v>
      </c>
    </row>
    <row r="16" spans="1:32" x14ac:dyDescent="0.15">
      <c r="A16" s="54" t="s">
        <v>818</v>
      </c>
      <c r="B16" s="54">
        <v>74</v>
      </c>
      <c r="C16" s="54">
        <v>-95</v>
      </c>
      <c r="D16" s="54">
        <v>-204</v>
      </c>
      <c r="E16" s="54">
        <v>395</v>
      </c>
      <c r="F16" s="54">
        <v>163</v>
      </c>
      <c r="G16" s="54">
        <v>353</v>
      </c>
      <c r="H16" s="54">
        <v>880</v>
      </c>
      <c r="I16" s="54">
        <v>598</v>
      </c>
      <c r="J16" s="54">
        <v>-44</v>
      </c>
      <c r="K16" s="54">
        <v>918</v>
      </c>
      <c r="L16" s="54">
        <v>97</v>
      </c>
      <c r="M16" s="54">
        <v>-1481</v>
      </c>
      <c r="N16" s="54">
        <v>296</v>
      </c>
      <c r="O16" s="54">
        <v>1148</v>
      </c>
      <c r="P16" s="54" t="s">
        <v>604</v>
      </c>
      <c r="Q16" s="54">
        <v>521</v>
      </c>
      <c r="R16" s="54">
        <v>1160</v>
      </c>
      <c r="S16" s="54">
        <v>1044</v>
      </c>
      <c r="T16" s="54">
        <v>-586</v>
      </c>
      <c r="U16" s="54">
        <v>-747</v>
      </c>
      <c r="V16" s="54">
        <v>1022</v>
      </c>
      <c r="W16" s="54">
        <v>35</v>
      </c>
      <c r="X16" s="54">
        <v>2737</v>
      </c>
      <c r="Y16" s="54">
        <v>-1831</v>
      </c>
      <c r="Z16" s="54">
        <v>-315</v>
      </c>
      <c r="AA16" s="54">
        <v>-378</v>
      </c>
      <c r="AB16" s="54">
        <v>-4581</v>
      </c>
      <c r="AC16" s="54">
        <v>8951</v>
      </c>
      <c r="AD16" s="54">
        <v>2543</v>
      </c>
      <c r="AE16" s="54">
        <v>-2012</v>
      </c>
      <c r="AF16" s="54">
        <v>-100</v>
      </c>
    </row>
    <row r="17" spans="1:32" x14ac:dyDescent="0.15">
      <c r="A17" s="54" t="s">
        <v>817</v>
      </c>
      <c r="B17" s="54">
        <v>-22</v>
      </c>
      <c r="C17" s="54">
        <v>-188</v>
      </c>
      <c r="D17" s="54">
        <v>42</v>
      </c>
      <c r="E17" s="54">
        <v>-880</v>
      </c>
      <c r="F17" s="54">
        <v>684</v>
      </c>
      <c r="G17" s="54">
        <v>-278</v>
      </c>
      <c r="H17" s="54">
        <v>-703</v>
      </c>
      <c r="I17" s="54">
        <v>-59</v>
      </c>
      <c r="J17" s="54">
        <v>-492</v>
      </c>
      <c r="K17" s="54">
        <v>2165</v>
      </c>
      <c r="L17" s="54">
        <v>646</v>
      </c>
      <c r="M17" s="54">
        <v>1729</v>
      </c>
      <c r="N17" s="54">
        <v>442</v>
      </c>
      <c r="O17" s="54">
        <v>-646</v>
      </c>
      <c r="P17" s="54">
        <v>1304</v>
      </c>
      <c r="Q17" s="54">
        <v>-175</v>
      </c>
      <c r="R17" s="54">
        <v>-191</v>
      </c>
      <c r="S17" s="54">
        <v>2769</v>
      </c>
      <c r="T17" s="54">
        <v>-410</v>
      </c>
      <c r="U17" s="54">
        <v>2951</v>
      </c>
      <c r="V17" s="54">
        <v>2713</v>
      </c>
      <c r="W17" s="54">
        <v>-2148</v>
      </c>
      <c r="X17" s="54">
        <v>-1194</v>
      </c>
      <c r="Y17" s="54">
        <v>1417</v>
      </c>
      <c r="Z17" s="54">
        <v>-3343</v>
      </c>
      <c r="AA17" s="54">
        <v>-746</v>
      </c>
      <c r="AB17" s="54">
        <v>-3626</v>
      </c>
      <c r="AC17" s="54">
        <v>3798</v>
      </c>
      <c r="AD17" s="54">
        <v>-1853</v>
      </c>
      <c r="AE17" s="54">
        <v>-2041</v>
      </c>
      <c r="AF17" s="54">
        <v>521</v>
      </c>
    </row>
    <row r="18" spans="1:32" x14ac:dyDescent="0.15">
      <c r="A18" s="54" t="s">
        <v>816</v>
      </c>
      <c r="B18" s="54">
        <v>-26</v>
      </c>
      <c r="C18" s="54">
        <v>-45</v>
      </c>
      <c r="D18" s="54">
        <v>-24</v>
      </c>
      <c r="E18" s="54" t="s">
        <v>604</v>
      </c>
      <c r="F18" s="54" t="s">
        <v>604</v>
      </c>
      <c r="G18" s="54" t="s">
        <v>604</v>
      </c>
      <c r="H18" s="54">
        <v>8</v>
      </c>
      <c r="I18" s="54" t="s">
        <v>604</v>
      </c>
      <c r="J18" s="54">
        <v>13</v>
      </c>
      <c r="K18" s="54">
        <v>23</v>
      </c>
      <c r="L18" s="54" t="s">
        <v>604</v>
      </c>
      <c r="M18" s="54">
        <v>19</v>
      </c>
      <c r="N18" s="54">
        <v>-2</v>
      </c>
      <c r="O18" s="54">
        <v>-46</v>
      </c>
      <c r="P18" s="54">
        <v>53</v>
      </c>
      <c r="Q18" s="54">
        <v>-23</v>
      </c>
      <c r="R18" s="54">
        <v>-14</v>
      </c>
      <c r="S18" s="54">
        <v>-14</v>
      </c>
      <c r="T18" s="54" t="s">
        <v>604</v>
      </c>
      <c r="U18" s="54" t="s">
        <v>604</v>
      </c>
      <c r="V18" s="54">
        <v>96</v>
      </c>
      <c r="W18" s="54">
        <v>-45</v>
      </c>
      <c r="X18" s="54" t="s">
        <v>604</v>
      </c>
      <c r="Y18" s="54">
        <v>-4</v>
      </c>
      <c r="Z18" s="54" t="s">
        <v>604</v>
      </c>
      <c r="AA18" s="54" t="s">
        <v>604</v>
      </c>
      <c r="AB18" s="54">
        <v>55</v>
      </c>
      <c r="AC18" s="54" t="s">
        <v>604</v>
      </c>
      <c r="AD18" s="54" t="s">
        <v>604</v>
      </c>
      <c r="AE18" s="54">
        <v>-55</v>
      </c>
      <c r="AF18" s="54">
        <v>12</v>
      </c>
    </row>
    <row r="19" spans="1:32" x14ac:dyDescent="0.15">
      <c r="A19" s="54" t="s">
        <v>815</v>
      </c>
      <c r="B19" s="54" t="s">
        <v>586</v>
      </c>
      <c r="C19" s="54" t="s">
        <v>586</v>
      </c>
      <c r="D19" s="54" t="s">
        <v>586</v>
      </c>
      <c r="E19" s="54" t="s">
        <v>586</v>
      </c>
      <c r="F19" s="54" t="s">
        <v>586</v>
      </c>
      <c r="G19" s="54" t="s">
        <v>586</v>
      </c>
      <c r="H19" s="54" t="s">
        <v>586</v>
      </c>
      <c r="I19" s="54" t="s">
        <v>586</v>
      </c>
      <c r="J19" s="54" t="s">
        <v>586</v>
      </c>
      <c r="K19" s="54" t="s">
        <v>586</v>
      </c>
      <c r="L19" s="54" t="s">
        <v>586</v>
      </c>
      <c r="M19" s="54" t="s">
        <v>586</v>
      </c>
      <c r="N19" s="54" t="s">
        <v>586</v>
      </c>
      <c r="O19" s="54" t="s">
        <v>586</v>
      </c>
      <c r="P19" s="54" t="s">
        <v>586</v>
      </c>
      <c r="Q19" s="54" t="s">
        <v>586</v>
      </c>
      <c r="R19" s="54" t="s">
        <v>586</v>
      </c>
      <c r="S19" s="54">
        <v>-13</v>
      </c>
      <c r="T19" s="54" t="s">
        <v>604</v>
      </c>
      <c r="U19" s="54">
        <v>-167</v>
      </c>
      <c r="V19" s="54">
        <v>152</v>
      </c>
      <c r="W19" s="54">
        <v>-119</v>
      </c>
      <c r="X19" s="54">
        <v>-186</v>
      </c>
      <c r="Y19" s="54" t="s">
        <v>604</v>
      </c>
      <c r="Z19" s="54" t="s">
        <v>604</v>
      </c>
      <c r="AA19" s="54">
        <v>665</v>
      </c>
      <c r="AB19" s="54">
        <v>-525</v>
      </c>
      <c r="AC19" s="54">
        <v>-332</v>
      </c>
      <c r="AD19" s="54">
        <v>96</v>
      </c>
      <c r="AE19" s="54" t="s">
        <v>604</v>
      </c>
      <c r="AF19" s="54">
        <v>103</v>
      </c>
    </row>
    <row r="20" spans="1:32" x14ac:dyDescent="0.15">
      <c r="A20" s="54" t="s">
        <v>814</v>
      </c>
      <c r="B20" s="54">
        <v>41</v>
      </c>
      <c r="C20" s="54">
        <v>-8</v>
      </c>
      <c r="D20" s="54">
        <v>-74</v>
      </c>
      <c r="E20" s="54">
        <v>18</v>
      </c>
      <c r="F20" s="54">
        <v>-56</v>
      </c>
      <c r="G20" s="54" t="s">
        <v>604</v>
      </c>
      <c r="H20" s="54">
        <v>75</v>
      </c>
      <c r="I20" s="54">
        <v>-15</v>
      </c>
      <c r="J20" s="54">
        <v>328</v>
      </c>
      <c r="K20" s="54">
        <v>-693</v>
      </c>
      <c r="L20" s="54">
        <v>-188</v>
      </c>
      <c r="M20" s="54">
        <v>-37</v>
      </c>
      <c r="N20" s="54">
        <v>-1511</v>
      </c>
      <c r="O20" s="54">
        <v>-1288</v>
      </c>
      <c r="P20" s="54">
        <v>223</v>
      </c>
      <c r="Q20" s="54">
        <v>302</v>
      </c>
      <c r="R20" s="54">
        <v>2750</v>
      </c>
      <c r="S20" s="54">
        <v>235</v>
      </c>
      <c r="T20" s="54">
        <v>4653</v>
      </c>
      <c r="U20" s="54">
        <v>-3416</v>
      </c>
      <c r="V20" s="54">
        <v>2214</v>
      </c>
      <c r="W20" s="54">
        <v>-1345</v>
      </c>
      <c r="X20" s="54">
        <v>528</v>
      </c>
      <c r="Y20" s="54">
        <v>-12555</v>
      </c>
      <c r="Z20" s="54">
        <v>13180</v>
      </c>
      <c r="AA20" s="54">
        <v>5090</v>
      </c>
      <c r="AB20" s="54">
        <v>8568</v>
      </c>
      <c r="AC20" s="54">
        <v>-912</v>
      </c>
      <c r="AD20" s="54">
        <v>5748</v>
      </c>
      <c r="AE20" s="54">
        <v>-2794</v>
      </c>
      <c r="AF20" s="54">
        <v>-7256</v>
      </c>
    </row>
    <row r="21" spans="1:32" x14ac:dyDescent="0.15">
      <c r="A21" s="54" t="s">
        <v>813</v>
      </c>
      <c r="B21" s="54">
        <v>182</v>
      </c>
      <c r="C21" s="54">
        <v>116</v>
      </c>
      <c r="D21" s="54">
        <v>14</v>
      </c>
      <c r="E21" s="54">
        <v>192</v>
      </c>
      <c r="F21" s="54">
        <v>-352</v>
      </c>
      <c r="G21" s="54">
        <v>218</v>
      </c>
      <c r="H21" s="54" t="s">
        <v>604</v>
      </c>
      <c r="I21" s="54">
        <v>274</v>
      </c>
      <c r="J21" s="54">
        <v>282</v>
      </c>
      <c r="K21" s="54">
        <v>-445</v>
      </c>
      <c r="L21" s="54">
        <v>-36</v>
      </c>
      <c r="M21" s="54">
        <v>22</v>
      </c>
      <c r="N21" s="54">
        <v>617</v>
      </c>
      <c r="O21" s="54">
        <v>350</v>
      </c>
      <c r="P21" s="54">
        <v>45</v>
      </c>
      <c r="Q21" s="54">
        <v>-686</v>
      </c>
      <c r="R21" s="54">
        <v>-1100</v>
      </c>
      <c r="S21" s="54">
        <v>1776</v>
      </c>
      <c r="T21" s="54">
        <v>-99</v>
      </c>
      <c r="U21" s="54">
        <v>527</v>
      </c>
      <c r="V21" s="54">
        <v>173</v>
      </c>
      <c r="W21" s="54">
        <v>462</v>
      </c>
      <c r="X21" s="54">
        <v>1450</v>
      </c>
      <c r="Y21" s="54">
        <v>-1241</v>
      </c>
      <c r="Z21" s="54">
        <v>-65</v>
      </c>
      <c r="AA21" s="54">
        <v>1140</v>
      </c>
      <c r="AB21" s="54">
        <v>-908</v>
      </c>
      <c r="AC21" s="54">
        <v>262</v>
      </c>
      <c r="AD21" s="54">
        <v>-578</v>
      </c>
      <c r="AE21" s="54">
        <v>-798</v>
      </c>
      <c r="AF21" s="54">
        <v>560</v>
      </c>
    </row>
    <row r="22" spans="1:32" x14ac:dyDescent="0.15">
      <c r="A22" s="54" t="s">
        <v>812</v>
      </c>
      <c r="B22" s="54">
        <v>31</v>
      </c>
      <c r="C22" s="54" t="s">
        <v>604</v>
      </c>
      <c r="D22" s="54">
        <v>-5</v>
      </c>
      <c r="E22" s="54">
        <v>18</v>
      </c>
      <c r="F22" s="54">
        <v>-88</v>
      </c>
      <c r="G22" s="54">
        <v>-112</v>
      </c>
      <c r="H22" s="54">
        <v>404</v>
      </c>
      <c r="I22" s="54">
        <v>-22</v>
      </c>
      <c r="J22" s="54">
        <v>150</v>
      </c>
      <c r="K22" s="54">
        <v>-100</v>
      </c>
      <c r="L22" s="54">
        <v>-42</v>
      </c>
      <c r="M22" s="54" t="s">
        <v>604</v>
      </c>
      <c r="N22" s="54">
        <v>-125</v>
      </c>
      <c r="O22" s="54">
        <v>-995</v>
      </c>
      <c r="P22" s="54">
        <v>64</v>
      </c>
      <c r="Q22" s="54">
        <v>1053</v>
      </c>
      <c r="R22" s="54">
        <v>3049</v>
      </c>
      <c r="S22" s="54">
        <v>-473</v>
      </c>
      <c r="T22" s="54" t="s">
        <v>604</v>
      </c>
      <c r="U22" s="54">
        <v>16489</v>
      </c>
      <c r="V22" s="54">
        <v>3288</v>
      </c>
      <c r="W22" s="54">
        <v>4829</v>
      </c>
      <c r="X22" s="54">
        <v>261</v>
      </c>
      <c r="Y22" s="54">
        <v>-6831</v>
      </c>
      <c r="Z22" s="54">
        <v>-1419</v>
      </c>
      <c r="AA22" s="54">
        <v>-6677</v>
      </c>
      <c r="AB22" s="54">
        <v>-2674</v>
      </c>
      <c r="AC22" s="54">
        <v>920</v>
      </c>
      <c r="AD22" s="54">
        <v>3694</v>
      </c>
      <c r="AE22" s="54">
        <v>11699</v>
      </c>
      <c r="AF22" s="54">
        <v>-2614</v>
      </c>
    </row>
    <row r="23" spans="1:32" x14ac:dyDescent="0.15">
      <c r="A23" s="54" t="s">
        <v>811</v>
      </c>
      <c r="B23" s="54">
        <v>-480</v>
      </c>
      <c r="C23" s="54">
        <v>-541</v>
      </c>
      <c r="D23" s="54">
        <v>-610</v>
      </c>
      <c r="E23" s="54">
        <v>-72</v>
      </c>
      <c r="F23" s="54" t="s">
        <v>604</v>
      </c>
      <c r="G23" s="54">
        <v>896</v>
      </c>
      <c r="H23" s="54">
        <v>583</v>
      </c>
      <c r="I23" s="54">
        <v>1220</v>
      </c>
      <c r="J23" s="54">
        <v>-4093</v>
      </c>
      <c r="K23" s="54">
        <v>-922</v>
      </c>
      <c r="L23" s="54" t="s">
        <v>604</v>
      </c>
      <c r="M23" s="54">
        <v>-696</v>
      </c>
      <c r="N23" s="54">
        <v>635</v>
      </c>
      <c r="O23" s="54">
        <v>2855</v>
      </c>
      <c r="P23" s="54">
        <v>-1932</v>
      </c>
      <c r="Q23" s="54">
        <v>726</v>
      </c>
      <c r="R23" s="54">
        <v>9661</v>
      </c>
      <c r="S23" s="54">
        <v>333</v>
      </c>
      <c r="T23" s="54">
        <v>-10446</v>
      </c>
      <c r="U23" s="54">
        <v>2505</v>
      </c>
      <c r="V23" s="54">
        <v>2920</v>
      </c>
      <c r="W23" s="54">
        <v>114</v>
      </c>
      <c r="X23" s="54">
        <v>262</v>
      </c>
      <c r="Y23" s="54">
        <v>14289</v>
      </c>
      <c r="Z23" s="54">
        <v>-3971</v>
      </c>
      <c r="AA23" s="54">
        <v>5694</v>
      </c>
      <c r="AB23" s="54">
        <v>2957</v>
      </c>
      <c r="AC23" s="54">
        <v>6624</v>
      </c>
      <c r="AD23" s="54">
        <v>-11944</v>
      </c>
      <c r="AE23" s="54">
        <v>10680</v>
      </c>
      <c r="AF23" s="54">
        <v>-573</v>
      </c>
    </row>
    <row r="24" spans="1:32" x14ac:dyDescent="0.15">
      <c r="A24" s="54" t="s">
        <v>810</v>
      </c>
      <c r="B24" s="54">
        <v>76</v>
      </c>
      <c r="C24" s="54">
        <v>-297</v>
      </c>
      <c r="D24" s="54">
        <v>-684</v>
      </c>
      <c r="E24" s="54">
        <v>-15</v>
      </c>
      <c r="F24" s="54">
        <v>509</v>
      </c>
      <c r="G24" s="54">
        <v>110</v>
      </c>
      <c r="H24" s="54" t="s">
        <v>604</v>
      </c>
      <c r="I24" s="54" t="s">
        <v>604</v>
      </c>
      <c r="J24" s="54" t="s">
        <v>604</v>
      </c>
      <c r="K24" s="54">
        <v>-55</v>
      </c>
      <c r="L24" s="54">
        <v>290</v>
      </c>
      <c r="M24" s="54" t="s">
        <v>604</v>
      </c>
      <c r="N24" s="54">
        <v>778</v>
      </c>
      <c r="O24" s="54">
        <v>-175</v>
      </c>
      <c r="P24" s="54">
        <v>107</v>
      </c>
      <c r="Q24" s="54" t="s">
        <v>604</v>
      </c>
      <c r="R24" s="54" t="s">
        <v>604</v>
      </c>
      <c r="S24" s="54">
        <v>-349</v>
      </c>
      <c r="T24" s="54">
        <v>-1052</v>
      </c>
      <c r="U24" s="54" t="s">
        <v>604</v>
      </c>
      <c r="V24" s="54" t="s">
        <v>604</v>
      </c>
      <c r="W24" s="54" t="s">
        <v>604</v>
      </c>
      <c r="X24" s="54">
        <v>-716</v>
      </c>
      <c r="Y24" s="54" t="s">
        <v>604</v>
      </c>
      <c r="Z24" s="54">
        <v>627</v>
      </c>
      <c r="AA24" s="54" t="s">
        <v>604</v>
      </c>
      <c r="AB24" s="54" t="s">
        <v>604</v>
      </c>
      <c r="AC24" s="54">
        <v>1453</v>
      </c>
      <c r="AD24" s="54" t="s">
        <v>604</v>
      </c>
      <c r="AE24" s="54">
        <v>-1167</v>
      </c>
      <c r="AF24" s="54">
        <v>459</v>
      </c>
    </row>
    <row r="25" spans="1:32" x14ac:dyDescent="0.15">
      <c r="A25" s="54" t="s">
        <v>809</v>
      </c>
      <c r="B25" s="54" t="s">
        <v>586</v>
      </c>
      <c r="C25" s="54" t="s">
        <v>586</v>
      </c>
      <c r="D25" s="54" t="s">
        <v>586</v>
      </c>
      <c r="E25" s="54" t="s">
        <v>586</v>
      </c>
      <c r="F25" s="54" t="s">
        <v>586</v>
      </c>
      <c r="G25" s="54" t="s">
        <v>586</v>
      </c>
      <c r="H25" s="54" t="s">
        <v>586</v>
      </c>
      <c r="I25" s="54" t="s">
        <v>586</v>
      </c>
      <c r="J25" s="54" t="s">
        <v>586</v>
      </c>
      <c r="K25" s="54" t="s">
        <v>586</v>
      </c>
      <c r="L25" s="54" t="s">
        <v>586</v>
      </c>
      <c r="M25" s="54" t="s">
        <v>586</v>
      </c>
      <c r="N25" s="54" t="s">
        <v>586</v>
      </c>
      <c r="O25" s="54" t="s">
        <v>586</v>
      </c>
      <c r="P25" s="54" t="s">
        <v>586</v>
      </c>
      <c r="Q25" s="54" t="s">
        <v>586</v>
      </c>
      <c r="R25" s="54" t="s">
        <v>586</v>
      </c>
      <c r="S25" s="54">
        <v>297</v>
      </c>
      <c r="T25" s="54" t="s">
        <v>604</v>
      </c>
      <c r="U25" s="54">
        <v>-226</v>
      </c>
      <c r="V25" s="54">
        <v>21</v>
      </c>
      <c r="W25" s="54">
        <v>-56</v>
      </c>
      <c r="X25" s="54">
        <v>128</v>
      </c>
      <c r="Y25" s="54">
        <v>-163</v>
      </c>
      <c r="Z25" s="54">
        <v>-105</v>
      </c>
      <c r="AA25" s="54" t="s">
        <v>604</v>
      </c>
      <c r="AB25" s="54">
        <v>239</v>
      </c>
      <c r="AC25" s="54">
        <v>312</v>
      </c>
      <c r="AD25" s="54">
        <v>-67</v>
      </c>
      <c r="AE25" s="54" t="s">
        <v>604</v>
      </c>
      <c r="AF25" s="54" t="s">
        <v>604</v>
      </c>
    </row>
    <row r="26" spans="1:32" x14ac:dyDescent="0.15">
      <c r="A26" s="54" t="s">
        <v>808</v>
      </c>
      <c r="B26" s="54">
        <v>18</v>
      </c>
      <c r="C26" s="54">
        <v>-7</v>
      </c>
      <c r="D26" s="54">
        <v>-2</v>
      </c>
      <c r="E26" s="54">
        <v>-32</v>
      </c>
      <c r="F26" s="54" t="s">
        <v>604</v>
      </c>
      <c r="G26" s="54">
        <v>11</v>
      </c>
      <c r="H26" s="54">
        <v>41</v>
      </c>
      <c r="I26" s="54">
        <v>-8</v>
      </c>
      <c r="J26" s="54" t="s">
        <v>604</v>
      </c>
      <c r="K26" s="54">
        <v>42</v>
      </c>
      <c r="L26" s="54">
        <v>30</v>
      </c>
      <c r="M26" s="54">
        <v>-29</v>
      </c>
      <c r="N26" s="54">
        <v>70</v>
      </c>
      <c r="O26" s="54">
        <v>-22</v>
      </c>
      <c r="P26" s="54" t="s">
        <v>604</v>
      </c>
      <c r="Q26" s="54">
        <v>-91</v>
      </c>
      <c r="R26" s="54">
        <v>17</v>
      </c>
      <c r="S26" s="54">
        <v>590</v>
      </c>
      <c r="T26" s="54">
        <v>416</v>
      </c>
      <c r="U26" s="54">
        <v>20</v>
      </c>
      <c r="V26" s="54">
        <v>341</v>
      </c>
      <c r="W26" s="54" t="s">
        <v>604</v>
      </c>
      <c r="X26" s="54" t="s">
        <v>604</v>
      </c>
      <c r="Y26" s="54" t="s">
        <v>604</v>
      </c>
      <c r="Z26" s="54" t="s">
        <v>604</v>
      </c>
      <c r="AA26" s="54">
        <v>179</v>
      </c>
      <c r="AB26" s="54" t="s">
        <v>604</v>
      </c>
      <c r="AC26" s="54">
        <v>94</v>
      </c>
      <c r="AD26" s="54">
        <v>-113</v>
      </c>
      <c r="AE26" s="54" t="s">
        <v>604</v>
      </c>
      <c r="AF26" s="54">
        <v>-96</v>
      </c>
    </row>
    <row r="27" spans="1:32" x14ac:dyDescent="0.15">
      <c r="A27" s="54" t="s">
        <v>807</v>
      </c>
      <c r="B27" s="54" t="s">
        <v>586</v>
      </c>
      <c r="C27" s="54" t="s">
        <v>586</v>
      </c>
      <c r="D27" s="54" t="s">
        <v>586</v>
      </c>
      <c r="E27" s="54" t="s">
        <v>586</v>
      </c>
      <c r="F27" s="54" t="s">
        <v>586</v>
      </c>
      <c r="G27" s="54" t="s">
        <v>586</v>
      </c>
      <c r="H27" s="54" t="s">
        <v>586</v>
      </c>
      <c r="I27" s="54" t="s">
        <v>586</v>
      </c>
      <c r="J27" s="54" t="s">
        <v>586</v>
      </c>
      <c r="K27" s="54" t="s">
        <v>586</v>
      </c>
      <c r="L27" s="54" t="s">
        <v>586</v>
      </c>
      <c r="M27" s="54" t="s">
        <v>586</v>
      </c>
      <c r="N27" s="54" t="s">
        <v>586</v>
      </c>
      <c r="O27" s="54" t="s">
        <v>586</v>
      </c>
      <c r="P27" s="54" t="s">
        <v>586</v>
      </c>
      <c r="Q27" s="54" t="s">
        <v>586</v>
      </c>
      <c r="R27" s="54" t="s">
        <v>586</v>
      </c>
      <c r="S27" s="54">
        <v>289</v>
      </c>
      <c r="T27" s="54">
        <v>-150</v>
      </c>
      <c r="U27" s="54" t="s">
        <v>604</v>
      </c>
      <c r="V27" s="54">
        <v>-230</v>
      </c>
      <c r="W27" s="54" t="s">
        <v>604</v>
      </c>
      <c r="X27" s="54" t="s">
        <v>604</v>
      </c>
      <c r="Y27" s="54">
        <v>887</v>
      </c>
      <c r="Z27" s="54" t="s">
        <v>604</v>
      </c>
      <c r="AA27" s="54">
        <v>-457</v>
      </c>
      <c r="AB27" s="54">
        <v>-390</v>
      </c>
      <c r="AC27" s="54">
        <v>-1057</v>
      </c>
      <c r="AD27" s="54" t="s">
        <v>604</v>
      </c>
      <c r="AE27" s="54">
        <v>373</v>
      </c>
      <c r="AF27" s="54">
        <v>616</v>
      </c>
    </row>
    <row r="28" spans="1:32" x14ac:dyDescent="0.15">
      <c r="A28" s="54" t="s">
        <v>806</v>
      </c>
      <c r="B28" s="54">
        <v>-24</v>
      </c>
      <c r="C28" s="54">
        <v>317</v>
      </c>
      <c r="D28" s="54">
        <v>-109</v>
      </c>
      <c r="E28" s="54" t="s">
        <v>604</v>
      </c>
      <c r="F28" s="54">
        <v>260</v>
      </c>
      <c r="G28" s="54">
        <v>290</v>
      </c>
      <c r="H28" s="54">
        <v>-217</v>
      </c>
      <c r="I28" s="54">
        <v>-570</v>
      </c>
      <c r="J28" s="54">
        <v>-924</v>
      </c>
      <c r="K28" s="54">
        <v>812</v>
      </c>
      <c r="L28" s="54">
        <v>675</v>
      </c>
      <c r="M28" s="54">
        <v>-904</v>
      </c>
      <c r="N28" s="54">
        <v>1052</v>
      </c>
      <c r="O28" s="54" t="s">
        <v>604</v>
      </c>
      <c r="P28" s="54">
        <v>329</v>
      </c>
      <c r="Q28" s="54">
        <v>-293</v>
      </c>
      <c r="R28" s="54">
        <v>86</v>
      </c>
      <c r="S28" s="54">
        <v>-209</v>
      </c>
      <c r="T28" s="54">
        <v>847</v>
      </c>
      <c r="U28" s="54">
        <v>-705</v>
      </c>
      <c r="V28" s="54">
        <v>-91</v>
      </c>
      <c r="W28" s="54">
        <v>237</v>
      </c>
      <c r="X28" s="54">
        <v>382</v>
      </c>
      <c r="Y28" s="54">
        <v>-86</v>
      </c>
      <c r="Z28" s="54">
        <v>-2421</v>
      </c>
      <c r="AA28" s="54">
        <v>347</v>
      </c>
      <c r="AB28" s="54">
        <v>421</v>
      </c>
      <c r="AC28" s="54">
        <v>718</v>
      </c>
      <c r="AD28" s="54">
        <v>527</v>
      </c>
      <c r="AE28" s="54" t="s">
        <v>604</v>
      </c>
      <c r="AF28" s="54">
        <v>-329</v>
      </c>
    </row>
    <row r="29" spans="1:32" x14ac:dyDescent="0.15">
      <c r="A29" s="54" t="s">
        <v>805</v>
      </c>
      <c r="B29" s="54">
        <v>-54</v>
      </c>
      <c r="C29" s="54">
        <v>31</v>
      </c>
      <c r="D29" s="54">
        <v>-88</v>
      </c>
      <c r="E29" s="54" t="s">
        <v>604</v>
      </c>
      <c r="F29" s="54">
        <v>-41</v>
      </c>
      <c r="G29" s="54">
        <v>109</v>
      </c>
      <c r="H29" s="54">
        <v>-39</v>
      </c>
      <c r="I29" s="54">
        <v>16</v>
      </c>
      <c r="J29" s="54">
        <v>163</v>
      </c>
      <c r="K29" s="54">
        <v>-154</v>
      </c>
      <c r="L29" s="54">
        <v>18</v>
      </c>
      <c r="M29" s="54" t="s">
        <v>604</v>
      </c>
      <c r="N29" s="54">
        <v>357</v>
      </c>
      <c r="O29" s="54" t="s">
        <v>604</v>
      </c>
      <c r="P29" s="54">
        <v>-10</v>
      </c>
      <c r="Q29" s="54">
        <v>237</v>
      </c>
      <c r="R29" s="54" t="s">
        <v>604</v>
      </c>
      <c r="S29" s="54">
        <v>3476</v>
      </c>
      <c r="T29" s="54">
        <v>11957</v>
      </c>
      <c r="U29" s="54">
        <v>-8702</v>
      </c>
      <c r="V29" s="54">
        <v>1487</v>
      </c>
      <c r="W29" s="54">
        <v>797</v>
      </c>
      <c r="X29" s="54">
        <v>2710</v>
      </c>
      <c r="Y29" s="54">
        <v>-1131</v>
      </c>
      <c r="Z29" s="54" t="s">
        <v>604</v>
      </c>
      <c r="AA29" s="54" t="s">
        <v>604</v>
      </c>
      <c r="AB29" s="54">
        <v>-1857</v>
      </c>
      <c r="AC29" s="54">
        <v>-7705</v>
      </c>
      <c r="AD29" s="54" t="s">
        <v>604</v>
      </c>
      <c r="AE29" s="54" t="s">
        <v>604</v>
      </c>
      <c r="AF29" s="54">
        <v>48</v>
      </c>
    </row>
    <row r="30" spans="1:32" x14ac:dyDescent="0.15">
      <c r="A30" s="54" t="s">
        <v>804</v>
      </c>
      <c r="B30" s="54">
        <v>-197</v>
      </c>
      <c r="C30" s="54">
        <v>41</v>
      </c>
      <c r="D30" s="54">
        <v>-181</v>
      </c>
      <c r="E30" s="54">
        <v>-556</v>
      </c>
      <c r="F30" s="54">
        <v>89</v>
      </c>
      <c r="G30" s="54">
        <v>311</v>
      </c>
      <c r="H30" s="54">
        <v>-613</v>
      </c>
      <c r="I30" s="54">
        <v>-349</v>
      </c>
      <c r="J30" s="54">
        <v>191</v>
      </c>
      <c r="K30" s="54">
        <v>-381</v>
      </c>
      <c r="L30" s="54">
        <v>1549</v>
      </c>
      <c r="M30" s="54">
        <v>1091</v>
      </c>
      <c r="N30" s="54" t="s">
        <v>604</v>
      </c>
      <c r="O30" s="54">
        <v>-5</v>
      </c>
      <c r="P30" s="54">
        <v>-851</v>
      </c>
      <c r="Q30" s="54">
        <v>-2050</v>
      </c>
      <c r="R30" s="54">
        <v>2496</v>
      </c>
      <c r="S30" s="54">
        <v>5997</v>
      </c>
      <c r="T30" s="54">
        <v>459</v>
      </c>
      <c r="U30" s="54">
        <v>31</v>
      </c>
      <c r="V30" s="54">
        <v>-1063</v>
      </c>
      <c r="W30" s="54" t="s">
        <v>604</v>
      </c>
      <c r="X30" s="54">
        <v>322</v>
      </c>
      <c r="Y30" s="54">
        <v>-2150</v>
      </c>
      <c r="Z30" s="54">
        <v>-151</v>
      </c>
      <c r="AA30" s="54">
        <v>-1772</v>
      </c>
      <c r="AB30" s="54">
        <v>4219</v>
      </c>
      <c r="AC30" s="54">
        <v>-1188</v>
      </c>
      <c r="AD30" s="54" t="s">
        <v>604</v>
      </c>
      <c r="AE30" s="54">
        <v>-4815</v>
      </c>
      <c r="AF30" s="54">
        <v>7164</v>
      </c>
    </row>
    <row r="31" spans="1:32" x14ac:dyDescent="0.15">
      <c r="A31" s="54" t="s">
        <v>803</v>
      </c>
      <c r="B31" s="54">
        <v>-47</v>
      </c>
      <c r="C31" s="54">
        <v>-36</v>
      </c>
      <c r="D31" s="54" t="s">
        <v>604</v>
      </c>
      <c r="E31" s="54">
        <v>-10</v>
      </c>
      <c r="F31" s="54">
        <v>-13</v>
      </c>
      <c r="G31" s="54">
        <v>10</v>
      </c>
      <c r="H31" s="54" t="s">
        <v>619</v>
      </c>
      <c r="I31" s="54">
        <v>20</v>
      </c>
      <c r="J31" s="54">
        <v>73</v>
      </c>
      <c r="K31" s="54">
        <v>-8</v>
      </c>
      <c r="L31" s="54">
        <v>15</v>
      </c>
      <c r="M31" s="54" t="s">
        <v>604</v>
      </c>
      <c r="N31" s="54">
        <v>51</v>
      </c>
      <c r="O31" s="54">
        <v>-18</v>
      </c>
      <c r="P31" s="54">
        <v>47</v>
      </c>
      <c r="Q31" s="54">
        <v>-62</v>
      </c>
      <c r="R31" s="54">
        <v>-21</v>
      </c>
      <c r="S31" s="54">
        <v>136</v>
      </c>
      <c r="T31" s="54" t="s">
        <v>619</v>
      </c>
      <c r="U31" s="54" t="s">
        <v>604</v>
      </c>
      <c r="V31" s="54" t="s">
        <v>604</v>
      </c>
      <c r="W31" s="54">
        <v>-26</v>
      </c>
      <c r="X31" s="54">
        <v>44</v>
      </c>
      <c r="Y31" s="54" t="s">
        <v>604</v>
      </c>
      <c r="Z31" s="54">
        <v>-233</v>
      </c>
      <c r="AA31" s="54" t="s">
        <v>604</v>
      </c>
      <c r="AB31" s="54">
        <v>-34</v>
      </c>
      <c r="AC31" s="54">
        <v>154</v>
      </c>
      <c r="AD31" s="54" t="s">
        <v>604</v>
      </c>
      <c r="AE31" s="54" t="s">
        <v>604</v>
      </c>
      <c r="AF31" s="54" t="s">
        <v>604</v>
      </c>
    </row>
    <row r="32" spans="1:32" x14ac:dyDescent="0.15">
      <c r="A32" s="54" t="s">
        <v>802</v>
      </c>
      <c r="B32" s="54">
        <v>-1045</v>
      </c>
      <c r="C32" s="54">
        <v>253</v>
      </c>
      <c r="D32" s="54">
        <v>-57</v>
      </c>
      <c r="E32" s="54">
        <v>-50</v>
      </c>
      <c r="F32" s="54">
        <v>1978</v>
      </c>
      <c r="G32" s="54">
        <v>-1218</v>
      </c>
      <c r="H32" s="54">
        <v>2109</v>
      </c>
      <c r="I32" s="54">
        <v>12672</v>
      </c>
      <c r="J32" s="54">
        <v>-4490</v>
      </c>
      <c r="K32" s="54">
        <v>1027</v>
      </c>
      <c r="L32" s="54">
        <v>1203</v>
      </c>
      <c r="M32" s="54">
        <v>14832</v>
      </c>
      <c r="N32" s="54">
        <v>5987</v>
      </c>
      <c r="O32" s="54">
        <v>434</v>
      </c>
      <c r="P32" s="54">
        <v>7067</v>
      </c>
      <c r="Q32" s="54">
        <v>4932</v>
      </c>
      <c r="R32" s="54">
        <v>2277</v>
      </c>
      <c r="S32" s="54">
        <v>18139</v>
      </c>
      <c r="T32" s="54">
        <v>-7648</v>
      </c>
      <c r="U32" s="54">
        <v>2924</v>
      </c>
      <c r="V32" s="54">
        <v>1982</v>
      </c>
      <c r="W32" s="54">
        <v>4960</v>
      </c>
      <c r="X32" s="54">
        <v>4869</v>
      </c>
      <c r="Y32" s="54">
        <v>-13071</v>
      </c>
      <c r="Z32" s="54">
        <v>-7399</v>
      </c>
      <c r="AA32" s="54">
        <v>-15235</v>
      </c>
      <c r="AB32" s="54">
        <v>-12545</v>
      </c>
      <c r="AC32" s="54">
        <v>1005</v>
      </c>
      <c r="AD32" s="54">
        <v>-2853</v>
      </c>
      <c r="AE32" s="54">
        <v>-1507</v>
      </c>
      <c r="AF32" s="54">
        <v>8384</v>
      </c>
    </row>
    <row r="33" spans="1:32" x14ac:dyDescent="0.15">
      <c r="A33" s="54" t="s">
        <v>479</v>
      </c>
      <c r="B33" s="54">
        <v>71</v>
      </c>
      <c r="C33" s="54" t="s">
        <v>604</v>
      </c>
      <c r="D33" s="54" t="s">
        <v>604</v>
      </c>
      <c r="E33" s="54">
        <v>36</v>
      </c>
      <c r="F33" s="54">
        <v>-71</v>
      </c>
      <c r="G33" s="54">
        <v>134</v>
      </c>
      <c r="H33" s="54">
        <v>4</v>
      </c>
      <c r="I33" s="54">
        <v>-18</v>
      </c>
      <c r="J33" s="54">
        <v>20</v>
      </c>
      <c r="K33" s="54">
        <v>94</v>
      </c>
      <c r="L33" s="54">
        <v>21</v>
      </c>
      <c r="M33" s="54">
        <v>593</v>
      </c>
      <c r="N33" s="54" t="s">
        <v>604</v>
      </c>
      <c r="O33" s="54">
        <v>38</v>
      </c>
      <c r="P33" s="54">
        <v>844</v>
      </c>
      <c r="Q33" s="54" t="s">
        <v>604</v>
      </c>
      <c r="R33" s="54" t="s">
        <v>604</v>
      </c>
      <c r="S33" s="54">
        <v>885</v>
      </c>
      <c r="T33" s="54">
        <v>-32</v>
      </c>
      <c r="U33" s="54">
        <v>1923</v>
      </c>
      <c r="V33" s="54">
        <v>-2690</v>
      </c>
      <c r="W33" s="54" t="s">
        <v>604</v>
      </c>
      <c r="X33" s="54">
        <v>-87</v>
      </c>
      <c r="Y33" s="54">
        <v>-655</v>
      </c>
      <c r="Z33" s="54">
        <v>1633</v>
      </c>
      <c r="AA33" s="54">
        <v>-354</v>
      </c>
      <c r="AB33" s="54">
        <v>519</v>
      </c>
      <c r="AC33" s="54">
        <v>80</v>
      </c>
      <c r="AD33" s="54">
        <v>1436</v>
      </c>
      <c r="AE33" s="54">
        <v>4903</v>
      </c>
      <c r="AF33" s="54">
        <v>-3641</v>
      </c>
    </row>
    <row r="34" spans="1:32" x14ac:dyDescent="0.15">
      <c r="A34" s="54" t="s">
        <v>762</v>
      </c>
      <c r="B34" s="54">
        <v>-12445</v>
      </c>
      <c r="C34" s="54">
        <v>-7155</v>
      </c>
      <c r="D34" s="54">
        <v>-4085</v>
      </c>
      <c r="E34" s="54">
        <v>3491</v>
      </c>
      <c r="F34" s="54">
        <v>5132</v>
      </c>
      <c r="G34" s="54">
        <v>4059</v>
      </c>
      <c r="H34" s="54">
        <v>5936</v>
      </c>
      <c r="I34" s="54">
        <v>4736</v>
      </c>
      <c r="J34" s="54">
        <v>4696</v>
      </c>
      <c r="K34" s="54">
        <v>-3981</v>
      </c>
      <c r="L34" s="54">
        <v>3389</v>
      </c>
      <c r="M34" s="54">
        <v>4804</v>
      </c>
      <c r="N34" s="54">
        <v>4184</v>
      </c>
      <c r="O34" s="54">
        <v>265</v>
      </c>
      <c r="P34" s="54">
        <v>1621</v>
      </c>
      <c r="Q34" s="54">
        <v>84</v>
      </c>
      <c r="R34" s="54">
        <v>-2348</v>
      </c>
      <c r="S34" s="54">
        <v>8583</v>
      </c>
      <c r="T34" s="54">
        <v>-1442</v>
      </c>
      <c r="U34" s="54">
        <v>-1457</v>
      </c>
      <c r="V34" s="54">
        <v>-474</v>
      </c>
      <c r="W34" s="54">
        <v>-12616</v>
      </c>
      <c r="X34" s="54">
        <v>1734</v>
      </c>
      <c r="Y34" s="54">
        <v>-245</v>
      </c>
      <c r="Z34" s="54">
        <v>3729</v>
      </c>
      <c r="AA34" s="54">
        <v>-12676</v>
      </c>
      <c r="AB34" s="54">
        <v>352</v>
      </c>
      <c r="AC34" s="54">
        <v>23253</v>
      </c>
      <c r="AD34" s="54">
        <v>-15316</v>
      </c>
      <c r="AE34" s="54">
        <v>1266</v>
      </c>
      <c r="AF34" s="54">
        <v>896</v>
      </c>
    </row>
    <row r="35" spans="1:32" x14ac:dyDescent="0.15">
      <c r="A35" s="54" t="s">
        <v>761</v>
      </c>
      <c r="B35" s="54">
        <v>751</v>
      </c>
      <c r="C35" s="54">
        <v>-699</v>
      </c>
      <c r="D35" s="54">
        <v>-307</v>
      </c>
      <c r="E35" s="54">
        <v>-391</v>
      </c>
      <c r="F35" s="54">
        <v>291</v>
      </c>
      <c r="G35" s="54">
        <v>-364</v>
      </c>
      <c r="H35" s="54">
        <v>274</v>
      </c>
      <c r="I35" s="54">
        <v>258</v>
      </c>
      <c r="J35" s="54">
        <v>272</v>
      </c>
      <c r="K35" s="54">
        <v>-162</v>
      </c>
      <c r="L35" s="54">
        <v>235</v>
      </c>
      <c r="M35" s="54">
        <v>875</v>
      </c>
      <c r="N35" s="54">
        <v>2189</v>
      </c>
      <c r="O35" s="54">
        <v>3443</v>
      </c>
      <c r="P35" s="54">
        <v>-575</v>
      </c>
      <c r="Q35" s="54">
        <v>2273</v>
      </c>
      <c r="R35" s="54">
        <v>-175</v>
      </c>
      <c r="S35" s="54">
        <v>3093</v>
      </c>
      <c r="T35" s="54">
        <v>658</v>
      </c>
      <c r="U35" s="54">
        <v>-677</v>
      </c>
      <c r="V35" s="54">
        <v>-2085</v>
      </c>
      <c r="W35" s="54">
        <v>-1019</v>
      </c>
      <c r="X35" s="54">
        <v>1512</v>
      </c>
      <c r="Y35" s="54">
        <v>-448</v>
      </c>
      <c r="Z35" s="54">
        <v>-1609</v>
      </c>
      <c r="AA35" s="54">
        <v>-2625</v>
      </c>
      <c r="AB35" s="54">
        <v>1197</v>
      </c>
      <c r="AC35" s="54">
        <v>604</v>
      </c>
      <c r="AD35" s="54">
        <v>-3387</v>
      </c>
      <c r="AE35" s="54">
        <v>3946</v>
      </c>
      <c r="AF35" s="54">
        <v>2349</v>
      </c>
    </row>
    <row r="36" spans="1:32" x14ac:dyDescent="0.15">
      <c r="A36" s="54" t="s">
        <v>760</v>
      </c>
      <c r="B36" s="54">
        <v>-9</v>
      </c>
      <c r="C36" s="54">
        <v>-231</v>
      </c>
      <c r="D36" s="54">
        <v>98</v>
      </c>
      <c r="E36" s="54">
        <v>-19</v>
      </c>
      <c r="F36" s="54">
        <v>-17</v>
      </c>
      <c r="G36" s="54">
        <v>-53</v>
      </c>
      <c r="H36" s="54">
        <v>-4</v>
      </c>
      <c r="I36" s="54">
        <v>108</v>
      </c>
      <c r="J36" s="54">
        <v>112</v>
      </c>
      <c r="K36" s="54">
        <v>-225</v>
      </c>
      <c r="L36" s="54">
        <v>79</v>
      </c>
      <c r="M36" s="54">
        <v>373</v>
      </c>
      <c r="N36" s="54">
        <v>392</v>
      </c>
      <c r="O36" s="54">
        <v>800</v>
      </c>
      <c r="P36" s="54">
        <v>-93</v>
      </c>
      <c r="Q36" s="54">
        <v>418</v>
      </c>
      <c r="R36" s="54">
        <v>-130</v>
      </c>
      <c r="S36" s="54">
        <v>914</v>
      </c>
      <c r="T36" s="54">
        <v>137</v>
      </c>
      <c r="U36" s="54">
        <v>151</v>
      </c>
      <c r="V36" s="54">
        <v>-623</v>
      </c>
      <c r="W36" s="54">
        <v>-693</v>
      </c>
      <c r="X36" s="54">
        <v>634</v>
      </c>
      <c r="Y36" s="54" t="s">
        <v>604</v>
      </c>
      <c r="Z36" s="54" t="s">
        <v>604</v>
      </c>
      <c r="AA36" s="54" t="s">
        <v>604</v>
      </c>
      <c r="AB36" s="54">
        <v>-71</v>
      </c>
      <c r="AC36" s="54">
        <v>427</v>
      </c>
      <c r="AD36" s="54">
        <v>-3659</v>
      </c>
      <c r="AE36" s="54" t="s">
        <v>604</v>
      </c>
      <c r="AF36" s="54" t="s">
        <v>604</v>
      </c>
    </row>
    <row r="37" spans="1:32" x14ac:dyDescent="0.15">
      <c r="A37" s="54" t="s">
        <v>759</v>
      </c>
      <c r="B37" s="54">
        <v>83</v>
      </c>
      <c r="C37" s="54">
        <v>-85</v>
      </c>
      <c r="D37" s="54">
        <v>81</v>
      </c>
      <c r="E37" s="54">
        <v>-198</v>
      </c>
      <c r="F37" s="54">
        <v>215</v>
      </c>
      <c r="G37" s="54">
        <v>8</v>
      </c>
      <c r="H37" s="54">
        <v>300</v>
      </c>
      <c r="I37" s="54">
        <v>121</v>
      </c>
      <c r="J37" s="54">
        <v>95</v>
      </c>
      <c r="K37" s="54">
        <v>-52</v>
      </c>
      <c r="L37" s="54">
        <v>82</v>
      </c>
      <c r="M37" s="54">
        <v>-131</v>
      </c>
      <c r="N37" s="54">
        <v>162</v>
      </c>
      <c r="O37" s="54" t="s">
        <v>604</v>
      </c>
      <c r="P37" s="54">
        <v>-459</v>
      </c>
      <c r="Q37" s="54">
        <v>1842</v>
      </c>
      <c r="R37" s="54">
        <v>136</v>
      </c>
      <c r="S37" s="54">
        <v>935</v>
      </c>
      <c r="T37" s="54">
        <v>100</v>
      </c>
      <c r="U37" s="54">
        <v>-163</v>
      </c>
      <c r="V37" s="54">
        <v>21</v>
      </c>
      <c r="W37" s="54">
        <v>-256</v>
      </c>
      <c r="X37" s="54">
        <v>1035</v>
      </c>
      <c r="Y37" s="54">
        <v>-380</v>
      </c>
      <c r="Z37" s="54">
        <v>-696</v>
      </c>
      <c r="AA37" s="54">
        <v>68</v>
      </c>
      <c r="AB37" s="54">
        <v>66</v>
      </c>
      <c r="AC37" s="54">
        <v>-1068</v>
      </c>
      <c r="AD37" s="54">
        <v>912</v>
      </c>
      <c r="AE37" s="54">
        <v>227</v>
      </c>
      <c r="AF37" s="54">
        <v>338</v>
      </c>
    </row>
    <row r="38" spans="1:32" x14ac:dyDescent="0.15">
      <c r="A38" s="54" t="s">
        <v>758</v>
      </c>
      <c r="B38" s="54">
        <v>49</v>
      </c>
      <c r="C38" s="54">
        <v>-198</v>
      </c>
      <c r="D38" s="54">
        <v>-30</v>
      </c>
      <c r="E38" s="54">
        <v>16</v>
      </c>
      <c r="F38" s="54">
        <v>-47</v>
      </c>
      <c r="G38" s="54">
        <v>7</v>
      </c>
      <c r="H38" s="54">
        <v>-15</v>
      </c>
      <c r="I38" s="54">
        <v>-21</v>
      </c>
      <c r="J38" s="54">
        <v>197</v>
      </c>
      <c r="K38" s="54">
        <v>-33</v>
      </c>
      <c r="L38" s="54">
        <v>-164</v>
      </c>
      <c r="M38" s="54">
        <v>91</v>
      </c>
      <c r="N38" s="54">
        <v>451</v>
      </c>
      <c r="O38" s="54">
        <v>290</v>
      </c>
      <c r="P38" s="54" t="s">
        <v>604</v>
      </c>
      <c r="Q38" s="54">
        <v>-257</v>
      </c>
      <c r="R38" s="54">
        <v>-214</v>
      </c>
      <c r="S38" s="54">
        <v>243</v>
      </c>
      <c r="T38" s="54">
        <v>-287</v>
      </c>
      <c r="U38" s="54">
        <v>365</v>
      </c>
      <c r="V38" s="54">
        <v>-323</v>
      </c>
      <c r="W38" s="54">
        <v>-185</v>
      </c>
      <c r="X38" s="54">
        <v>222</v>
      </c>
      <c r="Y38" s="54" t="s">
        <v>604</v>
      </c>
      <c r="Z38" s="54" t="s">
        <v>604</v>
      </c>
      <c r="AA38" s="54" t="s">
        <v>604</v>
      </c>
      <c r="AB38" s="54" t="s">
        <v>604</v>
      </c>
      <c r="AC38" s="54">
        <v>31</v>
      </c>
      <c r="AD38" s="54">
        <v>421</v>
      </c>
      <c r="AE38" s="54">
        <v>825</v>
      </c>
      <c r="AF38" s="54">
        <v>416</v>
      </c>
    </row>
    <row r="39" spans="1:32" x14ac:dyDescent="0.15">
      <c r="A39" s="54" t="s">
        <v>757</v>
      </c>
      <c r="B39" s="54">
        <v>168</v>
      </c>
      <c r="C39" s="54">
        <v>62</v>
      </c>
      <c r="D39" s="54">
        <v>-144</v>
      </c>
      <c r="E39" s="54" t="s">
        <v>604</v>
      </c>
      <c r="F39" s="54">
        <v>-25</v>
      </c>
      <c r="G39" s="54">
        <v>-237</v>
      </c>
      <c r="H39" s="54" t="s">
        <v>604</v>
      </c>
      <c r="I39" s="54">
        <v>-22</v>
      </c>
      <c r="J39" s="54" t="s">
        <v>604</v>
      </c>
      <c r="K39" s="54">
        <v>-24</v>
      </c>
      <c r="L39" s="54" t="s">
        <v>604</v>
      </c>
      <c r="M39" s="54">
        <v>45</v>
      </c>
      <c r="N39" s="54">
        <v>223</v>
      </c>
      <c r="O39" s="54">
        <v>113</v>
      </c>
      <c r="P39" s="54">
        <v>-127</v>
      </c>
      <c r="Q39" s="54">
        <v>44</v>
      </c>
      <c r="R39" s="54">
        <v>-346</v>
      </c>
      <c r="S39" s="54">
        <v>231</v>
      </c>
      <c r="T39" s="54">
        <v>-449</v>
      </c>
      <c r="U39" s="54">
        <v>-393</v>
      </c>
      <c r="V39" s="54" t="s">
        <v>604</v>
      </c>
      <c r="W39" s="54" t="s">
        <v>604</v>
      </c>
      <c r="X39" s="54">
        <v>115</v>
      </c>
      <c r="Y39" s="54" t="s">
        <v>604</v>
      </c>
      <c r="Z39" s="54" t="s">
        <v>604</v>
      </c>
      <c r="AA39" s="54" t="s">
        <v>604</v>
      </c>
      <c r="AB39" s="54" t="s">
        <v>604</v>
      </c>
      <c r="AC39" s="54">
        <v>612</v>
      </c>
      <c r="AD39" s="54" t="s">
        <v>604</v>
      </c>
      <c r="AE39" s="54" t="s">
        <v>604</v>
      </c>
      <c r="AF39" s="54">
        <v>356</v>
      </c>
    </row>
    <row r="40" spans="1:32" x14ac:dyDescent="0.15">
      <c r="A40" s="54" t="s">
        <v>756</v>
      </c>
      <c r="B40" s="54">
        <v>48</v>
      </c>
      <c r="C40" s="54">
        <v>20</v>
      </c>
      <c r="D40" s="54">
        <v>-91</v>
      </c>
      <c r="E40" s="54">
        <v>-30</v>
      </c>
      <c r="F40" s="54" t="s">
        <v>604</v>
      </c>
      <c r="G40" s="54">
        <v>68</v>
      </c>
      <c r="H40" s="54">
        <v>-13</v>
      </c>
      <c r="I40" s="54" t="s">
        <v>604</v>
      </c>
      <c r="J40" s="54">
        <v>-38</v>
      </c>
      <c r="K40" s="54" t="s">
        <v>604</v>
      </c>
      <c r="L40" s="54" t="s">
        <v>604</v>
      </c>
      <c r="M40" s="54" t="s">
        <v>604</v>
      </c>
      <c r="N40" s="54">
        <v>174</v>
      </c>
      <c r="O40" s="54">
        <v>17</v>
      </c>
      <c r="P40" s="54">
        <v>-52</v>
      </c>
      <c r="Q40" s="54" t="s">
        <v>604</v>
      </c>
      <c r="R40" s="54" t="s">
        <v>604</v>
      </c>
      <c r="S40" s="54">
        <v>-40</v>
      </c>
      <c r="T40" s="54" t="s">
        <v>604</v>
      </c>
      <c r="U40" s="54" t="s">
        <v>604</v>
      </c>
      <c r="V40" s="54">
        <v>38</v>
      </c>
      <c r="W40" s="54" t="s">
        <v>604</v>
      </c>
      <c r="X40" s="54" t="s">
        <v>604</v>
      </c>
      <c r="Y40" s="54">
        <v>-250</v>
      </c>
      <c r="Z40" s="54">
        <v>-126</v>
      </c>
      <c r="AA40" s="54" t="s">
        <v>604</v>
      </c>
      <c r="AB40" s="54">
        <v>120</v>
      </c>
      <c r="AC40" s="54">
        <v>151</v>
      </c>
      <c r="AD40" s="54">
        <v>39</v>
      </c>
      <c r="AE40" s="54">
        <v>30</v>
      </c>
      <c r="AF40" s="54">
        <v>10</v>
      </c>
    </row>
    <row r="41" spans="1:32" x14ac:dyDescent="0.15">
      <c r="A41" s="54" t="s">
        <v>755</v>
      </c>
      <c r="B41" s="54">
        <v>-32</v>
      </c>
      <c r="C41" s="54">
        <v>-106</v>
      </c>
      <c r="D41" s="54">
        <v>-178</v>
      </c>
      <c r="E41" s="54">
        <v>-129</v>
      </c>
      <c r="F41" s="54">
        <v>-110</v>
      </c>
      <c r="G41" s="54">
        <v>17</v>
      </c>
      <c r="H41" s="54">
        <v>35</v>
      </c>
      <c r="I41" s="54" t="s">
        <v>604</v>
      </c>
      <c r="J41" s="54" t="s">
        <v>604</v>
      </c>
      <c r="K41" s="54" t="s">
        <v>604</v>
      </c>
      <c r="L41" s="54" t="s">
        <v>604</v>
      </c>
      <c r="M41" s="54">
        <v>-3</v>
      </c>
      <c r="N41" s="54">
        <v>47</v>
      </c>
      <c r="O41" s="54">
        <v>-52</v>
      </c>
      <c r="P41" s="54" t="s">
        <v>604</v>
      </c>
      <c r="Q41" s="54">
        <v>-55</v>
      </c>
      <c r="R41" s="54">
        <v>232</v>
      </c>
      <c r="S41" s="54">
        <v>322</v>
      </c>
      <c r="T41" s="54" t="s">
        <v>604</v>
      </c>
      <c r="U41" s="54" t="s">
        <v>604</v>
      </c>
      <c r="V41" s="54">
        <v>-443</v>
      </c>
      <c r="W41" s="54">
        <v>137</v>
      </c>
      <c r="X41" s="54" t="s">
        <v>604</v>
      </c>
      <c r="Y41" s="54">
        <v>149</v>
      </c>
      <c r="Z41" s="54">
        <v>74</v>
      </c>
      <c r="AA41" s="54">
        <v>83</v>
      </c>
      <c r="AB41" s="54" t="s">
        <v>604</v>
      </c>
      <c r="AC41" s="54">
        <v>-11</v>
      </c>
      <c r="AD41" s="54" t="s">
        <v>604</v>
      </c>
      <c r="AE41" s="54">
        <v>-335</v>
      </c>
      <c r="AF41" s="54" t="s">
        <v>604</v>
      </c>
    </row>
    <row r="42" spans="1:32" x14ac:dyDescent="0.15">
      <c r="A42" s="54" t="s">
        <v>754</v>
      </c>
      <c r="B42" s="54">
        <v>409</v>
      </c>
      <c r="C42" s="54">
        <v>-145</v>
      </c>
      <c r="D42" s="54">
        <v>-23</v>
      </c>
      <c r="E42" s="54">
        <v>-164</v>
      </c>
      <c r="F42" s="54">
        <v>124</v>
      </c>
      <c r="G42" s="54">
        <v>-147</v>
      </c>
      <c r="H42" s="54" t="s">
        <v>604</v>
      </c>
      <c r="I42" s="54">
        <v>55</v>
      </c>
      <c r="J42" s="54">
        <v>-62</v>
      </c>
      <c r="K42" s="54" t="s">
        <v>604</v>
      </c>
      <c r="L42" s="54">
        <v>90</v>
      </c>
      <c r="M42" s="54" t="s">
        <v>604</v>
      </c>
      <c r="N42" s="54">
        <v>728</v>
      </c>
      <c r="O42" s="54" t="s">
        <v>604</v>
      </c>
      <c r="P42" s="54" t="s">
        <v>604</v>
      </c>
      <c r="Q42" s="54" t="s">
        <v>604</v>
      </c>
      <c r="R42" s="54">
        <v>182</v>
      </c>
      <c r="S42" s="54">
        <v>347</v>
      </c>
      <c r="T42" s="54">
        <v>1263</v>
      </c>
      <c r="U42" s="54">
        <v>-732</v>
      </c>
      <c r="V42" s="54">
        <v>-173</v>
      </c>
      <c r="W42" s="54">
        <v>-538</v>
      </c>
      <c r="X42" s="54">
        <v>114</v>
      </c>
      <c r="Y42" s="54">
        <v>149</v>
      </c>
      <c r="Z42" s="54" t="s">
        <v>604</v>
      </c>
      <c r="AA42" s="54" t="s">
        <v>604</v>
      </c>
      <c r="AB42" s="54">
        <v>673</v>
      </c>
      <c r="AC42" s="54">
        <v>298</v>
      </c>
      <c r="AD42" s="54" t="s">
        <v>604</v>
      </c>
      <c r="AE42" s="54">
        <v>386</v>
      </c>
      <c r="AF42" s="54" t="s">
        <v>604</v>
      </c>
    </row>
    <row r="43" spans="1:32" x14ac:dyDescent="0.15">
      <c r="A43" s="54" t="s">
        <v>212</v>
      </c>
      <c r="B43" s="54">
        <v>34</v>
      </c>
      <c r="C43" s="54">
        <v>-16</v>
      </c>
      <c r="D43" s="54">
        <v>-19</v>
      </c>
      <c r="E43" s="54" t="s">
        <v>604</v>
      </c>
      <c r="F43" s="54" t="s">
        <v>604</v>
      </c>
      <c r="G43" s="54">
        <v>-27</v>
      </c>
      <c r="H43" s="54">
        <v>-44</v>
      </c>
      <c r="I43" s="54">
        <v>29</v>
      </c>
      <c r="J43" s="54">
        <v>-25</v>
      </c>
      <c r="K43" s="54">
        <v>96</v>
      </c>
      <c r="L43" s="54">
        <v>68</v>
      </c>
      <c r="M43" s="54" t="s">
        <v>604</v>
      </c>
      <c r="N43" s="54">
        <v>13</v>
      </c>
      <c r="O43" s="54" t="s">
        <v>604</v>
      </c>
      <c r="P43" s="54" t="s">
        <v>604</v>
      </c>
      <c r="Q43" s="54" t="s">
        <v>604</v>
      </c>
      <c r="R43" s="54" t="s">
        <v>604</v>
      </c>
      <c r="S43" s="54">
        <v>142</v>
      </c>
      <c r="T43" s="54" t="s">
        <v>604</v>
      </c>
      <c r="U43" s="54" t="s">
        <v>604</v>
      </c>
      <c r="V43" s="54" t="s">
        <v>604</v>
      </c>
      <c r="W43" s="54">
        <v>24</v>
      </c>
      <c r="X43" s="54">
        <v>-83</v>
      </c>
      <c r="Y43" s="54">
        <v>6</v>
      </c>
      <c r="Z43" s="54" t="s">
        <v>604</v>
      </c>
      <c r="AA43" s="54">
        <v>16</v>
      </c>
      <c r="AB43" s="54">
        <v>-68</v>
      </c>
      <c r="AC43" s="54">
        <v>164</v>
      </c>
      <c r="AD43" s="54">
        <v>-85</v>
      </c>
      <c r="AE43" s="54">
        <v>-68</v>
      </c>
      <c r="AF43" s="54">
        <v>-25</v>
      </c>
    </row>
    <row r="44" spans="1:32" x14ac:dyDescent="0.15">
      <c r="A44" s="54" t="s">
        <v>747</v>
      </c>
      <c r="B44" s="54">
        <v>292</v>
      </c>
      <c r="C44" s="54">
        <v>-164</v>
      </c>
      <c r="D44" s="54">
        <v>94</v>
      </c>
      <c r="E44" s="54">
        <v>-196</v>
      </c>
      <c r="F44" s="54">
        <v>-385</v>
      </c>
      <c r="G44" s="54">
        <v>-370</v>
      </c>
      <c r="H44" s="54">
        <v>-244</v>
      </c>
      <c r="I44" s="54">
        <v>552</v>
      </c>
      <c r="J44" s="54">
        <v>260</v>
      </c>
      <c r="K44" s="54">
        <v>295</v>
      </c>
      <c r="L44" s="54">
        <v>-686</v>
      </c>
      <c r="M44" s="54">
        <v>-780</v>
      </c>
      <c r="N44" s="54">
        <v>2143</v>
      </c>
      <c r="O44" s="54">
        <v>776</v>
      </c>
      <c r="P44" s="54">
        <v>33</v>
      </c>
      <c r="Q44" s="54">
        <v>282</v>
      </c>
      <c r="R44" s="54">
        <v>545</v>
      </c>
      <c r="S44" s="54">
        <v>2625</v>
      </c>
      <c r="T44" s="54">
        <v>108</v>
      </c>
      <c r="U44" s="54" t="s">
        <v>604</v>
      </c>
      <c r="V44" s="54">
        <v>1003</v>
      </c>
      <c r="W44" s="54">
        <v>-2045</v>
      </c>
      <c r="X44" s="54">
        <v>1583</v>
      </c>
      <c r="Y44" s="54">
        <v>1213</v>
      </c>
      <c r="Z44" s="54">
        <v>2196</v>
      </c>
      <c r="AA44" s="54">
        <v>-130</v>
      </c>
      <c r="AB44" s="54">
        <v>-3168</v>
      </c>
      <c r="AC44" s="54">
        <v>292</v>
      </c>
      <c r="AD44" s="54">
        <v>-2889</v>
      </c>
      <c r="AE44" s="54">
        <v>894</v>
      </c>
      <c r="AF44" s="54">
        <v>1876</v>
      </c>
    </row>
    <row r="45" spans="1:32" x14ac:dyDescent="0.15">
      <c r="A45" s="54" t="s">
        <v>746</v>
      </c>
      <c r="B45" s="54" t="s">
        <v>604</v>
      </c>
      <c r="C45" s="54">
        <v>17</v>
      </c>
      <c r="D45" s="54">
        <v>-12</v>
      </c>
      <c r="E45" s="54">
        <v>-7</v>
      </c>
      <c r="F45" s="54">
        <v>8</v>
      </c>
      <c r="G45" s="54" t="s">
        <v>604</v>
      </c>
      <c r="H45" s="54">
        <v>19</v>
      </c>
      <c r="I45" s="54" t="s">
        <v>604</v>
      </c>
      <c r="J45" s="54">
        <v>13</v>
      </c>
      <c r="K45" s="54">
        <v>-50</v>
      </c>
      <c r="L45" s="54">
        <v>-350</v>
      </c>
      <c r="M45" s="54">
        <v>-101</v>
      </c>
      <c r="N45" s="54">
        <v>-80</v>
      </c>
      <c r="O45" s="54" t="s">
        <v>604</v>
      </c>
      <c r="P45" s="54">
        <v>33</v>
      </c>
      <c r="Q45" s="54" t="s">
        <v>604</v>
      </c>
      <c r="R45" s="54" t="s">
        <v>604</v>
      </c>
      <c r="S45" s="54">
        <v>-413</v>
      </c>
      <c r="T45" s="54">
        <v>464</v>
      </c>
      <c r="U45" s="54" t="s">
        <v>604</v>
      </c>
      <c r="V45" s="54" t="s">
        <v>604</v>
      </c>
      <c r="W45" s="54">
        <v>-147</v>
      </c>
      <c r="X45" s="54" t="s">
        <v>604</v>
      </c>
      <c r="Y45" s="54" t="s">
        <v>604</v>
      </c>
      <c r="Z45" s="54">
        <v>1253</v>
      </c>
      <c r="AA45" s="54" t="s">
        <v>604</v>
      </c>
      <c r="AB45" s="54" t="s">
        <v>604</v>
      </c>
      <c r="AC45" s="54" t="s">
        <v>604</v>
      </c>
      <c r="AD45" s="54" t="s">
        <v>604</v>
      </c>
      <c r="AE45" s="54" t="s">
        <v>604</v>
      </c>
      <c r="AF45" s="54">
        <v>-77</v>
      </c>
    </row>
    <row r="46" spans="1:32" x14ac:dyDescent="0.15">
      <c r="A46" s="54" t="s">
        <v>745</v>
      </c>
      <c r="B46" s="54">
        <v>-32</v>
      </c>
      <c r="C46" s="54">
        <v>-38</v>
      </c>
      <c r="D46" s="54">
        <v>30</v>
      </c>
      <c r="E46" s="54">
        <v>-5</v>
      </c>
      <c r="F46" s="54">
        <v>-51</v>
      </c>
      <c r="G46" s="54">
        <v>4</v>
      </c>
      <c r="H46" s="54">
        <v>6</v>
      </c>
      <c r="I46" s="54">
        <v>20</v>
      </c>
      <c r="J46" s="54">
        <v>2</v>
      </c>
      <c r="K46" s="54">
        <v>-2</v>
      </c>
      <c r="L46" s="54">
        <v>-1</v>
      </c>
      <c r="M46" s="54" t="s">
        <v>604</v>
      </c>
      <c r="N46" s="54">
        <v>-7</v>
      </c>
      <c r="O46" s="54">
        <v>11</v>
      </c>
      <c r="P46" s="54">
        <v>51</v>
      </c>
      <c r="Q46" s="54">
        <v>-33</v>
      </c>
      <c r="R46" s="54" t="s">
        <v>604</v>
      </c>
      <c r="S46" s="54" t="s">
        <v>586</v>
      </c>
      <c r="T46" s="54" t="s">
        <v>586</v>
      </c>
      <c r="U46" s="54" t="s">
        <v>586</v>
      </c>
      <c r="V46" s="54" t="s">
        <v>586</v>
      </c>
      <c r="W46" s="54" t="s">
        <v>586</v>
      </c>
      <c r="X46" s="54" t="s">
        <v>586</v>
      </c>
      <c r="Y46" s="54" t="s">
        <v>586</v>
      </c>
      <c r="Z46" s="54" t="s">
        <v>586</v>
      </c>
      <c r="AA46" s="54" t="s">
        <v>586</v>
      </c>
      <c r="AB46" s="54" t="s">
        <v>586</v>
      </c>
      <c r="AC46" s="54" t="s">
        <v>586</v>
      </c>
      <c r="AD46" s="54" t="s">
        <v>586</v>
      </c>
      <c r="AE46" s="54" t="s">
        <v>586</v>
      </c>
      <c r="AF46" s="54" t="s">
        <v>586</v>
      </c>
    </row>
    <row r="47" spans="1:32" x14ac:dyDescent="0.15">
      <c r="A47" s="54" t="s">
        <v>744</v>
      </c>
      <c r="B47" s="54" t="s">
        <v>604</v>
      </c>
      <c r="C47" s="54">
        <v>-31</v>
      </c>
      <c r="D47" s="54">
        <v>83</v>
      </c>
      <c r="E47" s="54">
        <v>-113</v>
      </c>
      <c r="F47" s="54">
        <v>-16</v>
      </c>
      <c r="G47" s="54">
        <v>-34</v>
      </c>
      <c r="H47" s="54">
        <v>18</v>
      </c>
      <c r="I47" s="54" t="s">
        <v>604</v>
      </c>
      <c r="J47" s="54">
        <v>17</v>
      </c>
      <c r="K47" s="54">
        <v>5</v>
      </c>
      <c r="L47" s="54">
        <v>18</v>
      </c>
      <c r="M47" s="54">
        <v>-53</v>
      </c>
      <c r="N47" s="54">
        <v>34</v>
      </c>
      <c r="O47" s="54">
        <v>-26</v>
      </c>
      <c r="P47" s="54">
        <v>-14</v>
      </c>
      <c r="Q47" s="54">
        <v>11</v>
      </c>
      <c r="R47" s="54">
        <v>2</v>
      </c>
      <c r="S47" s="54" t="s">
        <v>604</v>
      </c>
      <c r="T47" s="54">
        <v>-3</v>
      </c>
      <c r="U47" s="54" t="s">
        <v>604</v>
      </c>
      <c r="V47" s="54">
        <v>10</v>
      </c>
      <c r="W47" s="54" t="s">
        <v>604</v>
      </c>
      <c r="X47" s="54">
        <v>120</v>
      </c>
      <c r="Y47" s="54">
        <v>63</v>
      </c>
      <c r="Z47" s="54">
        <v>-19</v>
      </c>
      <c r="AA47" s="54">
        <v>43</v>
      </c>
      <c r="AB47" s="54" t="s">
        <v>604</v>
      </c>
      <c r="AC47" s="54">
        <v>-13</v>
      </c>
      <c r="AD47" s="54">
        <v>133</v>
      </c>
      <c r="AE47" s="54">
        <v>-145</v>
      </c>
      <c r="AF47" s="54">
        <v>19</v>
      </c>
    </row>
    <row r="48" spans="1:32" x14ac:dyDescent="0.15">
      <c r="A48" s="54" t="s">
        <v>743</v>
      </c>
      <c r="B48" s="54">
        <v>133</v>
      </c>
      <c r="C48" s="54">
        <v>-237</v>
      </c>
      <c r="D48" s="54">
        <v>-66</v>
      </c>
      <c r="E48" s="54">
        <v>-31</v>
      </c>
      <c r="F48" s="54">
        <v>-143</v>
      </c>
      <c r="G48" s="54">
        <v>-378</v>
      </c>
      <c r="H48" s="54">
        <v>-163</v>
      </c>
      <c r="I48" s="54">
        <v>536</v>
      </c>
      <c r="J48" s="54">
        <v>217</v>
      </c>
      <c r="K48" s="54">
        <v>376</v>
      </c>
      <c r="L48" s="54">
        <v>-403</v>
      </c>
      <c r="M48" s="54">
        <v>-711</v>
      </c>
      <c r="N48" s="54">
        <v>1949</v>
      </c>
      <c r="O48" s="54">
        <v>822</v>
      </c>
      <c r="P48" s="54">
        <v>-274</v>
      </c>
      <c r="Q48" s="54">
        <v>466</v>
      </c>
      <c r="R48" s="54">
        <v>-397</v>
      </c>
      <c r="S48" s="54">
        <v>2465</v>
      </c>
      <c r="T48" s="54">
        <v>-781</v>
      </c>
      <c r="U48" s="54" t="s">
        <v>604</v>
      </c>
      <c r="V48" s="54">
        <v>1136</v>
      </c>
      <c r="W48" s="54">
        <v>-1695</v>
      </c>
      <c r="X48" s="54">
        <v>739</v>
      </c>
      <c r="Y48" s="54">
        <v>2474</v>
      </c>
      <c r="Z48" s="54" t="s">
        <v>604</v>
      </c>
      <c r="AA48" s="54">
        <v>-451</v>
      </c>
      <c r="AB48" s="54">
        <v>-2670</v>
      </c>
      <c r="AC48" s="54">
        <v>73</v>
      </c>
      <c r="AD48" s="54">
        <v>-3075</v>
      </c>
      <c r="AE48" s="54">
        <v>786</v>
      </c>
      <c r="AF48" s="54">
        <v>2317</v>
      </c>
    </row>
    <row r="49" spans="1:32" x14ac:dyDescent="0.15">
      <c r="A49" s="54" t="s">
        <v>742</v>
      </c>
      <c r="B49" s="54">
        <v>158</v>
      </c>
      <c r="C49" s="54">
        <v>132</v>
      </c>
      <c r="D49" s="54">
        <v>66</v>
      </c>
      <c r="E49" s="54">
        <v>-22</v>
      </c>
      <c r="F49" s="54">
        <v>-164</v>
      </c>
      <c r="G49" s="54" t="s">
        <v>604</v>
      </c>
      <c r="H49" s="54">
        <v>-113</v>
      </c>
      <c r="I49" s="54">
        <v>-42</v>
      </c>
      <c r="J49" s="54">
        <v>-12</v>
      </c>
      <c r="K49" s="54">
        <v>-17</v>
      </c>
      <c r="L49" s="54">
        <v>51</v>
      </c>
      <c r="M49" s="54">
        <v>55</v>
      </c>
      <c r="N49" s="54">
        <v>270</v>
      </c>
      <c r="O49" s="54">
        <v>-31</v>
      </c>
      <c r="P49" s="54">
        <v>220</v>
      </c>
      <c r="Q49" s="54">
        <v>-215</v>
      </c>
      <c r="R49" s="54">
        <v>490</v>
      </c>
      <c r="S49" s="54">
        <v>385</v>
      </c>
      <c r="T49" s="54" t="s">
        <v>604</v>
      </c>
      <c r="U49" s="54">
        <v>370</v>
      </c>
      <c r="V49" s="54">
        <v>-336</v>
      </c>
      <c r="W49" s="54" t="s">
        <v>604</v>
      </c>
      <c r="X49" s="54" t="s">
        <v>604</v>
      </c>
      <c r="Y49" s="54" t="s">
        <v>604</v>
      </c>
      <c r="Z49" s="54" t="s">
        <v>604</v>
      </c>
      <c r="AA49" s="54" t="s">
        <v>604</v>
      </c>
      <c r="AB49" s="54" t="s">
        <v>604</v>
      </c>
      <c r="AC49" s="54" t="s">
        <v>604</v>
      </c>
      <c r="AD49" s="54" t="s">
        <v>604</v>
      </c>
      <c r="AE49" s="54">
        <v>150</v>
      </c>
      <c r="AF49" s="54" t="s">
        <v>604</v>
      </c>
    </row>
    <row r="50" spans="1:32" x14ac:dyDescent="0.15">
      <c r="A50" s="54" t="s">
        <v>212</v>
      </c>
      <c r="B50" s="54">
        <v>18</v>
      </c>
      <c r="C50" s="54">
        <v>-8</v>
      </c>
      <c r="D50" s="54">
        <v>-7</v>
      </c>
      <c r="E50" s="54">
        <v>-18</v>
      </c>
      <c r="F50" s="54">
        <v>-19</v>
      </c>
      <c r="G50" s="54" t="s">
        <v>604</v>
      </c>
      <c r="H50" s="54">
        <v>-10</v>
      </c>
      <c r="I50" s="54">
        <v>26</v>
      </c>
      <c r="J50" s="54">
        <v>23</v>
      </c>
      <c r="K50" s="54">
        <v>-16</v>
      </c>
      <c r="L50" s="54">
        <v>-2</v>
      </c>
      <c r="M50" s="54" t="s">
        <v>604</v>
      </c>
      <c r="N50" s="54">
        <v>-23</v>
      </c>
      <c r="O50" s="54" t="s">
        <v>604</v>
      </c>
      <c r="P50" s="54">
        <v>18</v>
      </c>
      <c r="Q50" s="54" t="s">
        <v>604</v>
      </c>
      <c r="R50" s="54" t="s">
        <v>604</v>
      </c>
      <c r="S50" s="54" t="s">
        <v>604</v>
      </c>
      <c r="T50" s="54" t="s">
        <v>604</v>
      </c>
      <c r="U50" s="54" t="s">
        <v>604</v>
      </c>
      <c r="V50" s="54" t="s">
        <v>604</v>
      </c>
      <c r="W50" s="54" t="s">
        <v>604</v>
      </c>
      <c r="X50" s="54">
        <v>126</v>
      </c>
      <c r="Y50" s="54" t="s">
        <v>604</v>
      </c>
      <c r="Z50" s="54">
        <v>-153</v>
      </c>
      <c r="AA50" s="54" t="s">
        <v>604</v>
      </c>
      <c r="AB50" s="54">
        <v>-77</v>
      </c>
      <c r="AC50" s="54" t="s">
        <v>604</v>
      </c>
      <c r="AD50" s="54" t="s">
        <v>604</v>
      </c>
      <c r="AE50" s="54" t="s">
        <v>604</v>
      </c>
      <c r="AF50" s="54" t="s">
        <v>604</v>
      </c>
    </row>
    <row r="51" spans="1:32" x14ac:dyDescent="0.15">
      <c r="A51" s="54" t="s">
        <v>737</v>
      </c>
      <c r="B51" s="54">
        <v>-13488</v>
      </c>
      <c r="C51" s="54">
        <v>-6292</v>
      </c>
      <c r="D51" s="54">
        <v>-3872</v>
      </c>
      <c r="E51" s="54">
        <v>4078</v>
      </c>
      <c r="F51" s="54">
        <v>5227</v>
      </c>
      <c r="G51" s="54">
        <v>4793</v>
      </c>
      <c r="H51" s="54">
        <v>5906</v>
      </c>
      <c r="I51" s="54">
        <v>3925</v>
      </c>
      <c r="J51" s="54">
        <v>4165</v>
      </c>
      <c r="K51" s="54">
        <v>-4114</v>
      </c>
      <c r="L51" s="54">
        <v>3840</v>
      </c>
      <c r="M51" s="54">
        <v>4709</v>
      </c>
      <c r="N51" s="54">
        <v>-149</v>
      </c>
      <c r="O51" s="54">
        <v>-3954</v>
      </c>
      <c r="P51" s="54">
        <v>2163</v>
      </c>
      <c r="Q51" s="54">
        <v>-2470</v>
      </c>
      <c r="R51" s="54">
        <v>-2718</v>
      </c>
      <c r="S51" s="54">
        <v>2865</v>
      </c>
      <c r="T51" s="54">
        <v>-2207</v>
      </c>
      <c r="U51" s="54" t="s">
        <v>604</v>
      </c>
      <c r="V51" s="54">
        <v>607</v>
      </c>
      <c r="W51" s="54">
        <v>-9552</v>
      </c>
      <c r="X51" s="54">
        <v>-1360</v>
      </c>
      <c r="Y51" s="54">
        <v>-1010</v>
      </c>
      <c r="Z51" s="54">
        <v>3142</v>
      </c>
      <c r="AA51" s="54">
        <v>-9921</v>
      </c>
      <c r="AB51" s="54">
        <v>2322</v>
      </c>
      <c r="AC51" s="54">
        <v>22356</v>
      </c>
      <c r="AD51" s="54">
        <v>-9041</v>
      </c>
      <c r="AE51" s="54">
        <v>-3574</v>
      </c>
      <c r="AF51" s="54">
        <v>-3329</v>
      </c>
    </row>
    <row r="52" spans="1:32" x14ac:dyDescent="0.15">
      <c r="A52" s="54" t="s">
        <v>736</v>
      </c>
      <c r="B52" s="54">
        <v>-71</v>
      </c>
      <c r="C52" s="54">
        <v>47</v>
      </c>
      <c r="D52" s="54">
        <v>-189</v>
      </c>
      <c r="E52" s="54" t="s">
        <v>604</v>
      </c>
      <c r="F52" s="54">
        <v>47</v>
      </c>
      <c r="G52" s="54" t="s">
        <v>604</v>
      </c>
      <c r="H52" s="54">
        <v>-8</v>
      </c>
      <c r="I52" s="54">
        <v>162</v>
      </c>
      <c r="J52" s="54">
        <v>-94</v>
      </c>
      <c r="K52" s="54">
        <v>107</v>
      </c>
      <c r="L52" s="54">
        <v>-112</v>
      </c>
      <c r="M52" s="54">
        <v>1014</v>
      </c>
      <c r="N52" s="54" t="s">
        <v>604</v>
      </c>
      <c r="O52" s="54" t="s">
        <v>604</v>
      </c>
      <c r="P52" s="54">
        <v>82</v>
      </c>
      <c r="Q52" s="54" t="s">
        <v>604</v>
      </c>
      <c r="R52" s="54" t="s">
        <v>604</v>
      </c>
      <c r="S52" s="54" t="s">
        <v>586</v>
      </c>
      <c r="T52" s="54" t="s">
        <v>586</v>
      </c>
      <c r="U52" s="54" t="s">
        <v>586</v>
      </c>
      <c r="V52" s="54" t="s">
        <v>586</v>
      </c>
      <c r="W52" s="54" t="s">
        <v>586</v>
      </c>
      <c r="X52" s="54" t="s">
        <v>586</v>
      </c>
      <c r="Y52" s="54" t="s">
        <v>586</v>
      </c>
      <c r="Z52" s="54" t="s">
        <v>586</v>
      </c>
      <c r="AA52" s="54" t="s">
        <v>586</v>
      </c>
      <c r="AB52" s="54" t="s">
        <v>586</v>
      </c>
      <c r="AC52" s="54" t="s">
        <v>586</v>
      </c>
      <c r="AD52" s="54" t="s">
        <v>586</v>
      </c>
      <c r="AE52" s="54" t="s">
        <v>586</v>
      </c>
      <c r="AF52" s="54" t="s">
        <v>586</v>
      </c>
    </row>
    <row r="53" spans="1:32" x14ac:dyDescent="0.15">
      <c r="A53" s="54" t="s">
        <v>735</v>
      </c>
      <c r="B53" s="54" t="s">
        <v>604</v>
      </c>
      <c r="C53" s="54">
        <v>-3</v>
      </c>
      <c r="D53" s="54">
        <v>-16</v>
      </c>
      <c r="E53" s="54">
        <v>1</v>
      </c>
      <c r="F53" s="54" t="s">
        <v>604</v>
      </c>
      <c r="G53" s="54">
        <v>1</v>
      </c>
      <c r="H53" s="54">
        <v>64</v>
      </c>
      <c r="I53" s="54" t="s">
        <v>604</v>
      </c>
      <c r="J53" s="54">
        <v>16</v>
      </c>
      <c r="K53" s="54">
        <v>-66</v>
      </c>
      <c r="L53" s="54">
        <v>-18</v>
      </c>
      <c r="M53" s="54">
        <v>50</v>
      </c>
      <c r="N53" s="54">
        <v>21</v>
      </c>
      <c r="O53" s="54">
        <v>88</v>
      </c>
      <c r="P53" s="54">
        <v>-3</v>
      </c>
      <c r="Q53" s="54">
        <v>-202</v>
      </c>
      <c r="R53" s="54">
        <v>13</v>
      </c>
      <c r="S53" s="54" t="s">
        <v>604</v>
      </c>
      <c r="T53" s="54" t="s">
        <v>604</v>
      </c>
      <c r="U53" s="54" t="s">
        <v>604</v>
      </c>
      <c r="V53" s="54" t="s">
        <v>604</v>
      </c>
      <c r="W53" s="54" t="s">
        <v>604</v>
      </c>
      <c r="X53" s="54" t="s">
        <v>604</v>
      </c>
      <c r="Y53" s="54" t="s">
        <v>604</v>
      </c>
      <c r="Z53" s="54" t="s">
        <v>604</v>
      </c>
      <c r="AA53" s="54" t="s">
        <v>604</v>
      </c>
      <c r="AB53" s="54">
        <v>-278</v>
      </c>
      <c r="AC53" s="54" t="s">
        <v>604</v>
      </c>
      <c r="AD53" s="54">
        <v>597</v>
      </c>
      <c r="AE53" s="54">
        <v>3322</v>
      </c>
      <c r="AF53" s="54" t="s">
        <v>604</v>
      </c>
    </row>
    <row r="54" spans="1:32" x14ac:dyDescent="0.15">
      <c r="A54" s="54" t="s">
        <v>734</v>
      </c>
      <c r="B54" s="54">
        <v>193</v>
      </c>
      <c r="C54" s="54">
        <v>-742</v>
      </c>
      <c r="D54" s="54">
        <v>-107</v>
      </c>
      <c r="E54" s="54">
        <v>35</v>
      </c>
      <c r="F54" s="54">
        <v>420</v>
      </c>
      <c r="G54" s="54" t="s">
        <v>604</v>
      </c>
      <c r="H54" s="54">
        <v>-436</v>
      </c>
      <c r="I54" s="54">
        <v>-1085</v>
      </c>
      <c r="J54" s="54">
        <v>-304</v>
      </c>
      <c r="K54" s="54">
        <v>-1539</v>
      </c>
      <c r="L54" s="54" t="s">
        <v>604</v>
      </c>
      <c r="M54" s="54">
        <v>220</v>
      </c>
      <c r="N54" s="54">
        <v>-1034</v>
      </c>
      <c r="O54" s="54">
        <v>-3204</v>
      </c>
      <c r="P54" s="54">
        <v>-317</v>
      </c>
      <c r="Q54" s="54">
        <v>-3111</v>
      </c>
      <c r="R54" s="54">
        <v>-2060</v>
      </c>
      <c r="S54" s="54">
        <v>-1927</v>
      </c>
      <c r="T54" s="54">
        <v>257</v>
      </c>
      <c r="U54" s="54">
        <v>2344</v>
      </c>
      <c r="V54" s="54">
        <v>-3048</v>
      </c>
      <c r="W54" s="54">
        <v>-8395</v>
      </c>
      <c r="X54" s="54">
        <v>-3743</v>
      </c>
      <c r="Y54" s="54">
        <v>2920</v>
      </c>
      <c r="Z54" s="54">
        <v>6591</v>
      </c>
      <c r="AA54" s="54">
        <v>1988</v>
      </c>
      <c r="AB54" s="54">
        <v>-5059</v>
      </c>
      <c r="AC54" s="54">
        <v>16351</v>
      </c>
      <c r="AD54" s="54">
        <v>-11039</v>
      </c>
      <c r="AE54" s="54">
        <v>-5676</v>
      </c>
      <c r="AF54" s="54">
        <v>-3254</v>
      </c>
    </row>
    <row r="55" spans="1:32" x14ac:dyDescent="0.15">
      <c r="A55" s="54" t="s">
        <v>733</v>
      </c>
      <c r="B55" s="54">
        <v>11</v>
      </c>
      <c r="C55" s="54">
        <v>34</v>
      </c>
      <c r="D55" s="54">
        <v>-3</v>
      </c>
      <c r="E55" s="54">
        <v>1</v>
      </c>
      <c r="F55" s="54">
        <v>-3</v>
      </c>
      <c r="G55" s="54">
        <v>-46</v>
      </c>
      <c r="H55" s="54">
        <v>2</v>
      </c>
      <c r="I55" s="54" t="s">
        <v>604</v>
      </c>
      <c r="J55" s="54">
        <v>15</v>
      </c>
      <c r="K55" s="54">
        <v>-19</v>
      </c>
      <c r="L55" s="54">
        <v>-4</v>
      </c>
      <c r="M55" s="54">
        <v>17</v>
      </c>
      <c r="N55" s="54">
        <v>-4</v>
      </c>
      <c r="O55" s="54">
        <v>11</v>
      </c>
      <c r="P55" s="54">
        <v>6</v>
      </c>
      <c r="Q55" s="54">
        <v>1</v>
      </c>
      <c r="R55" s="54" t="s">
        <v>604</v>
      </c>
      <c r="S55" s="54">
        <v>20</v>
      </c>
      <c r="T55" s="54" t="s">
        <v>604</v>
      </c>
      <c r="U55" s="54">
        <v>107</v>
      </c>
      <c r="V55" s="54">
        <v>-56</v>
      </c>
      <c r="W55" s="54">
        <v>-33</v>
      </c>
      <c r="X55" s="54" t="s">
        <v>604</v>
      </c>
      <c r="Y55" s="54">
        <v>-165</v>
      </c>
      <c r="Z55" s="54" t="s">
        <v>604</v>
      </c>
      <c r="AA55" s="54">
        <v>36</v>
      </c>
      <c r="AB55" s="54" t="s">
        <v>604</v>
      </c>
      <c r="AC55" s="54">
        <v>-53</v>
      </c>
      <c r="AD55" s="54">
        <v>42</v>
      </c>
      <c r="AE55" s="54">
        <v>-81</v>
      </c>
      <c r="AF55" s="54">
        <v>4</v>
      </c>
    </row>
    <row r="56" spans="1:32" x14ac:dyDescent="0.15">
      <c r="A56" s="54" t="s">
        <v>732</v>
      </c>
      <c r="B56" s="54" t="s">
        <v>604</v>
      </c>
      <c r="C56" s="54">
        <v>-64</v>
      </c>
      <c r="D56" s="54" t="s">
        <v>604</v>
      </c>
      <c r="E56" s="54" t="s">
        <v>604</v>
      </c>
      <c r="F56" s="54">
        <v>-23</v>
      </c>
      <c r="G56" s="54">
        <v>-49</v>
      </c>
      <c r="H56" s="54">
        <v>-51</v>
      </c>
      <c r="I56" s="54" t="s">
        <v>604</v>
      </c>
      <c r="J56" s="54">
        <v>157</v>
      </c>
      <c r="K56" s="54">
        <v>57</v>
      </c>
      <c r="L56" s="54">
        <v>56</v>
      </c>
      <c r="M56" s="54" t="s">
        <v>604</v>
      </c>
      <c r="N56" s="54" t="s">
        <v>604</v>
      </c>
      <c r="O56" s="54">
        <v>98</v>
      </c>
      <c r="P56" s="54">
        <v>217</v>
      </c>
      <c r="Q56" s="54">
        <v>161</v>
      </c>
      <c r="R56" s="54">
        <v>171</v>
      </c>
      <c r="S56" s="54" t="s">
        <v>586</v>
      </c>
      <c r="T56" s="54" t="s">
        <v>586</v>
      </c>
      <c r="U56" s="54" t="s">
        <v>586</v>
      </c>
      <c r="V56" s="54" t="s">
        <v>586</v>
      </c>
      <c r="W56" s="54" t="s">
        <v>586</v>
      </c>
      <c r="X56" s="54" t="s">
        <v>586</v>
      </c>
      <c r="Y56" s="54" t="s">
        <v>586</v>
      </c>
      <c r="Z56" s="54" t="s">
        <v>586</v>
      </c>
      <c r="AA56" s="54" t="s">
        <v>586</v>
      </c>
      <c r="AB56" s="54" t="s">
        <v>586</v>
      </c>
      <c r="AC56" s="54" t="s">
        <v>586</v>
      </c>
      <c r="AD56" s="54" t="s">
        <v>586</v>
      </c>
      <c r="AE56" s="54" t="s">
        <v>586</v>
      </c>
      <c r="AF56" s="54" t="s">
        <v>586</v>
      </c>
    </row>
    <row r="57" spans="1:32" x14ac:dyDescent="0.15">
      <c r="A57" s="54" t="s">
        <v>731</v>
      </c>
      <c r="B57" s="54">
        <v>-13659</v>
      </c>
      <c r="C57" s="54">
        <v>-5312</v>
      </c>
      <c r="D57" s="54">
        <v>-3813</v>
      </c>
      <c r="E57" s="54">
        <v>4050</v>
      </c>
      <c r="F57" s="54">
        <v>4847</v>
      </c>
      <c r="G57" s="54">
        <v>4152</v>
      </c>
      <c r="H57" s="54">
        <v>6315</v>
      </c>
      <c r="I57" s="54">
        <v>4662</v>
      </c>
      <c r="J57" s="54">
        <v>4472</v>
      </c>
      <c r="K57" s="54">
        <v>-1032</v>
      </c>
      <c r="L57" s="54">
        <v>3697</v>
      </c>
      <c r="M57" s="54">
        <v>2918</v>
      </c>
      <c r="N57" s="54">
        <v>671</v>
      </c>
      <c r="O57" s="54">
        <v>-156</v>
      </c>
      <c r="P57" s="54" t="s">
        <v>604</v>
      </c>
      <c r="Q57" s="54">
        <v>189</v>
      </c>
      <c r="R57" s="54" t="s">
        <v>619</v>
      </c>
      <c r="S57" s="54" t="s">
        <v>586</v>
      </c>
      <c r="T57" s="54" t="s">
        <v>586</v>
      </c>
      <c r="U57" s="54" t="s">
        <v>586</v>
      </c>
      <c r="V57" s="54" t="s">
        <v>586</v>
      </c>
      <c r="W57" s="54" t="s">
        <v>586</v>
      </c>
      <c r="X57" s="54" t="s">
        <v>586</v>
      </c>
      <c r="Y57" s="54" t="s">
        <v>586</v>
      </c>
      <c r="Z57" s="54" t="s">
        <v>586</v>
      </c>
      <c r="AA57" s="54" t="s">
        <v>586</v>
      </c>
      <c r="AB57" s="54" t="s">
        <v>586</v>
      </c>
      <c r="AC57" s="54" t="s">
        <v>586</v>
      </c>
      <c r="AD57" s="54" t="s">
        <v>586</v>
      </c>
      <c r="AE57" s="54" t="s">
        <v>586</v>
      </c>
      <c r="AF57" s="54" t="s">
        <v>586</v>
      </c>
    </row>
    <row r="58" spans="1:32" x14ac:dyDescent="0.15">
      <c r="A58" s="54" t="s">
        <v>730</v>
      </c>
      <c r="B58" s="54" t="s">
        <v>604</v>
      </c>
      <c r="C58" s="54" t="s">
        <v>604</v>
      </c>
      <c r="D58" s="54">
        <v>-212</v>
      </c>
      <c r="E58" s="54">
        <v>-36</v>
      </c>
      <c r="F58" s="54" t="s">
        <v>604</v>
      </c>
      <c r="G58" s="54">
        <v>-34</v>
      </c>
      <c r="H58" s="54" t="s">
        <v>604</v>
      </c>
      <c r="I58" s="54">
        <v>27</v>
      </c>
      <c r="J58" s="54" t="s">
        <v>604</v>
      </c>
      <c r="K58" s="54" t="s">
        <v>604</v>
      </c>
      <c r="L58" s="54">
        <v>70</v>
      </c>
      <c r="M58" s="54" t="s">
        <v>604</v>
      </c>
      <c r="N58" s="54">
        <v>8</v>
      </c>
      <c r="O58" s="54">
        <v>34</v>
      </c>
      <c r="P58" s="54" t="s">
        <v>604</v>
      </c>
      <c r="Q58" s="54" t="s">
        <v>604</v>
      </c>
      <c r="R58" s="54" t="s">
        <v>604</v>
      </c>
      <c r="S58" s="54" t="s">
        <v>586</v>
      </c>
      <c r="T58" s="54" t="s">
        <v>586</v>
      </c>
      <c r="U58" s="54" t="s">
        <v>586</v>
      </c>
      <c r="V58" s="54" t="s">
        <v>586</v>
      </c>
      <c r="W58" s="54" t="s">
        <v>586</v>
      </c>
      <c r="X58" s="54" t="s">
        <v>586</v>
      </c>
      <c r="Y58" s="54" t="s">
        <v>586</v>
      </c>
      <c r="Z58" s="54" t="s">
        <v>586</v>
      </c>
      <c r="AA58" s="54" t="s">
        <v>586</v>
      </c>
      <c r="AB58" s="54" t="s">
        <v>586</v>
      </c>
      <c r="AC58" s="54" t="s">
        <v>586</v>
      </c>
      <c r="AD58" s="54" t="s">
        <v>586</v>
      </c>
      <c r="AE58" s="54" t="s">
        <v>586</v>
      </c>
      <c r="AF58" s="54" t="s">
        <v>586</v>
      </c>
    </row>
    <row r="59" spans="1:32" x14ac:dyDescent="0.15">
      <c r="A59" s="54" t="s">
        <v>729</v>
      </c>
      <c r="B59" s="54">
        <v>-37</v>
      </c>
      <c r="C59" s="54">
        <v>-176</v>
      </c>
      <c r="D59" s="54">
        <v>399</v>
      </c>
      <c r="E59" s="54">
        <v>30</v>
      </c>
      <c r="F59" s="54">
        <v>70</v>
      </c>
      <c r="G59" s="54">
        <v>126</v>
      </c>
      <c r="H59" s="54">
        <v>19</v>
      </c>
      <c r="I59" s="54">
        <v>36</v>
      </c>
      <c r="J59" s="54">
        <v>-235</v>
      </c>
      <c r="K59" s="54">
        <v>-1538</v>
      </c>
      <c r="L59" s="54" t="s">
        <v>604</v>
      </c>
      <c r="M59" s="54">
        <v>-14</v>
      </c>
      <c r="N59" s="54" t="s">
        <v>604</v>
      </c>
      <c r="O59" s="54">
        <v>-572</v>
      </c>
      <c r="P59" s="54">
        <v>1298</v>
      </c>
      <c r="Q59" s="54">
        <v>307</v>
      </c>
      <c r="R59" s="54">
        <v>-735</v>
      </c>
      <c r="S59" s="54">
        <v>3160</v>
      </c>
      <c r="T59" s="54">
        <v>-316</v>
      </c>
      <c r="U59" s="54">
        <v>-1696</v>
      </c>
      <c r="V59" s="54">
        <v>3651</v>
      </c>
      <c r="W59" s="54">
        <v>-827</v>
      </c>
      <c r="X59" s="54">
        <v>343</v>
      </c>
      <c r="Y59" s="54">
        <v>-1745</v>
      </c>
      <c r="Z59" s="54">
        <v>-3623</v>
      </c>
      <c r="AA59" s="54">
        <v>-7138</v>
      </c>
      <c r="AB59" s="54" t="s">
        <v>604</v>
      </c>
      <c r="AC59" s="54">
        <v>3970</v>
      </c>
      <c r="AD59" s="54">
        <v>135</v>
      </c>
      <c r="AE59" s="54">
        <v>-1999</v>
      </c>
      <c r="AF59" s="54">
        <v>-2346</v>
      </c>
    </row>
    <row r="60" spans="1:32" x14ac:dyDescent="0.15">
      <c r="A60" s="54" t="s">
        <v>212</v>
      </c>
      <c r="B60" s="54">
        <v>-2</v>
      </c>
      <c r="C60" s="54" t="s">
        <v>604</v>
      </c>
      <c r="D60" s="54" t="s">
        <v>604</v>
      </c>
      <c r="E60" s="54">
        <v>6</v>
      </c>
      <c r="F60" s="54" t="s">
        <v>604</v>
      </c>
      <c r="G60" s="54">
        <v>13</v>
      </c>
      <c r="H60" s="54" t="s">
        <v>604</v>
      </c>
      <c r="I60" s="54" t="s">
        <v>604</v>
      </c>
      <c r="J60" s="54" t="s">
        <v>604</v>
      </c>
      <c r="K60" s="54" t="s">
        <v>604</v>
      </c>
      <c r="L60" s="54">
        <v>-319</v>
      </c>
      <c r="M60" s="54" t="s">
        <v>604</v>
      </c>
      <c r="N60" s="54" t="s">
        <v>604</v>
      </c>
      <c r="O60" s="54" t="s">
        <v>604</v>
      </c>
      <c r="P60" s="54">
        <v>28</v>
      </c>
      <c r="Q60" s="54" t="s">
        <v>604</v>
      </c>
      <c r="R60" s="54">
        <v>-211</v>
      </c>
      <c r="S60" s="54" t="s">
        <v>604</v>
      </c>
      <c r="T60" s="54">
        <v>-920</v>
      </c>
      <c r="U60" s="54">
        <v>566</v>
      </c>
      <c r="V60" s="54" t="s">
        <v>604</v>
      </c>
      <c r="W60" s="54" t="s">
        <v>604</v>
      </c>
      <c r="X60" s="54" t="s">
        <v>604</v>
      </c>
      <c r="Y60" s="54" t="s">
        <v>604</v>
      </c>
      <c r="Z60" s="54" t="s">
        <v>604</v>
      </c>
      <c r="AA60" s="54" t="s">
        <v>604</v>
      </c>
      <c r="AB60" s="54" t="s">
        <v>604</v>
      </c>
      <c r="AC60" s="54" t="s">
        <v>604</v>
      </c>
      <c r="AD60" s="54">
        <v>1224</v>
      </c>
      <c r="AE60" s="54">
        <v>860</v>
      </c>
      <c r="AF60" s="54" t="s">
        <v>604</v>
      </c>
    </row>
    <row r="61" spans="1:32" x14ac:dyDescent="0.15">
      <c r="A61" s="54" t="s">
        <v>708</v>
      </c>
      <c r="B61" s="54">
        <v>595</v>
      </c>
      <c r="C61" s="54">
        <v>-911</v>
      </c>
      <c r="D61" s="54">
        <v>-246</v>
      </c>
      <c r="E61" s="54">
        <v>-305</v>
      </c>
      <c r="F61" s="54">
        <v>711</v>
      </c>
      <c r="G61" s="54">
        <v>274</v>
      </c>
      <c r="H61" s="54">
        <v>282</v>
      </c>
      <c r="I61" s="54">
        <v>-48</v>
      </c>
      <c r="J61" s="54">
        <v>-405</v>
      </c>
      <c r="K61" s="54">
        <v>-18</v>
      </c>
      <c r="L61" s="54" t="s">
        <v>604</v>
      </c>
      <c r="M61" s="54">
        <v>162</v>
      </c>
      <c r="N61" s="54">
        <v>114</v>
      </c>
      <c r="O61" s="54" t="s">
        <v>604</v>
      </c>
      <c r="P61" s="54" t="s">
        <v>604</v>
      </c>
      <c r="Q61" s="54">
        <v>1410</v>
      </c>
      <c r="R61" s="54">
        <v>910</v>
      </c>
      <c r="S61" s="54">
        <v>2299</v>
      </c>
      <c r="T61" s="54">
        <v>-1538</v>
      </c>
      <c r="U61" s="54" t="s">
        <v>604</v>
      </c>
      <c r="V61" s="54">
        <v>-1851</v>
      </c>
      <c r="W61" s="54">
        <v>1604</v>
      </c>
      <c r="X61" s="54">
        <v>-1827</v>
      </c>
      <c r="Y61" s="54">
        <v>-2047</v>
      </c>
      <c r="Z61" s="54">
        <v>-216</v>
      </c>
      <c r="AA61" s="54">
        <v>985</v>
      </c>
      <c r="AB61" s="54">
        <v>1338</v>
      </c>
      <c r="AC61" s="54">
        <v>4694</v>
      </c>
      <c r="AD61" s="54">
        <v>16</v>
      </c>
      <c r="AE61" s="54">
        <v>-1861</v>
      </c>
      <c r="AF61" s="54">
        <v>-833</v>
      </c>
    </row>
    <row r="62" spans="1:32" x14ac:dyDescent="0.15">
      <c r="A62" s="54" t="s">
        <v>707</v>
      </c>
      <c r="B62" s="54">
        <v>26</v>
      </c>
      <c r="C62" s="54">
        <v>29</v>
      </c>
      <c r="D62" s="54">
        <v>-213</v>
      </c>
      <c r="E62" s="54" t="s">
        <v>604</v>
      </c>
      <c r="F62" s="54">
        <v>52</v>
      </c>
      <c r="G62" s="54" t="s">
        <v>604</v>
      </c>
      <c r="H62" s="54">
        <v>45</v>
      </c>
      <c r="I62" s="54">
        <v>-60</v>
      </c>
      <c r="J62" s="54">
        <v>-398</v>
      </c>
      <c r="K62" s="54">
        <v>32</v>
      </c>
      <c r="L62" s="54">
        <v>159</v>
      </c>
      <c r="M62" s="54" t="s">
        <v>604</v>
      </c>
      <c r="N62" s="54">
        <v>13</v>
      </c>
      <c r="O62" s="54">
        <v>-193</v>
      </c>
      <c r="P62" s="54">
        <v>242</v>
      </c>
      <c r="Q62" s="54">
        <v>205</v>
      </c>
      <c r="R62" s="54" t="s">
        <v>604</v>
      </c>
      <c r="S62" s="54">
        <v>-42</v>
      </c>
      <c r="T62" s="54">
        <v>-347</v>
      </c>
      <c r="U62" s="54" t="s">
        <v>604</v>
      </c>
      <c r="V62" s="54">
        <v>-35</v>
      </c>
      <c r="W62" s="54" t="s">
        <v>604</v>
      </c>
      <c r="X62" s="54" t="s">
        <v>604</v>
      </c>
      <c r="Y62" s="54">
        <v>205</v>
      </c>
      <c r="Z62" s="54">
        <v>-949</v>
      </c>
      <c r="AA62" s="54" t="s">
        <v>604</v>
      </c>
      <c r="AB62" s="54">
        <v>-278</v>
      </c>
      <c r="AC62" s="54">
        <v>35</v>
      </c>
      <c r="AD62" s="54" t="s">
        <v>604</v>
      </c>
      <c r="AE62" s="54">
        <v>14</v>
      </c>
      <c r="AF62" s="54">
        <v>-2</v>
      </c>
    </row>
    <row r="63" spans="1:32" x14ac:dyDescent="0.15">
      <c r="A63" s="54" t="s">
        <v>706</v>
      </c>
      <c r="B63" s="54" t="s">
        <v>604</v>
      </c>
      <c r="C63" s="54">
        <v>-289</v>
      </c>
      <c r="D63" s="54" t="s">
        <v>604</v>
      </c>
      <c r="E63" s="54" t="s">
        <v>604</v>
      </c>
      <c r="F63" s="54" t="s">
        <v>604</v>
      </c>
      <c r="G63" s="54" t="s">
        <v>604</v>
      </c>
      <c r="H63" s="54" t="s">
        <v>604</v>
      </c>
      <c r="I63" s="54">
        <v>-77</v>
      </c>
      <c r="J63" s="54">
        <v>-257</v>
      </c>
      <c r="K63" s="54">
        <v>694</v>
      </c>
      <c r="L63" s="54">
        <v>-237</v>
      </c>
      <c r="M63" s="54">
        <v>190</v>
      </c>
      <c r="N63" s="54" t="s">
        <v>604</v>
      </c>
      <c r="O63" s="54" t="s">
        <v>604</v>
      </c>
      <c r="P63" s="54">
        <v>442</v>
      </c>
      <c r="Q63" s="54" t="s">
        <v>604</v>
      </c>
      <c r="R63" s="54">
        <v>575</v>
      </c>
      <c r="S63" s="54" t="s">
        <v>604</v>
      </c>
      <c r="T63" s="54">
        <v>-540</v>
      </c>
      <c r="U63" s="54">
        <v>-459</v>
      </c>
      <c r="V63" s="54">
        <v>1101</v>
      </c>
      <c r="W63" s="54">
        <v>-309</v>
      </c>
      <c r="X63" s="54" t="s">
        <v>604</v>
      </c>
      <c r="Y63" s="54" t="s">
        <v>604</v>
      </c>
      <c r="Z63" s="54">
        <v>-386</v>
      </c>
      <c r="AA63" s="54" t="s">
        <v>604</v>
      </c>
      <c r="AB63" s="54">
        <v>659</v>
      </c>
      <c r="AC63" s="54">
        <v>4248</v>
      </c>
      <c r="AD63" s="54" t="s">
        <v>604</v>
      </c>
      <c r="AE63" s="54">
        <v>-1079</v>
      </c>
      <c r="AF63" s="54" t="s">
        <v>604</v>
      </c>
    </row>
    <row r="64" spans="1:32" x14ac:dyDescent="0.15">
      <c r="A64" s="54" t="s">
        <v>705</v>
      </c>
      <c r="B64" s="54">
        <v>32</v>
      </c>
      <c r="C64" s="54">
        <v>-72</v>
      </c>
      <c r="D64" s="54">
        <v>5</v>
      </c>
      <c r="E64" s="54">
        <v>-13</v>
      </c>
      <c r="F64" s="54">
        <v>-18</v>
      </c>
      <c r="G64" s="54">
        <v>-37</v>
      </c>
      <c r="H64" s="54">
        <v>11</v>
      </c>
      <c r="I64" s="54">
        <v>-1</v>
      </c>
      <c r="J64" s="54">
        <v>-10</v>
      </c>
      <c r="K64" s="54">
        <v>2</v>
      </c>
      <c r="L64" s="54">
        <v>16</v>
      </c>
      <c r="M64" s="54" t="s">
        <v>604</v>
      </c>
      <c r="N64" s="54">
        <v>66</v>
      </c>
      <c r="O64" s="54">
        <v>54</v>
      </c>
      <c r="P64" s="54" t="s">
        <v>604</v>
      </c>
      <c r="Q64" s="54" t="s">
        <v>604</v>
      </c>
      <c r="R64" s="54">
        <v>33</v>
      </c>
      <c r="S64" s="54">
        <v>785</v>
      </c>
      <c r="T64" s="54">
        <v>-168</v>
      </c>
      <c r="U64" s="54" t="s">
        <v>604</v>
      </c>
      <c r="V64" s="54" t="s">
        <v>604</v>
      </c>
      <c r="W64" s="54">
        <v>-100</v>
      </c>
      <c r="X64" s="54">
        <v>-147</v>
      </c>
      <c r="Y64" s="54" t="s">
        <v>604</v>
      </c>
      <c r="Z64" s="54">
        <v>-305</v>
      </c>
      <c r="AA64" s="54" t="s">
        <v>604</v>
      </c>
      <c r="AB64" s="54" t="s">
        <v>604</v>
      </c>
      <c r="AC64" s="54">
        <v>433</v>
      </c>
      <c r="AD64" s="54" t="s">
        <v>604</v>
      </c>
      <c r="AE64" s="54">
        <v>176</v>
      </c>
      <c r="AF64" s="54" t="s">
        <v>604</v>
      </c>
    </row>
    <row r="65" spans="1:32" x14ac:dyDescent="0.15">
      <c r="A65" s="54" t="s">
        <v>479</v>
      </c>
      <c r="B65" s="54" t="s">
        <v>604</v>
      </c>
      <c r="C65" s="54">
        <v>-579</v>
      </c>
      <c r="D65" s="54" t="s">
        <v>604</v>
      </c>
      <c r="E65" s="54">
        <v>20</v>
      </c>
      <c r="F65" s="54" t="s">
        <v>604</v>
      </c>
      <c r="G65" s="54" t="s">
        <v>604</v>
      </c>
      <c r="H65" s="54" t="s">
        <v>604</v>
      </c>
      <c r="I65" s="54">
        <v>91</v>
      </c>
      <c r="J65" s="54">
        <v>260</v>
      </c>
      <c r="K65" s="54">
        <v>-746</v>
      </c>
      <c r="L65" s="54" t="s">
        <v>604</v>
      </c>
      <c r="M65" s="54">
        <v>223</v>
      </c>
      <c r="N65" s="54" t="s">
        <v>604</v>
      </c>
      <c r="O65" s="54" t="s">
        <v>604</v>
      </c>
      <c r="P65" s="54">
        <v>246</v>
      </c>
      <c r="Q65" s="54" t="s">
        <v>604</v>
      </c>
      <c r="R65" s="54" t="s">
        <v>604</v>
      </c>
      <c r="S65" s="54" t="s">
        <v>604</v>
      </c>
      <c r="T65" s="54">
        <v>-483</v>
      </c>
      <c r="U65" s="54">
        <v>1207</v>
      </c>
      <c r="V65" s="54" t="s">
        <v>604</v>
      </c>
      <c r="W65" s="54" t="s">
        <v>604</v>
      </c>
      <c r="X65" s="54">
        <v>-2149</v>
      </c>
      <c r="Y65" s="54">
        <v>-998</v>
      </c>
      <c r="Z65" s="54">
        <v>1424</v>
      </c>
      <c r="AA65" s="54">
        <v>2156</v>
      </c>
      <c r="AB65" s="54" t="s">
        <v>604</v>
      </c>
      <c r="AC65" s="54">
        <v>-22</v>
      </c>
      <c r="AD65" s="54">
        <v>968</v>
      </c>
      <c r="AE65" s="54">
        <v>-973</v>
      </c>
      <c r="AF65" s="54">
        <v>-2464</v>
      </c>
    </row>
    <row r="66" spans="1:32" x14ac:dyDescent="0.15">
      <c r="A66" s="54" t="s">
        <v>653</v>
      </c>
      <c r="B66" s="54">
        <v>-439</v>
      </c>
      <c r="C66" s="54">
        <v>271</v>
      </c>
      <c r="D66" s="54">
        <v>155</v>
      </c>
      <c r="E66" s="54">
        <v>-97</v>
      </c>
      <c r="F66" s="54">
        <v>-197</v>
      </c>
      <c r="G66" s="54">
        <v>-134</v>
      </c>
      <c r="H66" s="54">
        <v>58</v>
      </c>
      <c r="I66" s="54">
        <v>-146</v>
      </c>
      <c r="J66" s="54">
        <v>87</v>
      </c>
      <c r="K66" s="54">
        <v>93</v>
      </c>
      <c r="L66" s="54">
        <v>-87</v>
      </c>
      <c r="M66" s="54" t="s">
        <v>604</v>
      </c>
      <c r="N66" s="54">
        <v>69</v>
      </c>
      <c r="O66" s="54">
        <v>1044</v>
      </c>
      <c r="P66" s="54">
        <v>-366</v>
      </c>
      <c r="Q66" s="54">
        <v>177</v>
      </c>
      <c r="R66" s="54">
        <v>321</v>
      </c>
      <c r="S66" s="54">
        <v>224</v>
      </c>
      <c r="T66" s="54">
        <v>-714</v>
      </c>
      <c r="U66" s="54" t="s">
        <v>604</v>
      </c>
      <c r="V66" s="54">
        <v>1783</v>
      </c>
      <c r="W66" s="54">
        <v>-1036</v>
      </c>
      <c r="X66" s="54">
        <v>375</v>
      </c>
      <c r="Y66" s="54">
        <v>-2437</v>
      </c>
      <c r="Z66" s="54">
        <v>548</v>
      </c>
      <c r="AA66" s="54">
        <v>-1635</v>
      </c>
      <c r="AB66" s="54">
        <v>-425</v>
      </c>
      <c r="AC66" s="54">
        <v>-600</v>
      </c>
      <c r="AD66" s="54">
        <v>-3812</v>
      </c>
      <c r="AE66" s="54">
        <v>-5239</v>
      </c>
      <c r="AF66" s="54">
        <v>993</v>
      </c>
    </row>
    <row r="67" spans="1:32" x14ac:dyDescent="0.15">
      <c r="A67" s="54" t="s">
        <v>652</v>
      </c>
      <c r="B67" s="54">
        <v>-176</v>
      </c>
      <c r="C67" s="54">
        <v>65</v>
      </c>
      <c r="D67" s="54">
        <v>7</v>
      </c>
      <c r="E67" s="54">
        <v>60</v>
      </c>
      <c r="F67" s="54">
        <v>-203</v>
      </c>
      <c r="G67" s="54">
        <v>139</v>
      </c>
      <c r="H67" s="54">
        <v>53</v>
      </c>
      <c r="I67" s="54">
        <v>-61</v>
      </c>
      <c r="J67" s="54" t="s">
        <v>604</v>
      </c>
      <c r="K67" s="54">
        <v>-17</v>
      </c>
      <c r="L67" s="54" t="s">
        <v>604</v>
      </c>
      <c r="M67" s="54" t="s">
        <v>619</v>
      </c>
      <c r="N67" s="54">
        <v>2</v>
      </c>
      <c r="O67" s="54" t="s">
        <v>604</v>
      </c>
      <c r="P67" s="54" t="s">
        <v>604</v>
      </c>
      <c r="Q67" s="54" t="s">
        <v>604</v>
      </c>
      <c r="R67" s="54">
        <v>38</v>
      </c>
      <c r="S67" s="54">
        <v>372</v>
      </c>
      <c r="T67" s="54" t="s">
        <v>604</v>
      </c>
      <c r="U67" s="54">
        <v>25</v>
      </c>
      <c r="V67" s="54" t="s">
        <v>604</v>
      </c>
      <c r="W67" s="54" t="s">
        <v>604</v>
      </c>
      <c r="X67" s="54" t="s">
        <v>604</v>
      </c>
      <c r="Y67" s="54" t="s">
        <v>604</v>
      </c>
      <c r="Z67" s="54" t="s">
        <v>604</v>
      </c>
      <c r="AA67" s="54" t="s">
        <v>604</v>
      </c>
      <c r="AB67" s="54" t="s">
        <v>604</v>
      </c>
      <c r="AC67" s="54">
        <v>-382</v>
      </c>
      <c r="AD67" s="54" t="s">
        <v>604</v>
      </c>
      <c r="AE67" s="54" t="s">
        <v>604</v>
      </c>
      <c r="AF67" s="54" t="s">
        <v>604</v>
      </c>
    </row>
    <row r="68" spans="1:32" x14ac:dyDescent="0.15">
      <c r="A68" s="54" t="s">
        <v>651</v>
      </c>
      <c r="B68" s="54">
        <v>-301</v>
      </c>
      <c r="C68" s="54">
        <v>257</v>
      </c>
      <c r="D68" s="54">
        <v>64</v>
      </c>
      <c r="E68" s="54">
        <v>-54</v>
      </c>
      <c r="F68" s="54">
        <v>-144</v>
      </c>
      <c r="G68" s="54" t="s">
        <v>604</v>
      </c>
      <c r="H68" s="54" t="s">
        <v>604</v>
      </c>
      <c r="I68" s="54">
        <v>63</v>
      </c>
      <c r="J68" s="54">
        <v>118</v>
      </c>
      <c r="K68" s="54" t="s">
        <v>604</v>
      </c>
      <c r="L68" s="54">
        <v>-43</v>
      </c>
      <c r="M68" s="54">
        <v>58</v>
      </c>
      <c r="N68" s="54">
        <v>6</v>
      </c>
      <c r="O68" s="54">
        <v>298</v>
      </c>
      <c r="P68" s="54">
        <v>-418</v>
      </c>
      <c r="Q68" s="54">
        <v>21</v>
      </c>
      <c r="R68" s="54" t="s">
        <v>604</v>
      </c>
      <c r="S68" s="54" t="s">
        <v>604</v>
      </c>
      <c r="T68" s="54">
        <v>175</v>
      </c>
      <c r="U68" s="54">
        <v>-130</v>
      </c>
      <c r="V68" s="54">
        <v>1402</v>
      </c>
      <c r="W68" s="54" t="s">
        <v>604</v>
      </c>
      <c r="X68" s="54" t="s">
        <v>604</v>
      </c>
      <c r="Y68" s="54" t="s">
        <v>604</v>
      </c>
      <c r="Z68" s="54" t="s">
        <v>604</v>
      </c>
      <c r="AA68" s="54">
        <v>-484</v>
      </c>
      <c r="AB68" s="54">
        <v>554</v>
      </c>
      <c r="AC68" s="54" t="s">
        <v>604</v>
      </c>
      <c r="AD68" s="54">
        <v>-301</v>
      </c>
      <c r="AE68" s="54" t="s">
        <v>604</v>
      </c>
      <c r="AF68" s="54" t="s">
        <v>604</v>
      </c>
    </row>
    <row r="69" spans="1:32" x14ac:dyDescent="0.15">
      <c r="A69" s="54" t="s">
        <v>650</v>
      </c>
      <c r="B69" s="54">
        <v>-180</v>
      </c>
      <c r="C69" s="54">
        <v>-56</v>
      </c>
      <c r="D69" s="54">
        <v>18</v>
      </c>
      <c r="E69" s="54">
        <v>-103</v>
      </c>
      <c r="F69" s="54">
        <v>61</v>
      </c>
      <c r="G69" s="54">
        <v>-84</v>
      </c>
      <c r="H69" s="54" t="s">
        <v>604</v>
      </c>
      <c r="I69" s="54" t="s">
        <v>604</v>
      </c>
      <c r="J69" s="54" t="s">
        <v>604</v>
      </c>
      <c r="K69" s="54">
        <v>-54</v>
      </c>
      <c r="L69" s="54" t="s">
        <v>604</v>
      </c>
      <c r="M69" s="54">
        <v>91</v>
      </c>
      <c r="N69" s="54" t="s">
        <v>604</v>
      </c>
      <c r="O69" s="54">
        <v>1138</v>
      </c>
      <c r="P69" s="54" t="s">
        <v>604</v>
      </c>
      <c r="Q69" s="54">
        <v>-22</v>
      </c>
      <c r="R69" s="54">
        <v>68</v>
      </c>
      <c r="S69" s="54">
        <v>-110</v>
      </c>
      <c r="T69" s="54" t="s">
        <v>604</v>
      </c>
      <c r="U69" s="54">
        <v>63</v>
      </c>
      <c r="V69" s="54">
        <v>462</v>
      </c>
      <c r="W69" s="54">
        <v>79</v>
      </c>
      <c r="X69" s="54" t="s">
        <v>604</v>
      </c>
      <c r="Y69" s="54">
        <v>-419</v>
      </c>
      <c r="Z69" s="54" t="s">
        <v>604</v>
      </c>
      <c r="AA69" s="54" t="s">
        <v>604</v>
      </c>
      <c r="AB69" s="54" t="s">
        <v>604</v>
      </c>
      <c r="AC69" s="54" t="s">
        <v>604</v>
      </c>
      <c r="AD69" s="54" t="s">
        <v>604</v>
      </c>
      <c r="AE69" s="54">
        <v>162</v>
      </c>
      <c r="AF69" s="54" t="s">
        <v>604</v>
      </c>
    </row>
    <row r="70" spans="1:32" x14ac:dyDescent="0.15">
      <c r="A70" s="54" t="s">
        <v>479</v>
      </c>
      <c r="B70" s="54">
        <v>218</v>
      </c>
      <c r="C70" s="54">
        <v>5</v>
      </c>
      <c r="D70" s="54">
        <v>66</v>
      </c>
      <c r="E70" s="54" t="s">
        <v>619</v>
      </c>
      <c r="F70" s="54">
        <v>88</v>
      </c>
      <c r="G70" s="54" t="s">
        <v>604</v>
      </c>
      <c r="H70" s="54">
        <v>-33</v>
      </c>
      <c r="I70" s="54" t="s">
        <v>604</v>
      </c>
      <c r="J70" s="54">
        <v>298</v>
      </c>
      <c r="K70" s="54" t="s">
        <v>604</v>
      </c>
      <c r="L70" s="54">
        <v>-85</v>
      </c>
      <c r="M70" s="54" t="s">
        <v>604</v>
      </c>
      <c r="N70" s="54" t="s">
        <v>604</v>
      </c>
      <c r="O70" s="54" t="s">
        <v>604</v>
      </c>
      <c r="P70" s="54" t="s">
        <v>604</v>
      </c>
      <c r="Q70" s="54" t="s">
        <v>604</v>
      </c>
      <c r="R70" s="54" t="s">
        <v>604</v>
      </c>
      <c r="S70" s="54" t="s">
        <v>604</v>
      </c>
      <c r="T70" s="54">
        <v>-384</v>
      </c>
      <c r="U70" s="54" t="s">
        <v>604</v>
      </c>
      <c r="V70" s="54" t="s">
        <v>604</v>
      </c>
      <c r="W70" s="54" t="s">
        <v>604</v>
      </c>
      <c r="X70" s="54" t="s">
        <v>604</v>
      </c>
      <c r="Y70" s="54" t="s">
        <v>604</v>
      </c>
      <c r="Z70" s="54">
        <v>-1060</v>
      </c>
      <c r="AA70" s="54" t="s">
        <v>604</v>
      </c>
      <c r="AB70" s="54" t="s">
        <v>604</v>
      </c>
      <c r="AC70" s="54" t="s">
        <v>604</v>
      </c>
      <c r="AD70" s="54" t="s">
        <v>604</v>
      </c>
      <c r="AE70" s="54">
        <v>-4130</v>
      </c>
      <c r="AF70" s="54">
        <v>-422</v>
      </c>
    </row>
    <row r="71" spans="1:32" x14ac:dyDescent="0.15">
      <c r="A71" s="54" t="s">
        <v>636</v>
      </c>
      <c r="B71" s="54">
        <v>1042</v>
      </c>
      <c r="C71" s="54">
        <v>-155</v>
      </c>
      <c r="D71" s="54">
        <v>-281</v>
      </c>
      <c r="E71" s="54">
        <v>-1003</v>
      </c>
      <c r="F71" s="54">
        <v>52</v>
      </c>
      <c r="G71" s="54">
        <v>-185</v>
      </c>
      <c r="H71" s="54">
        <v>1607</v>
      </c>
      <c r="I71" s="54">
        <v>612</v>
      </c>
      <c r="J71" s="54">
        <v>2847</v>
      </c>
      <c r="K71" s="54">
        <v>-655</v>
      </c>
      <c r="L71" s="54">
        <v>1396</v>
      </c>
      <c r="M71" s="54">
        <v>451</v>
      </c>
      <c r="N71" s="54">
        <v>5353</v>
      </c>
      <c r="O71" s="54">
        <v>30</v>
      </c>
      <c r="P71" s="54">
        <v>2487</v>
      </c>
      <c r="Q71" s="54">
        <v>-658</v>
      </c>
      <c r="R71" s="54">
        <v>5048</v>
      </c>
      <c r="S71" s="54">
        <v>11194</v>
      </c>
      <c r="T71" s="54">
        <v>14</v>
      </c>
      <c r="U71" s="54">
        <v>-5432</v>
      </c>
      <c r="V71" s="54">
        <v>7581</v>
      </c>
      <c r="W71" s="54">
        <v>-5544</v>
      </c>
      <c r="X71" s="54">
        <v>7255</v>
      </c>
      <c r="Y71" s="54">
        <v>10936</v>
      </c>
      <c r="Z71" s="54">
        <v>-6261</v>
      </c>
      <c r="AA71" s="54">
        <v>8053</v>
      </c>
      <c r="AB71" s="54">
        <v>-11639</v>
      </c>
      <c r="AC71" s="54">
        <v>4092</v>
      </c>
      <c r="AD71" s="54">
        <v>927</v>
      </c>
      <c r="AE71" s="54">
        <v>-3793</v>
      </c>
      <c r="AF71" s="54">
        <v>16314</v>
      </c>
    </row>
    <row r="72" spans="1:32" x14ac:dyDescent="0.15">
      <c r="A72" s="54" t="s">
        <v>635</v>
      </c>
      <c r="B72" s="54">
        <v>145</v>
      </c>
      <c r="C72" s="54">
        <v>132</v>
      </c>
      <c r="D72" s="54">
        <v>464</v>
      </c>
      <c r="E72" s="54">
        <v>-165</v>
      </c>
      <c r="F72" s="54" t="s">
        <v>604</v>
      </c>
      <c r="G72" s="54" t="s">
        <v>604</v>
      </c>
      <c r="H72" s="54">
        <v>26</v>
      </c>
      <c r="I72" s="54">
        <v>54</v>
      </c>
      <c r="J72" s="54">
        <v>-497</v>
      </c>
      <c r="K72" s="54">
        <v>461</v>
      </c>
      <c r="L72" s="54">
        <v>-151</v>
      </c>
      <c r="M72" s="54">
        <v>226</v>
      </c>
      <c r="N72" s="54">
        <v>-139</v>
      </c>
      <c r="O72" s="54">
        <v>712</v>
      </c>
      <c r="P72" s="54">
        <v>421</v>
      </c>
      <c r="Q72" s="54">
        <v>-651</v>
      </c>
      <c r="R72" s="54">
        <v>1920</v>
      </c>
      <c r="S72" s="54">
        <v>503</v>
      </c>
      <c r="T72" s="54">
        <v>-707</v>
      </c>
      <c r="U72" s="54">
        <v>-473</v>
      </c>
      <c r="V72" s="54">
        <v>6926</v>
      </c>
      <c r="W72" s="54">
        <v>4052</v>
      </c>
      <c r="X72" s="54">
        <v>-3353</v>
      </c>
      <c r="Y72" s="54" t="s">
        <v>604</v>
      </c>
      <c r="Z72" s="54">
        <v>5491</v>
      </c>
      <c r="AA72" s="54">
        <v>2243</v>
      </c>
      <c r="AB72" s="54">
        <v>-663</v>
      </c>
      <c r="AC72" s="54">
        <v>2793</v>
      </c>
      <c r="AD72" s="54">
        <v>9594</v>
      </c>
      <c r="AE72" s="54">
        <v>3955</v>
      </c>
      <c r="AF72" s="54">
        <v>9217</v>
      </c>
    </row>
    <row r="73" spans="1:32" x14ac:dyDescent="0.15">
      <c r="A73" s="54" t="s">
        <v>634</v>
      </c>
      <c r="B73" s="54">
        <v>-13</v>
      </c>
      <c r="C73" s="54" t="s">
        <v>604</v>
      </c>
      <c r="D73" s="54">
        <v>-11</v>
      </c>
      <c r="E73" s="54">
        <v>108</v>
      </c>
      <c r="F73" s="54">
        <v>-92</v>
      </c>
      <c r="G73" s="54">
        <v>127</v>
      </c>
      <c r="H73" s="54">
        <v>66</v>
      </c>
      <c r="I73" s="54">
        <v>80</v>
      </c>
      <c r="J73" s="54">
        <v>-130</v>
      </c>
      <c r="K73" s="54">
        <v>19</v>
      </c>
      <c r="L73" s="54">
        <v>8</v>
      </c>
      <c r="M73" s="54">
        <v>163</v>
      </c>
      <c r="N73" s="54">
        <v>705</v>
      </c>
      <c r="O73" s="54">
        <v>-235</v>
      </c>
      <c r="P73" s="54">
        <v>45</v>
      </c>
      <c r="Q73" s="54">
        <v>427</v>
      </c>
      <c r="R73" s="54">
        <v>273</v>
      </c>
      <c r="S73" s="54">
        <v>356</v>
      </c>
      <c r="T73" s="54">
        <v>680</v>
      </c>
      <c r="U73" s="54">
        <v>-152</v>
      </c>
      <c r="V73" s="54">
        <v>-493</v>
      </c>
      <c r="W73" s="54">
        <v>-450</v>
      </c>
      <c r="X73" s="54">
        <v>1326</v>
      </c>
      <c r="Y73" s="54">
        <v>-274</v>
      </c>
      <c r="Z73" s="54">
        <v>-362</v>
      </c>
      <c r="AA73" s="54">
        <v>1717</v>
      </c>
      <c r="AB73" s="54" t="s">
        <v>604</v>
      </c>
      <c r="AC73" s="54">
        <v>-785</v>
      </c>
      <c r="AD73" s="54">
        <v>-16</v>
      </c>
      <c r="AE73" s="54" t="s">
        <v>604</v>
      </c>
      <c r="AF73" s="54">
        <v>471</v>
      </c>
    </row>
    <row r="74" spans="1:32" x14ac:dyDescent="0.15">
      <c r="A74" s="54" t="s">
        <v>633</v>
      </c>
      <c r="B74" s="54">
        <v>-151</v>
      </c>
      <c r="C74" s="54">
        <v>-35</v>
      </c>
      <c r="D74" s="54">
        <v>-34</v>
      </c>
      <c r="E74" s="54">
        <v>-48</v>
      </c>
      <c r="F74" s="54">
        <v>141</v>
      </c>
      <c r="G74" s="54">
        <v>-226</v>
      </c>
      <c r="H74" s="54">
        <v>238</v>
      </c>
      <c r="I74" s="54">
        <v>119</v>
      </c>
      <c r="J74" s="54">
        <v>85</v>
      </c>
      <c r="K74" s="54">
        <v>-152</v>
      </c>
      <c r="L74" s="54" t="s">
        <v>604</v>
      </c>
      <c r="M74" s="54">
        <v>12</v>
      </c>
      <c r="N74" s="54">
        <v>1014</v>
      </c>
      <c r="O74" s="54">
        <v>-562</v>
      </c>
      <c r="P74" s="54">
        <v>740</v>
      </c>
      <c r="Q74" s="54">
        <v>-1129</v>
      </c>
      <c r="R74" s="54">
        <v>22</v>
      </c>
      <c r="S74" s="54">
        <v>1127</v>
      </c>
      <c r="T74" s="54">
        <v>88</v>
      </c>
      <c r="U74" s="54">
        <v>908</v>
      </c>
      <c r="V74" s="54">
        <v>-216</v>
      </c>
      <c r="W74" s="54">
        <v>-3162</v>
      </c>
      <c r="X74" s="54" t="s">
        <v>604</v>
      </c>
      <c r="Y74" s="54">
        <v>3503</v>
      </c>
      <c r="Z74" s="54">
        <v>48</v>
      </c>
      <c r="AA74" s="54">
        <v>5652</v>
      </c>
      <c r="AB74" s="54">
        <v>-7395</v>
      </c>
      <c r="AC74" s="54">
        <v>2825</v>
      </c>
      <c r="AD74" s="54" t="s">
        <v>604</v>
      </c>
      <c r="AE74" s="54">
        <v>-3642</v>
      </c>
      <c r="AF74" s="54" t="s">
        <v>604</v>
      </c>
    </row>
    <row r="75" spans="1:32" x14ac:dyDescent="0.15">
      <c r="A75" s="54" t="s">
        <v>632</v>
      </c>
      <c r="B75" s="54">
        <v>-7</v>
      </c>
      <c r="C75" s="54">
        <v>-26</v>
      </c>
      <c r="D75" s="54">
        <v>10</v>
      </c>
      <c r="E75" s="54">
        <v>-3</v>
      </c>
      <c r="F75" s="54">
        <v>-12</v>
      </c>
      <c r="G75" s="54">
        <v>15</v>
      </c>
      <c r="H75" s="54">
        <v>-4</v>
      </c>
      <c r="I75" s="54" t="s">
        <v>604</v>
      </c>
      <c r="J75" s="54" t="s">
        <v>604</v>
      </c>
      <c r="K75" s="54">
        <v>5</v>
      </c>
      <c r="L75" s="54">
        <v>11</v>
      </c>
      <c r="M75" s="54" t="s">
        <v>619</v>
      </c>
      <c r="N75" s="54">
        <v>33</v>
      </c>
      <c r="O75" s="54">
        <v>44</v>
      </c>
      <c r="P75" s="54">
        <v>107</v>
      </c>
      <c r="Q75" s="54">
        <v>122</v>
      </c>
      <c r="R75" s="54">
        <v>-49</v>
      </c>
      <c r="S75" s="54" t="s">
        <v>604</v>
      </c>
      <c r="T75" s="54">
        <v>-112</v>
      </c>
      <c r="U75" s="54">
        <v>-89</v>
      </c>
      <c r="V75" s="54" t="s">
        <v>604</v>
      </c>
      <c r="W75" s="54">
        <v>-70</v>
      </c>
      <c r="X75" s="54">
        <v>139</v>
      </c>
      <c r="Y75" s="54">
        <v>-87</v>
      </c>
      <c r="Z75" s="54">
        <v>-58</v>
      </c>
      <c r="AA75" s="54">
        <v>-309</v>
      </c>
      <c r="AB75" s="54">
        <v>563</v>
      </c>
      <c r="AC75" s="54">
        <v>114</v>
      </c>
      <c r="AD75" s="54">
        <v>-169</v>
      </c>
      <c r="AE75" s="54">
        <v>-560</v>
      </c>
      <c r="AF75" s="54">
        <v>515</v>
      </c>
    </row>
    <row r="76" spans="1:32" x14ac:dyDescent="0.15">
      <c r="A76" s="54" t="s">
        <v>631</v>
      </c>
      <c r="B76" s="54">
        <v>865</v>
      </c>
      <c r="C76" s="54">
        <v>-39</v>
      </c>
      <c r="D76" s="54">
        <v>-274</v>
      </c>
      <c r="E76" s="54">
        <v>-232</v>
      </c>
      <c r="F76" s="54">
        <v>308</v>
      </c>
      <c r="G76" s="54">
        <v>-872</v>
      </c>
      <c r="H76" s="54">
        <v>313</v>
      </c>
      <c r="I76" s="54">
        <v>-80</v>
      </c>
      <c r="J76" s="54">
        <v>33</v>
      </c>
      <c r="K76" s="54">
        <v>-549</v>
      </c>
      <c r="L76" s="54">
        <v>571</v>
      </c>
      <c r="M76" s="54">
        <v>-196</v>
      </c>
      <c r="N76" s="54">
        <v>1729</v>
      </c>
      <c r="O76" s="54">
        <v>435</v>
      </c>
      <c r="P76" s="54">
        <v>-152</v>
      </c>
      <c r="Q76" s="54">
        <v>-234</v>
      </c>
      <c r="R76" s="54">
        <v>-618</v>
      </c>
      <c r="S76" s="54">
        <v>1188</v>
      </c>
      <c r="T76" s="54">
        <v>57</v>
      </c>
      <c r="U76" s="54">
        <v>-208</v>
      </c>
      <c r="V76" s="54">
        <v>-169</v>
      </c>
      <c r="W76" s="54" t="s">
        <v>604</v>
      </c>
      <c r="X76" s="54" t="s">
        <v>604</v>
      </c>
      <c r="Y76" s="54" t="s">
        <v>604</v>
      </c>
      <c r="Z76" s="54">
        <v>50</v>
      </c>
      <c r="AA76" s="54" t="s">
        <v>604</v>
      </c>
      <c r="AB76" s="54">
        <v>490</v>
      </c>
      <c r="AC76" s="54">
        <v>215</v>
      </c>
      <c r="AD76" s="54" t="s">
        <v>604</v>
      </c>
      <c r="AE76" s="54" t="s">
        <v>604</v>
      </c>
      <c r="AF76" s="54">
        <v>388</v>
      </c>
    </row>
    <row r="77" spans="1:32" x14ac:dyDescent="0.15">
      <c r="A77" s="54" t="s">
        <v>630</v>
      </c>
      <c r="B77" s="54">
        <v>153</v>
      </c>
      <c r="C77" s="54">
        <v>285</v>
      </c>
      <c r="D77" s="54">
        <v>-79</v>
      </c>
      <c r="E77" s="54">
        <v>-9</v>
      </c>
      <c r="F77" s="54">
        <v>-84</v>
      </c>
      <c r="G77" s="54">
        <v>586</v>
      </c>
      <c r="H77" s="54">
        <v>851</v>
      </c>
      <c r="I77" s="54">
        <v>429</v>
      </c>
      <c r="J77" s="54">
        <v>1009</v>
      </c>
      <c r="K77" s="54">
        <v>-260</v>
      </c>
      <c r="L77" s="54">
        <v>427</v>
      </c>
      <c r="M77" s="54">
        <v>-117</v>
      </c>
      <c r="N77" s="54">
        <v>1078</v>
      </c>
      <c r="O77" s="54">
        <v>228</v>
      </c>
      <c r="P77" s="54">
        <v>-67</v>
      </c>
      <c r="Q77" s="54">
        <v>-909</v>
      </c>
      <c r="R77" s="54">
        <v>4682</v>
      </c>
      <c r="S77" s="54">
        <v>6505</v>
      </c>
      <c r="T77" s="54">
        <v>-1754</v>
      </c>
      <c r="U77" s="54">
        <v>-7427</v>
      </c>
      <c r="V77" s="54">
        <v>2778</v>
      </c>
      <c r="W77" s="54">
        <v>-6688</v>
      </c>
      <c r="X77" s="54">
        <v>2863</v>
      </c>
      <c r="Y77" s="54">
        <v>1261</v>
      </c>
      <c r="Z77" s="54">
        <v>-1314</v>
      </c>
      <c r="AA77" s="54">
        <v>-1380</v>
      </c>
      <c r="AB77" s="54" t="s">
        <v>604</v>
      </c>
      <c r="AC77" s="54">
        <v>-294</v>
      </c>
      <c r="AD77" s="54">
        <v>-1285</v>
      </c>
      <c r="AE77" s="54">
        <v>-4178</v>
      </c>
      <c r="AF77" s="54">
        <v>-1972</v>
      </c>
    </row>
    <row r="78" spans="1:32" x14ac:dyDescent="0.15">
      <c r="A78" s="54" t="s">
        <v>629</v>
      </c>
      <c r="B78" s="54">
        <v>-96</v>
      </c>
      <c r="C78" s="54">
        <v>-107</v>
      </c>
      <c r="D78" s="54">
        <v>-2</v>
      </c>
      <c r="E78" s="54">
        <v>-79</v>
      </c>
      <c r="F78" s="54">
        <v>41</v>
      </c>
      <c r="G78" s="54">
        <v>52</v>
      </c>
      <c r="H78" s="54">
        <v>8</v>
      </c>
      <c r="I78" s="54">
        <v>-12</v>
      </c>
      <c r="J78" s="54">
        <v>-9</v>
      </c>
      <c r="K78" s="54">
        <v>102</v>
      </c>
      <c r="L78" s="54">
        <v>-87</v>
      </c>
      <c r="M78" s="54">
        <v>28</v>
      </c>
      <c r="N78" s="54">
        <v>-78</v>
      </c>
      <c r="O78" s="54">
        <v>185</v>
      </c>
      <c r="P78" s="54">
        <v>-19</v>
      </c>
      <c r="Q78" s="54">
        <v>49</v>
      </c>
      <c r="R78" s="54">
        <v>134</v>
      </c>
      <c r="S78" s="54">
        <v>700</v>
      </c>
      <c r="T78" s="54">
        <v>654</v>
      </c>
      <c r="U78" s="54">
        <v>223</v>
      </c>
      <c r="V78" s="54" t="s">
        <v>604</v>
      </c>
      <c r="W78" s="54">
        <v>132</v>
      </c>
      <c r="X78" s="54">
        <v>630</v>
      </c>
      <c r="Y78" s="54">
        <v>-223</v>
      </c>
      <c r="Z78" s="54">
        <v>533</v>
      </c>
      <c r="AA78" s="54">
        <v>-1015</v>
      </c>
      <c r="AB78" s="54">
        <v>-772</v>
      </c>
      <c r="AC78" s="54">
        <v>365</v>
      </c>
      <c r="AD78" s="54">
        <v>-479</v>
      </c>
      <c r="AE78" s="54">
        <v>673</v>
      </c>
      <c r="AF78" s="54" t="s">
        <v>604</v>
      </c>
    </row>
    <row r="79" spans="1:32" x14ac:dyDescent="0.15">
      <c r="A79" s="54" t="s">
        <v>628</v>
      </c>
      <c r="B79" s="54">
        <v>214</v>
      </c>
      <c r="C79" s="54">
        <v>-227</v>
      </c>
      <c r="D79" s="54" t="s">
        <v>604</v>
      </c>
      <c r="E79" s="54">
        <v>-51</v>
      </c>
      <c r="F79" s="54">
        <v>-18</v>
      </c>
      <c r="G79" s="54">
        <v>17</v>
      </c>
      <c r="H79" s="54">
        <v>11</v>
      </c>
      <c r="I79" s="54">
        <v>56</v>
      </c>
      <c r="J79" s="54">
        <v>46</v>
      </c>
      <c r="K79" s="54">
        <v>55</v>
      </c>
      <c r="L79" s="54">
        <v>-438</v>
      </c>
      <c r="M79" s="54">
        <v>184</v>
      </c>
      <c r="N79" s="54">
        <v>76</v>
      </c>
      <c r="O79" s="54">
        <v>243</v>
      </c>
      <c r="P79" s="54">
        <v>364</v>
      </c>
      <c r="Q79" s="54">
        <v>91</v>
      </c>
      <c r="R79" s="54">
        <v>-256</v>
      </c>
      <c r="S79" s="54">
        <v>-909</v>
      </c>
      <c r="T79" s="54">
        <v>603</v>
      </c>
      <c r="U79" s="54" t="s">
        <v>604</v>
      </c>
      <c r="V79" s="54">
        <v>201</v>
      </c>
      <c r="W79" s="54">
        <v>-442</v>
      </c>
      <c r="X79" s="54" t="s">
        <v>604</v>
      </c>
      <c r="Y79" s="54">
        <v>785</v>
      </c>
      <c r="Z79" s="54" t="s">
        <v>604</v>
      </c>
      <c r="AA79" s="54">
        <v>300</v>
      </c>
      <c r="AB79" s="54">
        <v>-705</v>
      </c>
      <c r="AC79" s="54">
        <v>60</v>
      </c>
      <c r="AD79" s="54">
        <v>947</v>
      </c>
      <c r="AE79" s="54">
        <v>-355</v>
      </c>
      <c r="AF79" s="54" t="s">
        <v>604</v>
      </c>
    </row>
    <row r="80" spans="1:32" x14ac:dyDescent="0.15">
      <c r="A80" s="54" t="s">
        <v>627</v>
      </c>
      <c r="B80" s="54">
        <v>34</v>
      </c>
      <c r="C80" s="54">
        <v>-53</v>
      </c>
      <c r="D80" s="54">
        <v>-66</v>
      </c>
      <c r="E80" s="54">
        <v>37</v>
      </c>
      <c r="F80" s="54" t="s">
        <v>604</v>
      </c>
      <c r="G80" s="54" t="s">
        <v>604</v>
      </c>
      <c r="H80" s="54">
        <v>-16</v>
      </c>
      <c r="I80" s="54" t="s">
        <v>604</v>
      </c>
      <c r="J80" s="54">
        <v>1954</v>
      </c>
      <c r="K80" s="54" t="s">
        <v>604</v>
      </c>
      <c r="L80" s="54">
        <v>163</v>
      </c>
      <c r="M80" s="54">
        <v>-554</v>
      </c>
      <c r="N80" s="54">
        <v>-260</v>
      </c>
      <c r="O80" s="54" t="s">
        <v>604</v>
      </c>
      <c r="P80" s="54" t="s">
        <v>604</v>
      </c>
      <c r="Q80" s="54">
        <v>723</v>
      </c>
      <c r="R80" s="54" t="s">
        <v>604</v>
      </c>
      <c r="S80" s="54" t="s">
        <v>604</v>
      </c>
      <c r="T80" s="54" t="s">
        <v>604</v>
      </c>
      <c r="U80" s="54">
        <v>51</v>
      </c>
      <c r="V80" s="54">
        <v>109</v>
      </c>
      <c r="W80" s="54" t="s">
        <v>604</v>
      </c>
      <c r="X80" s="54">
        <v>928</v>
      </c>
      <c r="Y80" s="54" t="s">
        <v>604</v>
      </c>
      <c r="Z80" s="54">
        <v>521</v>
      </c>
      <c r="AA80" s="54" t="s">
        <v>604</v>
      </c>
      <c r="AB80" s="54" t="s">
        <v>604</v>
      </c>
      <c r="AC80" s="54">
        <v>591</v>
      </c>
      <c r="AD80" s="54" t="s">
        <v>604</v>
      </c>
      <c r="AE80" s="54" t="s">
        <v>604</v>
      </c>
      <c r="AF80" s="54">
        <v>209</v>
      </c>
    </row>
    <row r="81" spans="1:32" x14ac:dyDescent="0.15">
      <c r="A81" s="54" t="s">
        <v>626</v>
      </c>
      <c r="B81" s="54">
        <v>89</v>
      </c>
      <c r="C81" s="54">
        <v>207</v>
      </c>
      <c r="D81" s="54">
        <v>-130</v>
      </c>
      <c r="E81" s="54">
        <v>-99</v>
      </c>
      <c r="F81" s="54">
        <v>21</v>
      </c>
      <c r="G81" s="54">
        <v>-20</v>
      </c>
      <c r="H81" s="54">
        <v>-5</v>
      </c>
      <c r="I81" s="54">
        <v>-96</v>
      </c>
      <c r="J81" s="54">
        <v>160</v>
      </c>
      <c r="K81" s="54">
        <v>-144</v>
      </c>
      <c r="L81" s="54">
        <v>55</v>
      </c>
      <c r="M81" s="54">
        <v>209</v>
      </c>
      <c r="N81" s="54">
        <v>152</v>
      </c>
      <c r="O81" s="54" t="s">
        <v>604</v>
      </c>
      <c r="P81" s="54">
        <v>362</v>
      </c>
      <c r="Q81" s="54" t="s">
        <v>604</v>
      </c>
      <c r="R81" s="54">
        <v>62</v>
      </c>
      <c r="S81" s="54">
        <v>-484</v>
      </c>
      <c r="T81" s="54">
        <v>292</v>
      </c>
      <c r="U81" s="54">
        <v>911</v>
      </c>
      <c r="V81" s="54" t="s">
        <v>604</v>
      </c>
      <c r="W81" s="54" t="s">
        <v>604</v>
      </c>
      <c r="X81" s="54">
        <v>18</v>
      </c>
      <c r="Y81" s="54" t="s">
        <v>604</v>
      </c>
      <c r="Z81" s="54" t="s">
        <v>604</v>
      </c>
      <c r="AA81" s="54">
        <v>-44</v>
      </c>
      <c r="AB81" s="54">
        <v>-298</v>
      </c>
      <c r="AC81" s="54">
        <v>150</v>
      </c>
      <c r="AD81" s="54" t="s">
        <v>604</v>
      </c>
      <c r="AE81" s="54">
        <v>-28</v>
      </c>
      <c r="AF81" s="54" t="s">
        <v>604</v>
      </c>
    </row>
    <row r="82" spans="1:32" x14ac:dyDescent="0.15">
      <c r="A82" s="54" t="s">
        <v>625</v>
      </c>
      <c r="B82" s="54">
        <v>-252</v>
      </c>
      <c r="C82" s="54">
        <v>-252</v>
      </c>
      <c r="D82" s="54">
        <v>-54</v>
      </c>
      <c r="E82" s="54">
        <v>-239</v>
      </c>
      <c r="F82" s="54">
        <v>23</v>
      </c>
      <c r="G82" s="54">
        <v>-226</v>
      </c>
      <c r="H82" s="54">
        <v>129</v>
      </c>
      <c r="I82" s="54">
        <v>-128</v>
      </c>
      <c r="J82" s="54">
        <v>-59</v>
      </c>
      <c r="K82" s="54">
        <v>348</v>
      </c>
      <c r="L82" s="54">
        <v>253</v>
      </c>
      <c r="M82" s="54">
        <v>285</v>
      </c>
      <c r="N82" s="54">
        <v>325</v>
      </c>
      <c r="O82" s="54">
        <v>-691</v>
      </c>
      <c r="P82" s="54">
        <v>672</v>
      </c>
      <c r="Q82" s="54">
        <v>872</v>
      </c>
      <c r="R82" s="54">
        <v>-535</v>
      </c>
      <c r="S82" s="54">
        <v>1946</v>
      </c>
      <c r="T82" s="54">
        <v>879</v>
      </c>
      <c r="U82" s="54">
        <v>462</v>
      </c>
      <c r="V82" s="54">
        <v>-2373</v>
      </c>
      <c r="W82" s="54">
        <v>2645</v>
      </c>
      <c r="X82" s="54">
        <v>1268</v>
      </c>
      <c r="Y82" s="54">
        <v>6546</v>
      </c>
      <c r="Z82" s="54" t="s">
        <v>604</v>
      </c>
      <c r="AA82" s="54">
        <v>2427</v>
      </c>
      <c r="AB82" s="54">
        <v>-362</v>
      </c>
      <c r="AC82" s="54">
        <v>-770</v>
      </c>
      <c r="AD82" s="54">
        <v>3072</v>
      </c>
      <c r="AE82" s="54">
        <v>-887</v>
      </c>
      <c r="AF82" s="54" t="s">
        <v>604</v>
      </c>
    </row>
    <row r="83" spans="1:32" x14ac:dyDescent="0.15">
      <c r="A83" s="54" t="s">
        <v>624</v>
      </c>
      <c r="B83" s="54">
        <v>-28</v>
      </c>
      <c r="C83" s="54">
        <v>-12</v>
      </c>
      <c r="D83" s="54">
        <v>10</v>
      </c>
      <c r="E83" s="54">
        <v>-10</v>
      </c>
      <c r="F83" s="54">
        <v>98</v>
      </c>
      <c r="G83" s="54">
        <v>99</v>
      </c>
      <c r="H83" s="54">
        <v>-2</v>
      </c>
      <c r="I83" s="54">
        <v>-43</v>
      </c>
      <c r="J83" s="54">
        <v>108</v>
      </c>
      <c r="K83" s="54">
        <v>127</v>
      </c>
      <c r="L83" s="54">
        <v>-181</v>
      </c>
      <c r="M83" s="54">
        <v>222</v>
      </c>
      <c r="N83" s="54">
        <v>234</v>
      </c>
      <c r="O83" s="54">
        <v>-150</v>
      </c>
      <c r="P83" s="54">
        <v>-166</v>
      </c>
      <c r="Q83" s="54">
        <v>-21</v>
      </c>
      <c r="R83" s="54">
        <v>-88</v>
      </c>
      <c r="S83" s="54">
        <v>115</v>
      </c>
      <c r="T83" s="54">
        <v>-75</v>
      </c>
      <c r="U83" s="54" t="s">
        <v>604</v>
      </c>
      <c r="V83" s="54">
        <v>-47</v>
      </c>
      <c r="W83" s="54">
        <v>181</v>
      </c>
      <c r="X83" s="54" t="s">
        <v>604</v>
      </c>
      <c r="Y83" s="54" t="s">
        <v>604</v>
      </c>
      <c r="Z83" s="54">
        <v>74</v>
      </c>
      <c r="AA83" s="54">
        <v>-142</v>
      </c>
      <c r="AB83" s="54">
        <v>68</v>
      </c>
      <c r="AC83" s="54">
        <v>-166</v>
      </c>
      <c r="AD83" s="54">
        <v>5</v>
      </c>
      <c r="AE83" s="54" t="s">
        <v>604</v>
      </c>
      <c r="AF83" s="54">
        <v>-776</v>
      </c>
    </row>
    <row r="84" spans="1:32" x14ac:dyDescent="0.15">
      <c r="A84" s="54" t="s">
        <v>623</v>
      </c>
      <c r="B84" s="54">
        <v>52</v>
      </c>
      <c r="C84" s="54" t="s">
        <v>604</v>
      </c>
      <c r="D84" s="54" t="s">
        <v>604</v>
      </c>
      <c r="E84" s="54">
        <v>-166</v>
      </c>
      <c r="F84" s="54" t="s">
        <v>604</v>
      </c>
      <c r="G84" s="54">
        <v>-17</v>
      </c>
      <c r="H84" s="54">
        <v>-12</v>
      </c>
      <c r="I84" s="54">
        <v>94</v>
      </c>
      <c r="J84" s="54">
        <v>120</v>
      </c>
      <c r="K84" s="54" t="s">
        <v>604</v>
      </c>
      <c r="L84" s="54" t="s">
        <v>604</v>
      </c>
      <c r="M84" s="54">
        <v>25</v>
      </c>
      <c r="N84" s="54">
        <v>352</v>
      </c>
      <c r="O84" s="54">
        <v>131</v>
      </c>
      <c r="P84" s="54" t="s">
        <v>604</v>
      </c>
      <c r="Q84" s="54" t="s">
        <v>604</v>
      </c>
      <c r="R84" s="54">
        <v>73</v>
      </c>
      <c r="S84" s="54">
        <v>413</v>
      </c>
      <c r="T84" s="54">
        <v>-363</v>
      </c>
      <c r="U84" s="54">
        <v>1040</v>
      </c>
      <c r="V84" s="54">
        <v>1025</v>
      </c>
      <c r="W84" s="54">
        <v>-1058</v>
      </c>
      <c r="X84" s="54">
        <v>-215</v>
      </c>
      <c r="Y84" s="54">
        <v>-10</v>
      </c>
      <c r="Z84" s="54">
        <v>-482</v>
      </c>
      <c r="AA84" s="54" t="s">
        <v>604</v>
      </c>
      <c r="AB84" s="54" t="s">
        <v>604</v>
      </c>
      <c r="AC84" s="54">
        <v>-319</v>
      </c>
      <c r="AD84" s="54" t="s">
        <v>604</v>
      </c>
      <c r="AE84" s="54">
        <v>482</v>
      </c>
      <c r="AF84" s="54">
        <v>77</v>
      </c>
    </row>
    <row r="85" spans="1:32" x14ac:dyDescent="0.15">
      <c r="A85" s="54" t="s">
        <v>479</v>
      </c>
      <c r="B85" s="54">
        <v>39</v>
      </c>
      <c r="C85" s="54" t="s">
        <v>604</v>
      </c>
      <c r="D85" s="54">
        <v>-24</v>
      </c>
      <c r="E85" s="54">
        <v>-45</v>
      </c>
      <c r="F85" s="54" t="s">
        <v>604</v>
      </c>
      <c r="G85" s="54">
        <v>15</v>
      </c>
      <c r="H85" s="54">
        <v>5</v>
      </c>
      <c r="I85" s="54">
        <v>65</v>
      </c>
      <c r="J85" s="54" t="s">
        <v>604</v>
      </c>
      <c r="K85" s="54">
        <v>-44</v>
      </c>
      <c r="L85" s="54" t="s">
        <v>604</v>
      </c>
      <c r="M85" s="54">
        <v>-35</v>
      </c>
      <c r="N85" s="54">
        <v>133</v>
      </c>
      <c r="O85" s="54" t="s">
        <v>604</v>
      </c>
      <c r="P85" s="54">
        <v>54</v>
      </c>
      <c r="Q85" s="54">
        <v>-8</v>
      </c>
      <c r="R85" s="54" t="s">
        <v>604</v>
      </c>
      <c r="S85" s="54">
        <v>333</v>
      </c>
      <c r="T85" s="54" t="s">
        <v>604</v>
      </c>
      <c r="U85" s="54">
        <v>-26</v>
      </c>
      <c r="V85" s="54" t="s">
        <v>604</v>
      </c>
      <c r="W85" s="54" t="s">
        <v>604</v>
      </c>
      <c r="X85" s="54" t="s">
        <v>604</v>
      </c>
      <c r="Y85" s="54">
        <v>118</v>
      </c>
      <c r="Z85" s="54">
        <v>631</v>
      </c>
      <c r="AA85" s="54" t="s">
        <v>604</v>
      </c>
      <c r="AB85" s="54">
        <v>1495</v>
      </c>
      <c r="AC85" s="54">
        <v>-687</v>
      </c>
      <c r="AD85" s="54" t="s">
        <v>604</v>
      </c>
      <c r="AE85" s="54" t="s">
        <v>604</v>
      </c>
      <c r="AF85" s="54">
        <v>-192</v>
      </c>
    </row>
    <row r="86" spans="1:32" x14ac:dyDescent="0.15">
      <c r="A86" s="54" t="s">
        <v>587</v>
      </c>
      <c r="B86" s="54">
        <v>-207</v>
      </c>
      <c r="C86" s="54">
        <v>-498</v>
      </c>
      <c r="D86" s="54">
        <v>-300</v>
      </c>
      <c r="E86" s="54">
        <v>237</v>
      </c>
      <c r="F86" s="54">
        <v>-136</v>
      </c>
      <c r="G86" s="54">
        <v>46</v>
      </c>
      <c r="H86" s="54">
        <v>-37</v>
      </c>
      <c r="I86" s="54">
        <v>67</v>
      </c>
      <c r="J86" s="54">
        <v>-1</v>
      </c>
      <c r="K86" s="54">
        <v>-137</v>
      </c>
      <c r="L86" s="54" t="s">
        <v>604</v>
      </c>
      <c r="M86" s="54" t="s">
        <v>604</v>
      </c>
      <c r="N86" s="54">
        <v>137</v>
      </c>
      <c r="O86" s="54" t="s">
        <v>604</v>
      </c>
      <c r="P86" s="54" t="s">
        <v>604</v>
      </c>
      <c r="Q86" s="54">
        <v>18</v>
      </c>
      <c r="R86" s="54">
        <v>-194</v>
      </c>
      <c r="S86" s="54" t="s">
        <v>586</v>
      </c>
      <c r="T86" s="54" t="s">
        <v>586</v>
      </c>
      <c r="U86" s="54" t="s">
        <v>586</v>
      </c>
      <c r="V86" s="54" t="s">
        <v>586</v>
      </c>
      <c r="W86" s="54" t="s">
        <v>586</v>
      </c>
      <c r="X86" s="54" t="s">
        <v>586</v>
      </c>
      <c r="Y86" s="54" t="s">
        <v>586</v>
      </c>
      <c r="Z86" s="54" t="s">
        <v>586</v>
      </c>
      <c r="AA86" s="54" t="s">
        <v>586</v>
      </c>
      <c r="AB86" s="54" t="s">
        <v>586</v>
      </c>
      <c r="AC86" s="54" t="s">
        <v>586</v>
      </c>
      <c r="AD86" s="54" t="s">
        <v>586</v>
      </c>
      <c r="AE86" s="54" t="s">
        <v>586</v>
      </c>
      <c r="AF86" s="54" t="s">
        <v>586</v>
      </c>
    </row>
    <row r="87" spans="1:32" x14ac:dyDescent="0.15">
      <c r="A87" s="54" t="s">
        <v>161</v>
      </c>
      <c r="B87" s="54" t="s">
        <v>5</v>
      </c>
      <c r="C87" s="54" t="s">
        <v>5</v>
      </c>
      <c r="D87" s="54" t="s">
        <v>5</v>
      </c>
      <c r="E87" s="54" t="s">
        <v>5</v>
      </c>
      <c r="F87" s="54" t="s">
        <v>5</v>
      </c>
      <c r="G87" s="54" t="s">
        <v>5</v>
      </c>
      <c r="H87" s="54" t="s">
        <v>5</v>
      </c>
      <c r="I87" s="54" t="s">
        <v>5</v>
      </c>
      <c r="J87" s="54" t="s">
        <v>5</v>
      </c>
      <c r="K87" s="54" t="s">
        <v>5</v>
      </c>
      <c r="L87" s="54" t="s">
        <v>5</v>
      </c>
      <c r="M87" s="54" t="s">
        <v>5</v>
      </c>
      <c r="N87" s="54" t="s">
        <v>5</v>
      </c>
      <c r="O87" s="54" t="s">
        <v>5</v>
      </c>
      <c r="P87" s="54" t="s">
        <v>5</v>
      </c>
      <c r="Q87" s="54" t="s">
        <v>5</v>
      </c>
      <c r="R87" s="54" t="s">
        <v>5</v>
      </c>
      <c r="S87" s="54" t="s">
        <v>5</v>
      </c>
      <c r="T87" s="54" t="s">
        <v>5</v>
      </c>
      <c r="U87" s="54" t="s">
        <v>5</v>
      </c>
      <c r="V87" s="54" t="s">
        <v>5</v>
      </c>
      <c r="W87" s="54" t="s">
        <v>5</v>
      </c>
      <c r="X87" s="54" t="s">
        <v>5</v>
      </c>
      <c r="Y87" s="54" t="s">
        <v>5</v>
      </c>
      <c r="Z87" s="54" t="s">
        <v>5</v>
      </c>
      <c r="AA87" s="54" t="s">
        <v>5</v>
      </c>
      <c r="AB87" s="54" t="s">
        <v>5</v>
      </c>
      <c r="AC87" s="54" t="s">
        <v>5</v>
      </c>
      <c r="AD87" s="54" t="s">
        <v>5</v>
      </c>
      <c r="AE87" s="54" t="s">
        <v>5</v>
      </c>
      <c r="AF87" s="54" t="s">
        <v>5</v>
      </c>
    </row>
    <row r="88" spans="1:32" x14ac:dyDescent="0.15">
      <c r="A88" s="54" t="s">
        <v>1068</v>
      </c>
      <c r="B88" s="54" t="s">
        <v>586</v>
      </c>
      <c r="C88" s="54" t="s">
        <v>586</v>
      </c>
      <c r="D88" s="54" t="s">
        <v>586</v>
      </c>
      <c r="E88" s="54" t="s">
        <v>586</v>
      </c>
      <c r="F88" s="54" t="s">
        <v>586</v>
      </c>
      <c r="G88" s="54" t="s">
        <v>586</v>
      </c>
      <c r="H88" s="54" t="s">
        <v>586</v>
      </c>
      <c r="I88" s="54" t="s">
        <v>619</v>
      </c>
      <c r="J88" s="54">
        <v>13</v>
      </c>
      <c r="K88" s="54">
        <v>104</v>
      </c>
      <c r="L88" s="54">
        <v>35</v>
      </c>
      <c r="M88" s="54">
        <v>599</v>
      </c>
      <c r="N88" s="54">
        <v>684</v>
      </c>
      <c r="O88" s="54">
        <v>43</v>
      </c>
      <c r="P88" s="54">
        <v>834</v>
      </c>
      <c r="Q88" s="54">
        <v>140</v>
      </c>
      <c r="R88" s="54">
        <v>1317</v>
      </c>
      <c r="S88" s="54">
        <v>1655</v>
      </c>
      <c r="T88" s="54" t="s">
        <v>604</v>
      </c>
      <c r="U88" s="54">
        <v>1342</v>
      </c>
      <c r="V88" s="54" t="s">
        <v>586</v>
      </c>
      <c r="W88" s="54" t="s">
        <v>586</v>
      </c>
      <c r="X88" s="54" t="s">
        <v>586</v>
      </c>
      <c r="Y88" s="54" t="s">
        <v>586</v>
      </c>
      <c r="Z88" s="54" t="s">
        <v>586</v>
      </c>
      <c r="AA88" s="54" t="s">
        <v>586</v>
      </c>
      <c r="AB88" s="54" t="s">
        <v>586</v>
      </c>
      <c r="AC88" s="54" t="s">
        <v>586</v>
      </c>
      <c r="AD88" s="54" t="s">
        <v>586</v>
      </c>
      <c r="AE88" s="54" t="s">
        <v>586</v>
      </c>
      <c r="AF88" s="54" t="s">
        <v>586</v>
      </c>
    </row>
    <row r="89" spans="1:32" x14ac:dyDescent="0.15">
      <c r="A89" s="54" t="s">
        <v>837</v>
      </c>
      <c r="B89" s="54">
        <v>-1459</v>
      </c>
      <c r="C89" s="54">
        <v>-748</v>
      </c>
      <c r="D89" s="54">
        <v>-953</v>
      </c>
      <c r="E89" s="54">
        <v>-678</v>
      </c>
      <c r="F89" s="54">
        <v>1869</v>
      </c>
      <c r="G89" s="54">
        <v>555</v>
      </c>
      <c r="H89" s="54">
        <v>3176</v>
      </c>
      <c r="I89" s="54">
        <v>14293</v>
      </c>
      <c r="J89" s="54">
        <v>-9571</v>
      </c>
      <c r="K89" s="54">
        <v>3357</v>
      </c>
      <c r="L89" s="54">
        <v>2630</v>
      </c>
      <c r="M89" s="54">
        <v>14082</v>
      </c>
      <c r="N89" s="54">
        <v>7828</v>
      </c>
      <c r="O89" s="54">
        <v>3729</v>
      </c>
      <c r="P89" s="54">
        <v>6026</v>
      </c>
      <c r="Q89" s="54">
        <v>6156</v>
      </c>
      <c r="R89" s="54">
        <v>18898</v>
      </c>
      <c r="S89" s="54">
        <v>27392</v>
      </c>
      <c r="T89" s="54">
        <v>-7017</v>
      </c>
      <c r="U89" s="54">
        <v>14644</v>
      </c>
      <c r="V89" s="54">
        <v>18126</v>
      </c>
      <c r="W89" s="54">
        <v>5199</v>
      </c>
      <c r="X89" s="54">
        <v>10146</v>
      </c>
      <c r="Y89" s="54">
        <v>-19504</v>
      </c>
      <c r="Z89" s="54">
        <v>-3062</v>
      </c>
      <c r="AA89" s="54">
        <v>-10150</v>
      </c>
      <c r="AB89" s="54">
        <v>-16237</v>
      </c>
      <c r="AC89" s="54">
        <v>15992</v>
      </c>
      <c r="AD89" s="54">
        <v>-13059</v>
      </c>
      <c r="AE89" s="54">
        <v>15481</v>
      </c>
      <c r="AF89" s="54">
        <v>-1843</v>
      </c>
    </row>
    <row r="90" spans="1:32" x14ac:dyDescent="0.15">
      <c r="A90" s="54" t="s">
        <v>836</v>
      </c>
      <c r="B90" s="54">
        <v>816</v>
      </c>
      <c r="C90" s="54">
        <v>-347</v>
      </c>
      <c r="D90" s="54">
        <v>-328</v>
      </c>
      <c r="E90" s="54">
        <v>-1055</v>
      </c>
      <c r="F90" s="54">
        <v>1082</v>
      </c>
      <c r="G90" s="54">
        <v>-1161</v>
      </c>
      <c r="H90" s="54">
        <v>826</v>
      </c>
      <c r="I90" s="54">
        <v>-256</v>
      </c>
      <c r="J90" s="54">
        <v>64</v>
      </c>
      <c r="K90" s="54">
        <v>173</v>
      </c>
      <c r="L90" s="54">
        <v>460</v>
      </c>
      <c r="M90" s="54">
        <v>335</v>
      </c>
      <c r="N90" s="54">
        <v>2450</v>
      </c>
      <c r="O90" s="54">
        <v>2773</v>
      </c>
      <c r="P90" s="54">
        <v>27</v>
      </c>
      <c r="Q90" s="54">
        <v>802</v>
      </c>
      <c r="R90" s="54">
        <v>459</v>
      </c>
      <c r="S90" s="54">
        <v>2297</v>
      </c>
      <c r="T90" s="54">
        <v>860</v>
      </c>
      <c r="U90" s="54">
        <v>-260</v>
      </c>
      <c r="V90" s="54">
        <v>607</v>
      </c>
      <c r="W90" s="54">
        <v>-2348</v>
      </c>
      <c r="X90" s="54">
        <v>1483</v>
      </c>
      <c r="Y90" s="54">
        <v>-4615</v>
      </c>
      <c r="Z90" s="54">
        <v>1011</v>
      </c>
      <c r="AA90" s="54">
        <v>-3591</v>
      </c>
      <c r="AB90" s="54">
        <v>2590</v>
      </c>
      <c r="AC90" s="54">
        <v>4344</v>
      </c>
      <c r="AD90" s="54">
        <v>-3097</v>
      </c>
      <c r="AE90" s="54">
        <v>-4706</v>
      </c>
      <c r="AF90" s="54">
        <v>728</v>
      </c>
    </row>
    <row r="91" spans="1:32" ht="14" x14ac:dyDescent="0.2">
      <c r="A91" s="524" t="s">
        <v>123</v>
      </c>
      <c r="B91" s="522"/>
      <c r="C91" s="522"/>
      <c r="D91" s="522"/>
      <c r="E91" s="522"/>
      <c r="F91" s="522"/>
      <c r="G91" s="522"/>
      <c r="H91" s="522"/>
      <c r="I91" s="522"/>
      <c r="J91" s="522"/>
      <c r="K91" s="522"/>
      <c r="L91" s="522"/>
      <c r="M91" s="522"/>
      <c r="N91" s="522"/>
      <c r="O91" s="522"/>
      <c r="P91" s="522"/>
      <c r="Q91" s="522"/>
      <c r="R91" s="522"/>
      <c r="S91" s="522"/>
      <c r="T91" s="522"/>
      <c r="U91" s="522"/>
      <c r="V91" s="522"/>
      <c r="W91" s="522"/>
      <c r="X91" s="522"/>
      <c r="Y91" s="522"/>
      <c r="Z91" s="522"/>
      <c r="AA91" s="522"/>
      <c r="AB91" s="522"/>
      <c r="AC91" s="522"/>
      <c r="AD91" s="522"/>
      <c r="AE91" s="522"/>
      <c r="AF91" s="522"/>
    </row>
    <row r="92" spans="1:32" x14ac:dyDescent="0.15">
      <c r="A92" s="521" t="s">
        <v>585</v>
      </c>
      <c r="B92" s="522"/>
      <c r="C92" s="522"/>
      <c r="D92" s="522"/>
      <c r="E92" s="522"/>
      <c r="F92" s="522"/>
      <c r="G92" s="522"/>
      <c r="H92" s="522"/>
      <c r="I92" s="522"/>
      <c r="J92" s="522"/>
      <c r="K92" s="522"/>
      <c r="L92" s="522"/>
      <c r="M92" s="522"/>
      <c r="N92" s="522"/>
      <c r="O92" s="522"/>
      <c r="P92" s="522"/>
      <c r="Q92" s="522"/>
      <c r="R92" s="522"/>
      <c r="S92" s="522"/>
      <c r="T92" s="522"/>
      <c r="U92" s="522"/>
      <c r="V92" s="522"/>
      <c r="W92" s="522"/>
      <c r="X92" s="522"/>
      <c r="Y92" s="522"/>
      <c r="Z92" s="522"/>
      <c r="AA92" s="522"/>
      <c r="AB92" s="522"/>
      <c r="AC92" s="522"/>
      <c r="AD92" s="522"/>
      <c r="AE92" s="522"/>
      <c r="AF92" s="522"/>
    </row>
    <row r="93" spans="1:32" x14ac:dyDescent="0.15">
      <c r="A93" s="521" t="s">
        <v>584</v>
      </c>
      <c r="B93" s="522"/>
      <c r="C93" s="522"/>
      <c r="D93" s="522"/>
      <c r="E93" s="522"/>
      <c r="F93" s="522"/>
      <c r="G93" s="522"/>
      <c r="H93" s="522"/>
      <c r="I93" s="522"/>
      <c r="J93" s="522"/>
      <c r="K93" s="522"/>
      <c r="L93" s="522"/>
      <c r="M93" s="522"/>
      <c r="N93" s="522"/>
      <c r="O93" s="522"/>
      <c r="P93" s="522"/>
      <c r="Q93" s="522"/>
      <c r="R93" s="522"/>
      <c r="S93" s="522"/>
      <c r="T93" s="522"/>
      <c r="U93" s="522"/>
      <c r="V93" s="522"/>
      <c r="W93" s="522"/>
      <c r="X93" s="522"/>
      <c r="Y93" s="522"/>
      <c r="Z93" s="522"/>
      <c r="AA93" s="522"/>
      <c r="AB93" s="522"/>
      <c r="AC93" s="522"/>
      <c r="AD93" s="522"/>
      <c r="AE93" s="522"/>
      <c r="AF93" s="522"/>
    </row>
    <row r="94" spans="1:32" x14ac:dyDescent="0.15">
      <c r="A94" s="521" t="s">
        <v>583</v>
      </c>
      <c r="B94" s="522"/>
      <c r="C94" s="522"/>
      <c r="D94" s="522"/>
      <c r="E94" s="522"/>
      <c r="F94" s="522"/>
      <c r="G94" s="522"/>
      <c r="H94" s="522"/>
      <c r="I94" s="522"/>
      <c r="J94" s="522"/>
      <c r="K94" s="522"/>
      <c r="L94" s="522"/>
      <c r="M94" s="522"/>
      <c r="N94" s="522"/>
      <c r="O94" s="522"/>
      <c r="P94" s="522"/>
      <c r="Q94" s="522"/>
      <c r="R94" s="522"/>
      <c r="S94" s="522"/>
      <c r="T94" s="522"/>
      <c r="U94" s="522"/>
      <c r="V94" s="522"/>
      <c r="W94" s="522"/>
      <c r="X94" s="522"/>
      <c r="Y94" s="522"/>
      <c r="Z94" s="522"/>
      <c r="AA94" s="522"/>
      <c r="AB94" s="522"/>
      <c r="AC94" s="522"/>
      <c r="AD94" s="522"/>
      <c r="AE94" s="522"/>
      <c r="AF94" s="522"/>
    </row>
    <row r="95" spans="1:32" x14ac:dyDescent="0.15">
      <c r="A95" s="521" t="s">
        <v>582</v>
      </c>
      <c r="B95" s="522"/>
      <c r="C95" s="522"/>
      <c r="D95" s="522"/>
      <c r="E95" s="522"/>
      <c r="F95" s="522"/>
      <c r="G95" s="522"/>
      <c r="H95" s="522"/>
      <c r="I95" s="522"/>
      <c r="J95" s="522"/>
      <c r="K95" s="522"/>
      <c r="L95" s="522"/>
      <c r="M95" s="522"/>
      <c r="N95" s="522"/>
      <c r="O95" s="522"/>
      <c r="P95" s="522"/>
      <c r="Q95" s="522"/>
      <c r="R95" s="522"/>
      <c r="S95" s="522"/>
      <c r="T95" s="522"/>
      <c r="U95" s="522"/>
      <c r="V95" s="522"/>
      <c r="W95" s="522"/>
      <c r="X95" s="522"/>
      <c r="Y95" s="522"/>
      <c r="Z95" s="522"/>
      <c r="AA95" s="522"/>
      <c r="AB95" s="522"/>
      <c r="AC95" s="522"/>
      <c r="AD95" s="522"/>
      <c r="AE95" s="522"/>
      <c r="AF95" s="522"/>
    </row>
    <row r="96" spans="1:32" x14ac:dyDescent="0.15">
      <c r="A96" s="521" t="s">
        <v>581</v>
      </c>
      <c r="B96" s="522"/>
      <c r="C96" s="522"/>
      <c r="D96" s="522"/>
      <c r="E96" s="522"/>
      <c r="F96" s="522"/>
      <c r="G96" s="522"/>
      <c r="H96" s="522"/>
      <c r="I96" s="522"/>
      <c r="J96" s="522"/>
      <c r="K96" s="522"/>
      <c r="L96" s="522"/>
      <c r="M96" s="522"/>
      <c r="N96" s="522"/>
      <c r="O96" s="522"/>
      <c r="P96" s="522"/>
      <c r="Q96" s="522"/>
      <c r="R96" s="522"/>
      <c r="S96" s="522"/>
      <c r="T96" s="522"/>
      <c r="U96" s="522"/>
      <c r="V96" s="522"/>
      <c r="W96" s="522"/>
      <c r="X96" s="522"/>
      <c r="Y96" s="522"/>
      <c r="Z96" s="522"/>
      <c r="AA96" s="522"/>
      <c r="AB96" s="522"/>
      <c r="AC96" s="522"/>
      <c r="AD96" s="522"/>
      <c r="AE96" s="522"/>
      <c r="AF96" s="522"/>
    </row>
    <row r="97" spans="1:32" x14ac:dyDescent="0.15">
      <c r="A97" s="521" t="s">
        <v>580</v>
      </c>
      <c r="B97" s="522"/>
      <c r="C97" s="522"/>
      <c r="D97" s="522"/>
      <c r="E97" s="522"/>
      <c r="F97" s="522"/>
      <c r="G97" s="522"/>
      <c r="H97" s="522"/>
      <c r="I97" s="522"/>
      <c r="J97" s="522"/>
      <c r="K97" s="522"/>
      <c r="L97" s="522"/>
      <c r="M97" s="522"/>
      <c r="N97" s="522"/>
      <c r="O97" s="522"/>
      <c r="P97" s="522"/>
      <c r="Q97" s="522"/>
      <c r="R97" s="522"/>
      <c r="S97" s="522"/>
      <c r="T97" s="522"/>
      <c r="U97" s="522"/>
      <c r="V97" s="522"/>
      <c r="W97" s="522"/>
      <c r="X97" s="522"/>
      <c r="Y97" s="522"/>
      <c r="Z97" s="522"/>
      <c r="AA97" s="522"/>
      <c r="AB97" s="522"/>
      <c r="AC97" s="522"/>
      <c r="AD97" s="522"/>
      <c r="AE97" s="522"/>
      <c r="AF97" s="522"/>
    </row>
    <row r="98" spans="1:32" x14ac:dyDescent="0.15">
      <c r="A98" s="521" t="s">
        <v>579</v>
      </c>
      <c r="B98" s="522"/>
      <c r="C98" s="522"/>
      <c r="D98" s="522"/>
      <c r="E98" s="522"/>
      <c r="F98" s="522"/>
      <c r="G98" s="522"/>
      <c r="H98" s="522"/>
      <c r="I98" s="522"/>
      <c r="J98" s="522"/>
      <c r="K98" s="522"/>
      <c r="L98" s="522"/>
      <c r="M98" s="522"/>
      <c r="N98" s="522"/>
      <c r="O98" s="522"/>
      <c r="P98" s="522"/>
      <c r="Q98" s="522"/>
      <c r="R98" s="522"/>
      <c r="S98" s="522"/>
      <c r="T98" s="522"/>
      <c r="U98" s="522"/>
      <c r="V98" s="522"/>
      <c r="W98" s="522"/>
      <c r="X98" s="522"/>
      <c r="Y98" s="522"/>
      <c r="Z98" s="522"/>
      <c r="AA98" s="522"/>
      <c r="AB98" s="522"/>
      <c r="AC98" s="522"/>
      <c r="AD98" s="522"/>
      <c r="AE98" s="522"/>
      <c r="AF98" s="522"/>
    </row>
    <row r="99" spans="1:32" x14ac:dyDescent="0.15">
      <c r="A99" s="521" t="s">
        <v>835</v>
      </c>
      <c r="B99" s="522"/>
      <c r="C99" s="522"/>
      <c r="D99" s="522"/>
      <c r="E99" s="522"/>
      <c r="F99" s="522"/>
      <c r="G99" s="522"/>
      <c r="H99" s="522"/>
      <c r="I99" s="522"/>
      <c r="J99" s="522"/>
      <c r="K99" s="522"/>
      <c r="L99" s="522"/>
      <c r="M99" s="522"/>
      <c r="N99" s="522"/>
      <c r="O99" s="522"/>
      <c r="P99" s="522"/>
      <c r="Q99" s="522"/>
      <c r="R99" s="522"/>
      <c r="S99" s="522"/>
      <c r="T99" s="522"/>
      <c r="U99" s="522"/>
      <c r="V99" s="522"/>
      <c r="W99" s="522"/>
      <c r="X99" s="522"/>
      <c r="Y99" s="522"/>
      <c r="Z99" s="522"/>
      <c r="AA99" s="522"/>
      <c r="AB99" s="522"/>
      <c r="AC99" s="522"/>
      <c r="AD99" s="522"/>
      <c r="AE99" s="522"/>
      <c r="AF99" s="522"/>
    </row>
    <row r="100" spans="1:32" x14ac:dyDescent="0.15">
      <c r="A100" s="521" t="s">
        <v>834</v>
      </c>
      <c r="B100" s="522"/>
      <c r="C100" s="522"/>
      <c r="D100" s="522"/>
      <c r="E100" s="522"/>
      <c r="F100" s="522"/>
      <c r="G100" s="522"/>
      <c r="H100" s="522"/>
      <c r="I100" s="522"/>
      <c r="J100" s="522"/>
      <c r="K100" s="522"/>
      <c r="L100" s="522"/>
      <c r="M100" s="522"/>
      <c r="N100" s="522"/>
      <c r="O100" s="522"/>
      <c r="P100" s="522"/>
      <c r="Q100" s="522"/>
      <c r="R100" s="522"/>
      <c r="S100" s="522"/>
      <c r="T100" s="522"/>
      <c r="U100" s="522"/>
      <c r="V100" s="522"/>
      <c r="W100" s="522"/>
      <c r="X100" s="522"/>
      <c r="Y100" s="522"/>
      <c r="Z100" s="522"/>
      <c r="AA100" s="522"/>
      <c r="AB100" s="522"/>
      <c r="AC100" s="522"/>
      <c r="AD100" s="522"/>
      <c r="AE100" s="522"/>
      <c r="AF100" s="522"/>
    </row>
    <row r="101" spans="1:32" x14ac:dyDescent="0.15">
      <c r="A101" s="521" t="s">
        <v>578</v>
      </c>
      <c r="B101" s="522"/>
      <c r="C101" s="522"/>
      <c r="D101" s="522"/>
      <c r="E101" s="522"/>
      <c r="F101" s="522"/>
      <c r="G101" s="522"/>
      <c r="H101" s="522"/>
      <c r="I101" s="522"/>
      <c r="J101" s="522"/>
      <c r="K101" s="522"/>
      <c r="L101" s="522"/>
      <c r="M101" s="522"/>
      <c r="N101" s="522"/>
      <c r="O101" s="522"/>
      <c r="P101" s="522"/>
      <c r="Q101" s="522"/>
      <c r="R101" s="522"/>
      <c r="S101" s="522"/>
      <c r="T101" s="522"/>
      <c r="U101" s="522"/>
      <c r="V101" s="522"/>
      <c r="W101" s="522"/>
      <c r="X101" s="522"/>
      <c r="Y101" s="522"/>
      <c r="Z101" s="522"/>
      <c r="AA101" s="522"/>
      <c r="AB101" s="522"/>
      <c r="AC101" s="522"/>
      <c r="AD101" s="522"/>
      <c r="AE101" s="522"/>
      <c r="AF101" s="522"/>
    </row>
    <row r="102" spans="1:32" x14ac:dyDescent="0.15">
      <c r="A102" s="521" t="s">
        <v>577</v>
      </c>
      <c r="B102" s="522"/>
      <c r="C102" s="522"/>
      <c r="D102" s="522"/>
      <c r="E102" s="522"/>
      <c r="F102" s="522"/>
      <c r="G102" s="522"/>
      <c r="H102" s="522"/>
      <c r="I102" s="522"/>
      <c r="J102" s="522"/>
      <c r="K102" s="522"/>
      <c r="L102" s="522"/>
      <c r="M102" s="522"/>
      <c r="N102" s="522"/>
      <c r="O102" s="522"/>
      <c r="P102" s="522"/>
      <c r="Q102" s="522"/>
      <c r="R102" s="522"/>
      <c r="S102" s="522"/>
      <c r="T102" s="522"/>
      <c r="U102" s="522"/>
      <c r="V102" s="522"/>
      <c r="W102" s="522"/>
      <c r="X102" s="522"/>
      <c r="Y102" s="522"/>
      <c r="Z102" s="522"/>
      <c r="AA102" s="522"/>
      <c r="AB102" s="522"/>
      <c r="AC102" s="522"/>
      <c r="AD102" s="522"/>
      <c r="AE102" s="522"/>
      <c r="AF102" s="522"/>
    </row>
    <row r="103" spans="1:32" x14ac:dyDescent="0.15">
      <c r="A103" s="521" t="s">
        <v>576</v>
      </c>
      <c r="B103" s="522"/>
      <c r="C103" s="522"/>
      <c r="D103" s="522"/>
      <c r="E103" s="522"/>
      <c r="F103" s="522"/>
      <c r="G103" s="522"/>
      <c r="H103" s="522"/>
      <c r="I103" s="522"/>
      <c r="J103" s="522"/>
      <c r="K103" s="522"/>
      <c r="L103" s="522"/>
      <c r="M103" s="522"/>
      <c r="N103" s="522"/>
      <c r="O103" s="522"/>
      <c r="P103" s="522"/>
      <c r="Q103" s="522"/>
      <c r="R103" s="522"/>
      <c r="S103" s="522"/>
      <c r="T103" s="522"/>
      <c r="U103" s="522"/>
      <c r="V103" s="522"/>
      <c r="W103" s="522"/>
      <c r="X103" s="522"/>
      <c r="Y103" s="522"/>
      <c r="Z103" s="522"/>
      <c r="AA103" s="522"/>
      <c r="AB103" s="522"/>
      <c r="AC103" s="522"/>
      <c r="AD103" s="522"/>
      <c r="AE103" s="522"/>
      <c r="AF103" s="522"/>
    </row>
    <row r="104" spans="1:32" x14ac:dyDescent="0.15">
      <c r="A104" s="521" t="s">
        <v>575</v>
      </c>
      <c r="B104" s="522"/>
      <c r="C104" s="522"/>
      <c r="D104" s="522"/>
      <c r="E104" s="522"/>
      <c r="F104" s="522"/>
      <c r="G104" s="522"/>
      <c r="H104" s="522"/>
      <c r="I104" s="522"/>
      <c r="J104" s="522"/>
      <c r="K104" s="522"/>
      <c r="L104" s="522"/>
      <c r="M104" s="522"/>
      <c r="N104" s="522"/>
      <c r="O104" s="522"/>
      <c r="P104" s="522"/>
      <c r="Q104" s="522"/>
      <c r="R104" s="522"/>
      <c r="S104" s="522"/>
      <c r="T104" s="522"/>
      <c r="U104" s="522"/>
      <c r="V104" s="522"/>
      <c r="W104" s="522"/>
      <c r="X104" s="522"/>
      <c r="Y104" s="522"/>
      <c r="Z104" s="522"/>
      <c r="AA104" s="522"/>
      <c r="AB104" s="522"/>
      <c r="AC104" s="522"/>
      <c r="AD104" s="522"/>
      <c r="AE104" s="522"/>
      <c r="AF104" s="522"/>
    </row>
  </sheetData>
  <mergeCells count="51">
    <mergeCell ref="A100:AF100"/>
    <mergeCell ref="A101:AF101"/>
    <mergeCell ref="A102:AF102"/>
    <mergeCell ref="A103:AF103"/>
    <mergeCell ref="A104:AF104"/>
    <mergeCell ref="A99:AF99"/>
    <mergeCell ref="AD7"/>
    <mergeCell ref="AE7"/>
    <mergeCell ref="AF7"/>
    <mergeCell ref="A91:AF91"/>
    <mergeCell ref="A92:AF92"/>
    <mergeCell ref="A93:AF93"/>
    <mergeCell ref="X7"/>
    <mergeCell ref="Y7"/>
    <mergeCell ref="Z7"/>
    <mergeCell ref="A94:AF94"/>
    <mergeCell ref="A95:AF95"/>
    <mergeCell ref="A96:AF96"/>
    <mergeCell ref="A97:AF97"/>
    <mergeCell ref="A98:AF98"/>
    <mergeCell ref="Q7"/>
    <mergeCell ref="AA7"/>
    <mergeCell ref="AB7"/>
    <mergeCell ref="AC7"/>
    <mergeCell ref="R7"/>
    <mergeCell ref="S7"/>
    <mergeCell ref="T7"/>
    <mergeCell ref="U7"/>
    <mergeCell ref="V7"/>
    <mergeCell ref="W7"/>
    <mergeCell ref="L7"/>
    <mergeCell ref="M7"/>
    <mergeCell ref="N7"/>
    <mergeCell ref="O7"/>
    <mergeCell ref="P7"/>
    <mergeCell ref="A1:AF1"/>
    <mergeCell ref="A2:AF2"/>
    <mergeCell ref="A3:AF3"/>
    <mergeCell ref="A4:AF4"/>
    <mergeCell ref="A6:A7"/>
    <mergeCell ref="B6:AF6"/>
    <mergeCell ref="B7"/>
    <mergeCell ref="C7"/>
    <mergeCell ref="D7"/>
    <mergeCell ref="E7"/>
    <mergeCell ref="F7"/>
    <mergeCell ref="G7"/>
    <mergeCell ref="H7"/>
    <mergeCell ref="I7"/>
    <mergeCell ref="J7"/>
    <mergeCell ref="K7"/>
  </mergeCells>
  <pageMargins left="0.75" right="0.75" top="1" bottom="1" header="0.5" footer="0.5"/>
  <pageSetup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3"/>
  <sheetViews>
    <sheetView zoomScale="200" zoomScaleNormal="200" zoomScalePageLayoutView="200" workbookViewId="0">
      <pane xSplit="1" ySplit="7" topLeftCell="D75" activePane="bottomRight" state="frozen"/>
      <selection activeCell="A103" sqref="A103:XFD103"/>
      <selection pane="topRight" activeCell="A103" sqref="A103:XFD103"/>
      <selection pane="bottomLeft" activeCell="A103" sqref="A103:XFD103"/>
      <selection pane="bottomRight" activeCell="A103" sqref="A103:XFD103"/>
    </sheetView>
  </sheetViews>
  <sheetFormatPr baseColWidth="10" defaultColWidth="7.5703125" defaultRowHeight="13" x14ac:dyDescent="0.15"/>
  <cols>
    <col min="1" max="1" width="30.42578125" style="54" bestFit="1" customWidth="1"/>
    <col min="2" max="16384" width="7.5703125" style="54"/>
  </cols>
  <sheetData>
    <row r="1" spans="1:32" ht="18" x14ac:dyDescent="0.2">
      <c r="A1" s="525" t="s">
        <v>1085</v>
      </c>
      <c r="B1" s="522"/>
      <c r="C1" s="522"/>
      <c r="D1" s="522"/>
      <c r="E1" s="522"/>
      <c r="F1" s="522"/>
      <c r="G1" s="522"/>
      <c r="H1" s="522"/>
      <c r="I1" s="522"/>
      <c r="J1" s="522"/>
      <c r="K1" s="522"/>
      <c r="L1" s="522"/>
      <c r="M1" s="522"/>
      <c r="N1" s="522"/>
      <c r="O1" s="522"/>
      <c r="P1" s="522"/>
      <c r="Q1" s="522"/>
      <c r="R1" s="522"/>
      <c r="S1" s="522"/>
      <c r="T1" s="522"/>
      <c r="U1" s="522"/>
      <c r="V1" s="522"/>
      <c r="W1" s="522"/>
      <c r="X1" s="522"/>
      <c r="Y1" s="522"/>
      <c r="Z1" s="522"/>
      <c r="AA1" s="522"/>
      <c r="AB1" s="522"/>
      <c r="AC1" s="522"/>
      <c r="AD1" s="522"/>
      <c r="AE1" s="522"/>
      <c r="AF1" s="522"/>
    </row>
    <row r="2" spans="1:32" ht="17" x14ac:dyDescent="0.2">
      <c r="A2" s="526" t="s">
        <v>828</v>
      </c>
      <c r="B2" s="522"/>
      <c r="C2" s="522"/>
      <c r="D2" s="522"/>
      <c r="E2" s="522"/>
      <c r="F2" s="522"/>
      <c r="G2" s="522"/>
      <c r="H2" s="522"/>
      <c r="I2" s="522"/>
      <c r="J2" s="522"/>
      <c r="K2" s="522"/>
      <c r="L2" s="522"/>
      <c r="M2" s="522"/>
      <c r="N2" s="522"/>
      <c r="O2" s="522"/>
      <c r="P2" s="522"/>
      <c r="Q2" s="522"/>
      <c r="R2" s="522"/>
      <c r="S2" s="522"/>
      <c r="T2" s="522"/>
      <c r="U2" s="522"/>
      <c r="V2" s="522"/>
      <c r="W2" s="522"/>
      <c r="X2" s="522"/>
      <c r="Y2" s="522"/>
      <c r="Z2" s="522"/>
      <c r="AA2" s="522"/>
      <c r="AB2" s="522"/>
      <c r="AC2" s="522"/>
      <c r="AD2" s="522"/>
      <c r="AE2" s="522"/>
      <c r="AF2" s="522"/>
    </row>
    <row r="3" spans="1:32" x14ac:dyDescent="0.15">
      <c r="A3" s="522" t="s">
        <v>308</v>
      </c>
      <c r="B3" s="522"/>
      <c r="C3" s="522"/>
      <c r="D3" s="522"/>
      <c r="E3" s="522"/>
      <c r="F3" s="522"/>
      <c r="G3" s="522"/>
      <c r="H3" s="522"/>
      <c r="I3" s="522"/>
      <c r="J3" s="522"/>
      <c r="K3" s="522"/>
      <c r="L3" s="522"/>
      <c r="M3" s="522"/>
      <c r="N3" s="522"/>
      <c r="O3" s="522"/>
      <c r="P3" s="522"/>
      <c r="Q3" s="522"/>
      <c r="R3" s="522"/>
      <c r="S3" s="522"/>
      <c r="T3" s="522"/>
      <c r="U3" s="522"/>
      <c r="V3" s="522"/>
      <c r="W3" s="522"/>
      <c r="X3" s="522"/>
      <c r="Y3" s="522"/>
      <c r="Z3" s="522"/>
      <c r="AA3" s="522"/>
      <c r="AB3" s="522"/>
      <c r="AC3" s="522"/>
      <c r="AD3" s="522"/>
      <c r="AE3" s="522"/>
      <c r="AF3" s="522"/>
    </row>
    <row r="4" spans="1:32" x14ac:dyDescent="0.15">
      <c r="A4" s="522" t="s">
        <v>827</v>
      </c>
      <c r="B4" s="522"/>
      <c r="C4" s="522"/>
      <c r="D4" s="522"/>
      <c r="E4" s="522"/>
      <c r="F4" s="522"/>
      <c r="G4" s="522"/>
      <c r="H4" s="522"/>
      <c r="I4" s="522"/>
      <c r="J4" s="522"/>
      <c r="K4" s="522"/>
      <c r="L4" s="522"/>
      <c r="M4" s="522"/>
      <c r="N4" s="522"/>
      <c r="O4" s="522"/>
      <c r="P4" s="522"/>
      <c r="Q4" s="522"/>
      <c r="R4" s="522"/>
      <c r="S4" s="522"/>
      <c r="T4" s="522"/>
      <c r="U4" s="522"/>
      <c r="V4" s="522"/>
      <c r="W4" s="522"/>
      <c r="X4" s="522"/>
      <c r="Y4" s="522"/>
      <c r="Z4" s="522"/>
      <c r="AA4" s="522"/>
      <c r="AB4" s="522"/>
      <c r="AC4" s="522"/>
      <c r="AD4" s="522"/>
      <c r="AE4" s="522"/>
      <c r="AF4" s="522"/>
    </row>
    <row r="6" spans="1:32" x14ac:dyDescent="0.15">
      <c r="A6" s="523" t="s">
        <v>5</v>
      </c>
      <c r="B6" s="523" t="s">
        <v>826</v>
      </c>
      <c r="C6" s="523"/>
      <c r="D6" s="523"/>
      <c r="E6" s="523"/>
      <c r="F6" s="523"/>
      <c r="G6" s="523"/>
      <c r="H6" s="523"/>
      <c r="I6" s="523"/>
      <c r="J6" s="523"/>
      <c r="K6" s="523"/>
      <c r="L6" s="523"/>
      <c r="M6" s="523"/>
      <c r="N6" s="523"/>
      <c r="O6" s="523"/>
      <c r="P6" s="523"/>
      <c r="Q6" s="523"/>
      <c r="R6" s="523"/>
      <c r="S6" s="523"/>
      <c r="T6" s="523"/>
      <c r="U6" s="523"/>
      <c r="V6" s="523"/>
      <c r="W6" s="523"/>
      <c r="X6" s="523"/>
      <c r="Y6" s="523"/>
      <c r="Z6" s="523"/>
      <c r="AA6" s="523"/>
      <c r="AB6" s="523"/>
      <c r="AC6" s="523"/>
      <c r="AD6" s="523"/>
      <c r="AE6" s="523"/>
      <c r="AF6" s="523"/>
    </row>
    <row r="7" spans="1:32" x14ac:dyDescent="0.15">
      <c r="A7" s="523"/>
      <c r="B7" s="523" t="s">
        <v>253</v>
      </c>
      <c r="C7" s="523" t="s">
        <v>252</v>
      </c>
      <c r="D7" s="523" t="s">
        <v>251</v>
      </c>
      <c r="E7" s="523" t="s">
        <v>250</v>
      </c>
      <c r="F7" s="523" t="s">
        <v>249</v>
      </c>
      <c r="G7" s="523" t="s">
        <v>248</v>
      </c>
      <c r="H7" s="523" t="s">
        <v>247</v>
      </c>
      <c r="I7" s="523" t="s">
        <v>246</v>
      </c>
      <c r="J7" s="523" t="s">
        <v>245</v>
      </c>
      <c r="K7" s="523" t="s">
        <v>244</v>
      </c>
      <c r="L7" s="523" t="s">
        <v>243</v>
      </c>
      <c r="M7" s="523" t="s">
        <v>242</v>
      </c>
      <c r="N7" s="523" t="s">
        <v>241</v>
      </c>
      <c r="O7" s="523" t="s">
        <v>240</v>
      </c>
      <c r="P7" s="523" t="s">
        <v>239</v>
      </c>
      <c r="Q7" s="523" t="s">
        <v>238</v>
      </c>
      <c r="R7" s="523" t="s">
        <v>237</v>
      </c>
      <c r="S7" s="523" t="s">
        <v>236</v>
      </c>
      <c r="T7" s="523" t="s">
        <v>235</v>
      </c>
      <c r="U7" s="523" t="s">
        <v>234</v>
      </c>
      <c r="V7" s="523" t="s">
        <v>233</v>
      </c>
      <c r="W7" s="523" t="s">
        <v>232</v>
      </c>
      <c r="X7" s="523" t="s">
        <v>231</v>
      </c>
      <c r="Y7" s="523" t="s">
        <v>230</v>
      </c>
      <c r="Z7" s="523" t="s">
        <v>229</v>
      </c>
      <c r="AA7" s="523" t="s">
        <v>228</v>
      </c>
      <c r="AB7" s="523" t="s">
        <v>227</v>
      </c>
      <c r="AC7" s="523" t="s">
        <v>226</v>
      </c>
      <c r="AD7" s="523" t="s">
        <v>225</v>
      </c>
      <c r="AE7" s="523" t="s">
        <v>224</v>
      </c>
      <c r="AF7" s="523" t="s">
        <v>223</v>
      </c>
    </row>
    <row r="8" spans="1:32" x14ac:dyDescent="0.15">
      <c r="A8" s="54" t="s">
        <v>825</v>
      </c>
      <c r="B8" s="54">
        <v>207752</v>
      </c>
      <c r="C8" s="54">
        <v>212150</v>
      </c>
      <c r="D8" s="54">
        <v>218093</v>
      </c>
      <c r="E8" s="54">
        <v>238369</v>
      </c>
      <c r="F8" s="54">
        <v>270472</v>
      </c>
      <c r="G8" s="54">
        <v>326253</v>
      </c>
      <c r="H8" s="54">
        <v>347179</v>
      </c>
      <c r="I8" s="54">
        <v>381781</v>
      </c>
      <c r="J8" s="54">
        <v>430521</v>
      </c>
      <c r="K8" s="54">
        <v>467844</v>
      </c>
      <c r="L8" s="54">
        <v>502063</v>
      </c>
      <c r="M8" s="54">
        <v>564283</v>
      </c>
      <c r="N8" s="54">
        <v>612893</v>
      </c>
      <c r="O8" s="54">
        <v>699015</v>
      </c>
      <c r="P8" s="54">
        <v>795195</v>
      </c>
      <c r="Q8" s="54">
        <v>871316</v>
      </c>
      <c r="R8" s="54">
        <v>1000703</v>
      </c>
      <c r="S8" s="54">
        <v>1215960</v>
      </c>
      <c r="T8" s="54">
        <v>1316247</v>
      </c>
      <c r="U8" s="54">
        <v>1460352</v>
      </c>
      <c r="V8" s="54">
        <v>1616548</v>
      </c>
      <c r="W8" s="54">
        <v>1769613</v>
      </c>
      <c r="X8" s="54">
        <v>2160844</v>
      </c>
      <c r="Y8" s="54">
        <v>2241656</v>
      </c>
      <c r="Z8" s="54">
        <v>2477268</v>
      </c>
      <c r="AA8" s="54">
        <v>2993980</v>
      </c>
      <c r="AB8" s="54">
        <v>3232493</v>
      </c>
      <c r="AC8" s="54">
        <v>3565020</v>
      </c>
      <c r="AD8" s="54">
        <v>3741910</v>
      </c>
      <c r="AE8" s="54">
        <v>4084659</v>
      </c>
      <c r="AF8" s="54">
        <v>4453307</v>
      </c>
    </row>
    <row r="9" spans="1:32" x14ac:dyDescent="0.15">
      <c r="A9" s="54" t="s">
        <v>824</v>
      </c>
      <c r="B9" s="54">
        <v>43511</v>
      </c>
      <c r="C9" s="54">
        <v>44779</v>
      </c>
      <c r="D9" s="54">
        <v>47498</v>
      </c>
      <c r="E9" s="54">
        <v>47934</v>
      </c>
      <c r="F9" s="54">
        <v>52006</v>
      </c>
      <c r="G9" s="54">
        <v>59145</v>
      </c>
      <c r="H9" s="54">
        <v>63900</v>
      </c>
      <c r="I9" s="54">
        <v>63948</v>
      </c>
      <c r="J9" s="54">
        <v>69508</v>
      </c>
      <c r="K9" s="54">
        <v>70711</v>
      </c>
      <c r="L9" s="54">
        <v>68690</v>
      </c>
      <c r="M9" s="54">
        <v>69922</v>
      </c>
      <c r="N9" s="54">
        <v>74221</v>
      </c>
      <c r="O9" s="54">
        <v>83498</v>
      </c>
      <c r="P9" s="54">
        <v>89592</v>
      </c>
      <c r="Q9" s="54">
        <v>96626</v>
      </c>
      <c r="R9" s="54">
        <v>98200</v>
      </c>
      <c r="S9" s="54">
        <v>119590</v>
      </c>
      <c r="T9" s="54">
        <v>132472</v>
      </c>
      <c r="U9" s="54">
        <v>152601</v>
      </c>
      <c r="V9" s="54">
        <v>166473</v>
      </c>
      <c r="W9" s="54">
        <v>187953</v>
      </c>
      <c r="X9" s="54">
        <v>214931</v>
      </c>
      <c r="Y9" s="54">
        <v>231836</v>
      </c>
      <c r="Z9" s="54">
        <v>205134</v>
      </c>
      <c r="AA9" s="54">
        <v>250642</v>
      </c>
      <c r="AB9" s="54">
        <v>246483</v>
      </c>
      <c r="AC9" s="54">
        <v>274807</v>
      </c>
      <c r="AD9" s="54">
        <v>295206</v>
      </c>
      <c r="AE9" s="54">
        <v>331666</v>
      </c>
      <c r="AF9" s="54">
        <v>351460</v>
      </c>
    </row>
    <row r="10" spans="1:32" x14ac:dyDescent="0.15">
      <c r="A10" s="54" t="s">
        <v>70</v>
      </c>
      <c r="B10" s="54">
        <v>92449</v>
      </c>
      <c r="C10" s="54">
        <v>94400</v>
      </c>
      <c r="D10" s="54">
        <v>94388</v>
      </c>
      <c r="E10" s="54">
        <v>108664</v>
      </c>
      <c r="F10" s="54">
        <v>125613</v>
      </c>
      <c r="G10" s="54">
        <v>156003</v>
      </c>
      <c r="H10" s="54">
        <v>163138</v>
      </c>
      <c r="I10" s="54">
        <v>189467</v>
      </c>
      <c r="J10" s="54">
        <v>214739</v>
      </c>
      <c r="K10" s="54">
        <v>235163</v>
      </c>
      <c r="L10" s="54">
        <v>248744</v>
      </c>
      <c r="M10" s="54">
        <v>285735</v>
      </c>
      <c r="N10" s="54">
        <v>297133</v>
      </c>
      <c r="O10" s="54">
        <v>344596</v>
      </c>
      <c r="P10" s="54">
        <v>389378</v>
      </c>
      <c r="Q10" s="54">
        <v>425139</v>
      </c>
      <c r="R10" s="54">
        <v>518433</v>
      </c>
      <c r="S10" s="54">
        <v>627754</v>
      </c>
      <c r="T10" s="54">
        <v>687320</v>
      </c>
      <c r="U10" s="54">
        <v>771936</v>
      </c>
      <c r="V10" s="54">
        <v>859378</v>
      </c>
      <c r="W10" s="54">
        <v>976889</v>
      </c>
      <c r="X10" s="54">
        <v>1180130</v>
      </c>
      <c r="Y10" s="54">
        <v>1210679</v>
      </c>
      <c r="Z10" s="54">
        <v>1397704</v>
      </c>
      <c r="AA10" s="54">
        <v>1682023</v>
      </c>
      <c r="AB10" s="54">
        <v>1844182</v>
      </c>
      <c r="AC10" s="54">
        <v>1991191</v>
      </c>
      <c r="AD10" s="54">
        <v>2034559</v>
      </c>
      <c r="AE10" s="54">
        <v>2247345</v>
      </c>
      <c r="AF10" s="54">
        <v>2477040</v>
      </c>
    </row>
    <row r="11" spans="1:32" x14ac:dyDescent="0.15">
      <c r="A11" s="54" t="s">
        <v>823</v>
      </c>
      <c r="B11" s="54">
        <v>562</v>
      </c>
      <c r="C11" s="54">
        <v>548</v>
      </c>
      <c r="D11" s="54">
        <v>534</v>
      </c>
      <c r="E11" s="54">
        <v>509</v>
      </c>
      <c r="F11" s="54">
        <v>736</v>
      </c>
      <c r="G11" s="54">
        <v>711</v>
      </c>
      <c r="H11" s="54">
        <v>697</v>
      </c>
      <c r="I11" s="54">
        <v>962</v>
      </c>
      <c r="J11" s="54">
        <v>1113</v>
      </c>
      <c r="K11" s="54">
        <v>1268</v>
      </c>
      <c r="L11" s="54">
        <v>1371</v>
      </c>
      <c r="M11" s="54">
        <v>1312</v>
      </c>
      <c r="N11" s="54">
        <v>2197</v>
      </c>
      <c r="O11" s="54">
        <v>2829</v>
      </c>
      <c r="P11" s="54">
        <v>2854</v>
      </c>
      <c r="Q11" s="54">
        <v>2646</v>
      </c>
      <c r="R11" s="54">
        <v>3856</v>
      </c>
      <c r="S11" s="54">
        <v>3848</v>
      </c>
      <c r="T11" s="54">
        <v>2872</v>
      </c>
      <c r="U11" s="54">
        <v>3964</v>
      </c>
      <c r="V11" s="54">
        <v>4011</v>
      </c>
      <c r="W11" s="54">
        <v>6366</v>
      </c>
      <c r="X11" s="54">
        <v>9264</v>
      </c>
      <c r="Y11" s="54">
        <v>11236</v>
      </c>
      <c r="Z11" s="54">
        <v>14897</v>
      </c>
      <c r="AA11" s="54">
        <v>14646</v>
      </c>
      <c r="AB11" s="54">
        <v>13546</v>
      </c>
      <c r="AC11" s="54">
        <v>10954</v>
      </c>
      <c r="AD11" s="54">
        <v>11485</v>
      </c>
      <c r="AE11" s="54">
        <v>13763</v>
      </c>
      <c r="AF11" s="54">
        <v>15591</v>
      </c>
    </row>
    <row r="12" spans="1:32" x14ac:dyDescent="0.15">
      <c r="A12" s="54" t="s">
        <v>822</v>
      </c>
      <c r="B12" s="54">
        <v>5549</v>
      </c>
      <c r="C12" s="54">
        <v>5087</v>
      </c>
      <c r="D12" s="54">
        <v>5202</v>
      </c>
      <c r="E12" s="54">
        <v>5619</v>
      </c>
      <c r="F12" s="54">
        <v>5568</v>
      </c>
      <c r="G12" s="54">
        <v>7719</v>
      </c>
      <c r="H12" s="54">
        <v>7830</v>
      </c>
      <c r="I12" s="54">
        <v>7710</v>
      </c>
      <c r="J12" s="54">
        <v>9464</v>
      </c>
      <c r="K12" s="54">
        <v>10611</v>
      </c>
      <c r="L12" s="54">
        <v>11381</v>
      </c>
      <c r="M12" s="54">
        <v>11697</v>
      </c>
      <c r="N12" s="54">
        <v>14714</v>
      </c>
      <c r="O12" s="54">
        <v>18706</v>
      </c>
      <c r="P12" s="54">
        <v>18740</v>
      </c>
      <c r="Q12" s="54">
        <v>17337</v>
      </c>
      <c r="R12" s="54">
        <v>17899</v>
      </c>
      <c r="S12" s="54">
        <v>21756</v>
      </c>
      <c r="T12" s="54">
        <v>17973</v>
      </c>
      <c r="U12" s="54">
        <v>22589</v>
      </c>
      <c r="V12" s="54">
        <v>25727</v>
      </c>
      <c r="W12" s="54">
        <v>27415</v>
      </c>
      <c r="X12" s="54">
        <v>41840</v>
      </c>
      <c r="Y12" s="54">
        <v>49306</v>
      </c>
      <c r="Z12" s="54">
        <v>51862</v>
      </c>
      <c r="AA12" s="54">
        <v>62491</v>
      </c>
      <c r="AB12" s="54">
        <v>65279</v>
      </c>
      <c r="AC12" s="54">
        <v>46610</v>
      </c>
      <c r="AD12" s="54">
        <v>43975</v>
      </c>
      <c r="AE12" s="54">
        <v>50941</v>
      </c>
      <c r="AF12" s="54">
        <v>53769</v>
      </c>
    </row>
    <row r="13" spans="1:32" x14ac:dyDescent="0.15">
      <c r="A13" s="54" t="s">
        <v>821</v>
      </c>
      <c r="B13" s="54" t="s">
        <v>586</v>
      </c>
      <c r="C13" s="54" t="s">
        <v>586</v>
      </c>
      <c r="D13" s="54" t="s">
        <v>586</v>
      </c>
      <c r="E13" s="54" t="s">
        <v>586</v>
      </c>
      <c r="F13" s="54" t="s">
        <v>586</v>
      </c>
      <c r="G13" s="54" t="s">
        <v>586</v>
      </c>
      <c r="H13" s="54" t="s">
        <v>586</v>
      </c>
      <c r="I13" s="54" t="s">
        <v>586</v>
      </c>
      <c r="J13" s="54" t="s">
        <v>586</v>
      </c>
      <c r="K13" s="54" t="s">
        <v>586</v>
      </c>
      <c r="L13" s="54" t="s">
        <v>586</v>
      </c>
      <c r="M13" s="54" t="s">
        <v>586</v>
      </c>
      <c r="N13" s="54" t="s">
        <v>586</v>
      </c>
      <c r="O13" s="54" t="s">
        <v>586</v>
      </c>
      <c r="P13" s="54" t="s">
        <v>586</v>
      </c>
      <c r="Q13" s="54" t="s">
        <v>586</v>
      </c>
      <c r="R13" s="54" t="s">
        <v>586</v>
      </c>
      <c r="S13" s="54">
        <v>1038</v>
      </c>
      <c r="T13" s="54">
        <v>1228</v>
      </c>
      <c r="U13" s="54">
        <v>1179</v>
      </c>
      <c r="V13" s="54">
        <v>1264</v>
      </c>
      <c r="W13" s="54">
        <v>1668</v>
      </c>
      <c r="X13" s="54">
        <v>2444</v>
      </c>
      <c r="Y13" s="54">
        <v>2729</v>
      </c>
      <c r="Z13" s="54">
        <v>3615</v>
      </c>
      <c r="AA13" s="54">
        <v>4066</v>
      </c>
      <c r="AB13" s="54">
        <v>5053</v>
      </c>
      <c r="AC13" s="54">
        <v>5372</v>
      </c>
      <c r="AD13" s="54">
        <v>5268</v>
      </c>
      <c r="AE13" s="54">
        <v>5804</v>
      </c>
      <c r="AF13" s="54">
        <v>6389</v>
      </c>
    </row>
    <row r="14" spans="1:32" x14ac:dyDescent="0.15">
      <c r="A14" s="54" t="s">
        <v>820</v>
      </c>
      <c r="B14" s="54">
        <v>1155</v>
      </c>
      <c r="C14" s="54">
        <v>1275</v>
      </c>
      <c r="D14" s="54">
        <v>1263</v>
      </c>
      <c r="E14" s="54">
        <v>1383</v>
      </c>
      <c r="F14" s="54">
        <v>1164</v>
      </c>
      <c r="G14" s="54">
        <v>1120</v>
      </c>
      <c r="H14" s="54">
        <v>1182</v>
      </c>
      <c r="I14" s="54" t="s">
        <v>604</v>
      </c>
      <c r="J14" s="54">
        <v>1726</v>
      </c>
      <c r="K14" s="54">
        <v>1940</v>
      </c>
      <c r="L14" s="54">
        <v>1676</v>
      </c>
      <c r="M14" s="54">
        <v>1735</v>
      </c>
      <c r="N14" s="54">
        <v>2030</v>
      </c>
      <c r="O14" s="54">
        <v>2161</v>
      </c>
      <c r="P14" s="54">
        <v>2554</v>
      </c>
      <c r="Q14" s="54">
        <v>2385</v>
      </c>
      <c r="R14" s="54">
        <v>2764</v>
      </c>
      <c r="S14" s="54">
        <v>3846</v>
      </c>
      <c r="T14" s="54">
        <v>5270</v>
      </c>
      <c r="U14" s="54">
        <v>5160</v>
      </c>
      <c r="V14" s="54">
        <v>6184</v>
      </c>
      <c r="W14" s="54">
        <v>5597</v>
      </c>
      <c r="X14" s="54">
        <v>6815</v>
      </c>
      <c r="Y14" s="54">
        <v>6914</v>
      </c>
      <c r="Z14" s="54">
        <v>5849</v>
      </c>
      <c r="AA14" s="54">
        <v>8950</v>
      </c>
      <c r="AB14" s="54">
        <v>10481</v>
      </c>
      <c r="AC14" s="54">
        <v>13053</v>
      </c>
      <c r="AD14" s="54">
        <v>11802</v>
      </c>
      <c r="AE14" s="54">
        <v>15019</v>
      </c>
      <c r="AF14" s="54">
        <v>15092</v>
      </c>
    </row>
    <row r="15" spans="1:32" x14ac:dyDescent="0.15">
      <c r="A15" s="54" t="s">
        <v>819</v>
      </c>
      <c r="B15" s="54">
        <v>178</v>
      </c>
      <c r="C15" s="54">
        <v>199</v>
      </c>
      <c r="D15" s="54">
        <v>193</v>
      </c>
      <c r="E15" s="54">
        <v>268</v>
      </c>
      <c r="F15" s="54">
        <v>306</v>
      </c>
      <c r="G15" s="54">
        <v>404</v>
      </c>
      <c r="H15" s="54">
        <v>426</v>
      </c>
      <c r="I15" s="54" t="s">
        <v>604</v>
      </c>
      <c r="J15" s="54">
        <v>544</v>
      </c>
      <c r="K15" s="54">
        <v>386</v>
      </c>
      <c r="L15" s="54">
        <v>343</v>
      </c>
      <c r="M15" s="54">
        <v>414</v>
      </c>
      <c r="N15" s="54">
        <v>761</v>
      </c>
      <c r="O15" s="54">
        <v>965</v>
      </c>
      <c r="P15" s="54">
        <v>1070</v>
      </c>
      <c r="Q15" s="54">
        <v>1311</v>
      </c>
      <c r="R15" s="54">
        <v>1628</v>
      </c>
      <c r="S15" s="54">
        <v>1379</v>
      </c>
      <c r="T15" s="54">
        <v>1342</v>
      </c>
      <c r="U15" s="54">
        <v>1686</v>
      </c>
      <c r="V15" s="54">
        <v>1722</v>
      </c>
      <c r="W15" s="54">
        <v>1677</v>
      </c>
      <c r="X15" s="54">
        <v>2208</v>
      </c>
      <c r="Y15" s="54">
        <v>1950</v>
      </c>
      <c r="Z15" s="54">
        <v>2107</v>
      </c>
      <c r="AA15" s="54">
        <v>2202</v>
      </c>
      <c r="AB15" s="54">
        <v>2012</v>
      </c>
      <c r="AC15" s="54">
        <v>1659</v>
      </c>
      <c r="AD15" s="54">
        <v>1597</v>
      </c>
      <c r="AE15" s="54">
        <v>2184</v>
      </c>
      <c r="AF15" s="54">
        <v>2013</v>
      </c>
    </row>
    <row r="16" spans="1:32" x14ac:dyDescent="0.15">
      <c r="A16" s="54" t="s">
        <v>818</v>
      </c>
      <c r="B16" s="54">
        <v>7391</v>
      </c>
      <c r="C16" s="54">
        <v>6613</v>
      </c>
      <c r="D16" s="54">
        <v>6434</v>
      </c>
      <c r="E16" s="54">
        <v>7747</v>
      </c>
      <c r="F16" s="54">
        <v>9323</v>
      </c>
      <c r="G16" s="54">
        <v>12335</v>
      </c>
      <c r="H16" s="54">
        <v>13576</v>
      </c>
      <c r="I16" s="54">
        <v>16443</v>
      </c>
      <c r="J16" s="54">
        <v>19164</v>
      </c>
      <c r="K16" s="54">
        <v>21569</v>
      </c>
      <c r="L16" s="54">
        <v>25157</v>
      </c>
      <c r="M16" s="54">
        <v>24312</v>
      </c>
      <c r="N16" s="54">
        <v>27322</v>
      </c>
      <c r="O16" s="54">
        <v>33358</v>
      </c>
      <c r="P16" s="54">
        <v>35200</v>
      </c>
      <c r="Q16" s="54">
        <v>36630</v>
      </c>
      <c r="R16" s="54">
        <v>42328</v>
      </c>
      <c r="S16" s="54">
        <v>43120</v>
      </c>
      <c r="T16" s="54">
        <v>42628</v>
      </c>
      <c r="U16" s="54">
        <v>40125</v>
      </c>
      <c r="V16" s="54">
        <v>43348</v>
      </c>
      <c r="W16" s="54">
        <v>51229</v>
      </c>
      <c r="X16" s="54">
        <v>63359</v>
      </c>
      <c r="Y16" s="54">
        <v>60526</v>
      </c>
      <c r="Z16" s="54">
        <v>63008</v>
      </c>
      <c r="AA16" s="54">
        <v>74179</v>
      </c>
      <c r="AB16" s="54">
        <v>84409</v>
      </c>
      <c r="AC16" s="54">
        <v>90879</v>
      </c>
      <c r="AD16" s="54">
        <v>78320</v>
      </c>
      <c r="AE16" s="54">
        <v>79621</v>
      </c>
      <c r="AF16" s="54">
        <v>82596</v>
      </c>
    </row>
    <row r="17" spans="1:32" x14ac:dyDescent="0.15">
      <c r="A17" s="54" t="s">
        <v>817</v>
      </c>
      <c r="B17" s="54">
        <v>15463</v>
      </c>
      <c r="C17" s="54">
        <v>15451</v>
      </c>
      <c r="D17" s="54">
        <v>15055</v>
      </c>
      <c r="E17" s="54">
        <v>17176</v>
      </c>
      <c r="F17" s="54">
        <v>21476</v>
      </c>
      <c r="G17" s="54">
        <v>25128</v>
      </c>
      <c r="H17" s="54">
        <v>22784</v>
      </c>
      <c r="I17" s="54">
        <v>23673</v>
      </c>
      <c r="J17" s="54">
        <v>27609</v>
      </c>
      <c r="K17" s="54">
        <v>32411</v>
      </c>
      <c r="L17" s="54">
        <v>33003</v>
      </c>
      <c r="M17" s="54">
        <v>36811</v>
      </c>
      <c r="N17" s="54">
        <v>38878</v>
      </c>
      <c r="O17" s="54">
        <v>44242</v>
      </c>
      <c r="P17" s="54">
        <v>41281</v>
      </c>
      <c r="Q17" s="54">
        <v>40726</v>
      </c>
      <c r="R17" s="54">
        <v>47685</v>
      </c>
      <c r="S17" s="54">
        <v>53399</v>
      </c>
      <c r="T17" s="54">
        <v>55508</v>
      </c>
      <c r="U17" s="54">
        <v>63396</v>
      </c>
      <c r="V17" s="54">
        <v>61073</v>
      </c>
      <c r="W17" s="54">
        <v>72262</v>
      </c>
      <c r="X17" s="54">
        <v>79467</v>
      </c>
      <c r="Y17" s="54">
        <v>100473</v>
      </c>
      <c r="Z17" s="54">
        <v>93620</v>
      </c>
      <c r="AA17" s="54">
        <v>100601</v>
      </c>
      <c r="AB17" s="54">
        <v>107833</v>
      </c>
      <c r="AC17" s="54">
        <v>110149</v>
      </c>
      <c r="AD17" s="54">
        <v>103319</v>
      </c>
      <c r="AE17" s="54">
        <v>111088</v>
      </c>
      <c r="AF17" s="54">
        <v>121184</v>
      </c>
    </row>
    <row r="18" spans="1:32" x14ac:dyDescent="0.15">
      <c r="A18" s="54" t="s">
        <v>816</v>
      </c>
      <c r="B18" s="54">
        <v>412</v>
      </c>
      <c r="C18" s="54">
        <v>315</v>
      </c>
      <c r="D18" s="54">
        <v>239</v>
      </c>
      <c r="E18" s="54">
        <v>179</v>
      </c>
      <c r="F18" s="54">
        <v>129</v>
      </c>
      <c r="G18" s="54">
        <v>164</v>
      </c>
      <c r="H18" s="54">
        <v>216</v>
      </c>
      <c r="I18" s="54">
        <v>210</v>
      </c>
      <c r="J18" s="54">
        <v>282</v>
      </c>
      <c r="K18" s="54">
        <v>306</v>
      </c>
      <c r="L18" s="54">
        <v>372</v>
      </c>
      <c r="M18" s="54">
        <v>410</v>
      </c>
      <c r="N18" s="54">
        <v>482</v>
      </c>
      <c r="O18" s="54">
        <v>533</v>
      </c>
      <c r="P18" s="54">
        <v>566</v>
      </c>
      <c r="Q18" s="54">
        <v>634</v>
      </c>
      <c r="R18" s="54">
        <v>648</v>
      </c>
      <c r="S18" s="54">
        <v>760</v>
      </c>
      <c r="T18" s="54">
        <v>795</v>
      </c>
      <c r="U18" s="54">
        <v>835</v>
      </c>
      <c r="V18" s="54">
        <v>981</v>
      </c>
      <c r="W18" s="54">
        <v>1431</v>
      </c>
      <c r="X18" s="54">
        <v>1899</v>
      </c>
      <c r="Y18" s="54">
        <v>1884</v>
      </c>
      <c r="Z18" s="54">
        <v>1804</v>
      </c>
      <c r="AA18" s="54">
        <v>2179</v>
      </c>
      <c r="AB18" s="54">
        <v>2092</v>
      </c>
      <c r="AC18" s="54">
        <v>1919</v>
      </c>
      <c r="AD18" s="54">
        <v>1775</v>
      </c>
      <c r="AE18" s="54">
        <v>1189</v>
      </c>
      <c r="AF18" s="54">
        <v>969</v>
      </c>
    </row>
    <row r="19" spans="1:32" x14ac:dyDescent="0.15">
      <c r="A19" s="54" t="s">
        <v>815</v>
      </c>
      <c r="B19" s="54" t="s">
        <v>586</v>
      </c>
      <c r="C19" s="54" t="s">
        <v>586</v>
      </c>
      <c r="D19" s="54" t="s">
        <v>586</v>
      </c>
      <c r="E19" s="54" t="s">
        <v>586</v>
      </c>
      <c r="F19" s="54" t="s">
        <v>586</v>
      </c>
      <c r="G19" s="54" t="s">
        <v>586</v>
      </c>
      <c r="H19" s="54" t="s">
        <v>586</v>
      </c>
      <c r="I19" s="54" t="s">
        <v>586</v>
      </c>
      <c r="J19" s="54" t="s">
        <v>586</v>
      </c>
      <c r="K19" s="54" t="s">
        <v>586</v>
      </c>
      <c r="L19" s="54" t="s">
        <v>586</v>
      </c>
      <c r="M19" s="54" t="s">
        <v>586</v>
      </c>
      <c r="N19" s="54" t="s">
        <v>586</v>
      </c>
      <c r="O19" s="54" t="s">
        <v>586</v>
      </c>
      <c r="P19" s="54" t="s">
        <v>586</v>
      </c>
      <c r="Q19" s="54" t="s">
        <v>586</v>
      </c>
      <c r="R19" s="54" t="s">
        <v>586</v>
      </c>
      <c r="S19" s="54">
        <v>2409</v>
      </c>
      <c r="T19" s="54">
        <v>1920</v>
      </c>
      <c r="U19" s="54">
        <v>2033</v>
      </c>
      <c r="V19" s="54">
        <v>2503</v>
      </c>
      <c r="W19" s="54">
        <v>2856</v>
      </c>
      <c r="X19" s="54">
        <v>3024</v>
      </c>
      <c r="Y19" s="54">
        <v>2795</v>
      </c>
      <c r="Z19" s="54">
        <v>2602</v>
      </c>
      <c r="AA19" s="54">
        <v>6457</v>
      </c>
      <c r="AB19" s="54">
        <v>3737</v>
      </c>
      <c r="AC19" s="54">
        <v>4090</v>
      </c>
      <c r="AD19" s="54">
        <v>4237</v>
      </c>
      <c r="AE19" s="54">
        <v>5651</v>
      </c>
      <c r="AF19" s="54">
        <v>6014</v>
      </c>
    </row>
    <row r="20" spans="1:32" x14ac:dyDescent="0.15">
      <c r="A20" s="54" t="s">
        <v>814</v>
      </c>
      <c r="B20" s="54">
        <v>2031</v>
      </c>
      <c r="C20" s="54">
        <v>2517</v>
      </c>
      <c r="D20" s="54">
        <v>2964</v>
      </c>
      <c r="E20" s="54">
        <v>3762</v>
      </c>
      <c r="F20" s="54">
        <v>4412</v>
      </c>
      <c r="G20" s="54">
        <v>5530</v>
      </c>
      <c r="H20" s="54">
        <v>6063</v>
      </c>
      <c r="I20" s="54">
        <v>4665</v>
      </c>
      <c r="J20" s="54">
        <v>5894</v>
      </c>
      <c r="K20" s="54">
        <v>6471</v>
      </c>
      <c r="L20" s="54">
        <v>7607</v>
      </c>
      <c r="M20" s="54">
        <v>9019</v>
      </c>
      <c r="N20" s="54">
        <v>7239</v>
      </c>
      <c r="O20" s="54">
        <v>7996</v>
      </c>
      <c r="P20" s="54">
        <v>10133</v>
      </c>
      <c r="Q20" s="54">
        <v>11339</v>
      </c>
      <c r="R20" s="54">
        <v>21825</v>
      </c>
      <c r="S20" s="54">
        <v>25157</v>
      </c>
      <c r="T20" s="54">
        <v>35903</v>
      </c>
      <c r="U20" s="54">
        <v>39541</v>
      </c>
      <c r="V20" s="54">
        <v>51598</v>
      </c>
      <c r="W20" s="54">
        <v>60604</v>
      </c>
      <c r="X20" s="54">
        <v>72907</v>
      </c>
      <c r="Y20" s="54">
        <v>55173</v>
      </c>
      <c r="Z20" s="54">
        <v>86372</v>
      </c>
      <c r="AA20" s="54">
        <v>117708</v>
      </c>
      <c r="AB20" s="54">
        <v>150131</v>
      </c>
      <c r="AC20" s="54">
        <v>129829</v>
      </c>
      <c r="AD20" s="54">
        <v>158851</v>
      </c>
      <c r="AE20" s="54">
        <v>189449</v>
      </c>
      <c r="AF20" s="54">
        <v>203779</v>
      </c>
    </row>
    <row r="21" spans="1:32" x14ac:dyDescent="0.15">
      <c r="A21" s="54" t="s">
        <v>813</v>
      </c>
      <c r="B21" s="54">
        <v>4316</v>
      </c>
      <c r="C21" s="54">
        <v>4535</v>
      </c>
      <c r="D21" s="54">
        <v>4745</v>
      </c>
      <c r="E21" s="54">
        <v>6137</v>
      </c>
      <c r="F21" s="54">
        <v>7745</v>
      </c>
      <c r="G21" s="54">
        <v>9726</v>
      </c>
      <c r="H21" s="54">
        <v>10046</v>
      </c>
      <c r="I21" s="54">
        <v>11221</v>
      </c>
      <c r="J21" s="54">
        <v>14063</v>
      </c>
      <c r="K21" s="54">
        <v>15085</v>
      </c>
      <c r="L21" s="54">
        <v>13015</v>
      </c>
      <c r="M21" s="54">
        <v>12748</v>
      </c>
      <c r="N21" s="54">
        <v>14808</v>
      </c>
      <c r="O21" s="54">
        <v>17096</v>
      </c>
      <c r="P21" s="54">
        <v>16193</v>
      </c>
      <c r="Q21" s="54">
        <v>15547</v>
      </c>
      <c r="R21" s="54">
        <v>15548</v>
      </c>
      <c r="S21" s="54">
        <v>17889</v>
      </c>
      <c r="T21" s="54">
        <v>23484</v>
      </c>
      <c r="U21" s="54">
        <v>22883</v>
      </c>
      <c r="V21" s="54">
        <v>23771</v>
      </c>
      <c r="W21" s="54">
        <v>23092</v>
      </c>
      <c r="X21" s="54">
        <v>25184</v>
      </c>
      <c r="Y21" s="54">
        <v>24528</v>
      </c>
      <c r="Z21" s="54">
        <v>25435</v>
      </c>
      <c r="AA21" s="54">
        <v>28216</v>
      </c>
      <c r="AB21" s="54">
        <v>27663</v>
      </c>
      <c r="AC21" s="54">
        <v>29944</v>
      </c>
      <c r="AD21" s="54">
        <v>27137</v>
      </c>
      <c r="AE21" s="54">
        <v>25981</v>
      </c>
      <c r="AF21" s="54">
        <v>26754</v>
      </c>
    </row>
    <row r="22" spans="1:32" x14ac:dyDescent="0.15">
      <c r="A22" s="54" t="s">
        <v>812</v>
      </c>
      <c r="B22" s="54">
        <v>1098</v>
      </c>
      <c r="C22" s="54">
        <v>1240</v>
      </c>
      <c r="D22" s="54">
        <v>493</v>
      </c>
      <c r="E22" s="54">
        <v>795</v>
      </c>
      <c r="F22" s="54">
        <v>957</v>
      </c>
      <c r="G22" s="54">
        <v>874</v>
      </c>
      <c r="H22" s="54">
        <v>1122</v>
      </c>
      <c r="I22" s="54">
        <v>1560</v>
      </c>
      <c r="J22" s="54">
        <v>1697</v>
      </c>
      <c r="K22" s="54">
        <v>1734</v>
      </c>
      <c r="L22" s="54">
        <v>2031</v>
      </c>
      <c r="M22" s="54">
        <v>5611</v>
      </c>
      <c r="N22" s="54">
        <v>6310</v>
      </c>
      <c r="O22" s="54">
        <v>5929</v>
      </c>
      <c r="P22" s="54">
        <v>7753</v>
      </c>
      <c r="Q22" s="54">
        <v>10258</v>
      </c>
      <c r="R22" s="54">
        <v>14571</v>
      </c>
      <c r="S22" s="54">
        <v>22148</v>
      </c>
      <c r="T22" s="54">
        <v>27849</v>
      </c>
      <c r="U22" s="54">
        <v>50771</v>
      </c>
      <c r="V22" s="54">
        <v>62181</v>
      </c>
      <c r="W22" s="54">
        <v>68298</v>
      </c>
      <c r="X22" s="54">
        <v>83634</v>
      </c>
      <c r="Y22" s="54">
        <v>79937</v>
      </c>
      <c r="Z22" s="54">
        <v>125146</v>
      </c>
      <c r="AA22" s="54">
        <v>144180</v>
      </c>
      <c r="AB22" s="54">
        <v>172251</v>
      </c>
      <c r="AC22" s="54">
        <v>219082</v>
      </c>
      <c r="AD22" s="54">
        <v>272206</v>
      </c>
      <c r="AE22" s="54">
        <v>350619</v>
      </c>
      <c r="AF22" s="54">
        <v>383603</v>
      </c>
    </row>
    <row r="23" spans="1:32" x14ac:dyDescent="0.15">
      <c r="A23" s="54" t="s">
        <v>811</v>
      </c>
      <c r="B23" s="54">
        <v>6760</v>
      </c>
      <c r="C23" s="54">
        <v>6917</v>
      </c>
      <c r="D23" s="54">
        <v>6207</v>
      </c>
      <c r="E23" s="54">
        <v>7552</v>
      </c>
      <c r="F23" s="54">
        <v>12203</v>
      </c>
      <c r="G23" s="54">
        <v>15507</v>
      </c>
      <c r="H23" s="54">
        <v>16765</v>
      </c>
      <c r="I23" s="54">
        <v>19160</v>
      </c>
      <c r="J23" s="54">
        <v>19120</v>
      </c>
      <c r="K23" s="54">
        <v>20293</v>
      </c>
      <c r="L23" s="54">
        <v>20700</v>
      </c>
      <c r="M23" s="54">
        <v>20911</v>
      </c>
      <c r="N23" s="54">
        <v>29889</v>
      </c>
      <c r="O23" s="54">
        <v>42113</v>
      </c>
      <c r="P23" s="54">
        <v>54118</v>
      </c>
      <c r="Q23" s="54">
        <v>68619</v>
      </c>
      <c r="R23" s="54">
        <v>89978</v>
      </c>
      <c r="S23" s="54">
        <v>121315</v>
      </c>
      <c r="T23" s="54">
        <v>115429</v>
      </c>
      <c r="U23" s="54">
        <v>147687</v>
      </c>
      <c r="V23" s="54">
        <v>158415</v>
      </c>
      <c r="W23" s="54">
        <v>186366</v>
      </c>
      <c r="X23" s="54">
        <v>219384</v>
      </c>
      <c r="Y23" s="54">
        <v>240205</v>
      </c>
      <c r="Z23" s="54">
        <v>279373</v>
      </c>
      <c r="AA23" s="54">
        <v>412122</v>
      </c>
      <c r="AB23" s="54">
        <v>423059</v>
      </c>
      <c r="AC23" s="54">
        <v>497471</v>
      </c>
      <c r="AD23" s="54">
        <v>514689</v>
      </c>
      <c r="AE23" s="54">
        <v>573721</v>
      </c>
      <c r="AF23" s="54">
        <v>645098</v>
      </c>
    </row>
    <row r="24" spans="1:32" x14ac:dyDescent="0.15">
      <c r="A24" s="54" t="s">
        <v>810</v>
      </c>
      <c r="B24" s="54">
        <v>2735</v>
      </c>
      <c r="C24" s="54">
        <v>3099</v>
      </c>
      <c r="D24" s="54">
        <v>2850</v>
      </c>
      <c r="E24" s="54">
        <v>3235</v>
      </c>
      <c r="F24" s="54">
        <v>3247</v>
      </c>
      <c r="G24" s="54">
        <v>3873</v>
      </c>
      <c r="H24" s="54">
        <v>4429</v>
      </c>
      <c r="I24" s="54">
        <v>3447</v>
      </c>
      <c r="J24" s="54">
        <v>4209</v>
      </c>
      <c r="K24" s="54">
        <v>4318</v>
      </c>
      <c r="L24" s="54">
        <v>3825</v>
      </c>
      <c r="M24" s="54">
        <v>3757</v>
      </c>
      <c r="N24" s="54">
        <v>5026</v>
      </c>
      <c r="O24" s="54">
        <v>4741</v>
      </c>
      <c r="P24" s="54">
        <v>5483</v>
      </c>
      <c r="Q24" s="54">
        <v>6633</v>
      </c>
      <c r="R24" s="54">
        <v>6897</v>
      </c>
      <c r="S24" s="54">
        <v>5944</v>
      </c>
      <c r="T24" s="54">
        <v>4379</v>
      </c>
      <c r="U24" s="54">
        <v>4446</v>
      </c>
      <c r="V24" s="54">
        <v>6045</v>
      </c>
      <c r="W24" s="54">
        <v>7511</v>
      </c>
      <c r="X24" s="54">
        <v>8491</v>
      </c>
      <c r="Y24" s="54">
        <v>8533</v>
      </c>
      <c r="Z24" s="54">
        <v>9667</v>
      </c>
      <c r="AA24" s="54">
        <v>12188</v>
      </c>
      <c r="AB24" s="54">
        <v>24706</v>
      </c>
      <c r="AC24" s="54">
        <v>24238</v>
      </c>
      <c r="AD24" s="54">
        <v>28541</v>
      </c>
      <c r="AE24" s="54">
        <v>33283</v>
      </c>
      <c r="AF24" s="54">
        <v>38803</v>
      </c>
    </row>
    <row r="25" spans="1:32" x14ac:dyDescent="0.15">
      <c r="A25" s="54" t="s">
        <v>809</v>
      </c>
      <c r="B25" s="54" t="s">
        <v>586</v>
      </c>
      <c r="C25" s="54" t="s">
        <v>586</v>
      </c>
      <c r="D25" s="54" t="s">
        <v>586</v>
      </c>
      <c r="E25" s="54" t="s">
        <v>586</v>
      </c>
      <c r="F25" s="54" t="s">
        <v>586</v>
      </c>
      <c r="G25" s="54" t="s">
        <v>586</v>
      </c>
      <c r="H25" s="54" t="s">
        <v>586</v>
      </c>
      <c r="I25" s="54" t="s">
        <v>586</v>
      </c>
      <c r="J25" s="54" t="s">
        <v>586</v>
      </c>
      <c r="K25" s="54" t="s">
        <v>586</v>
      </c>
      <c r="L25" s="54" t="s">
        <v>586</v>
      </c>
      <c r="M25" s="54" t="s">
        <v>586</v>
      </c>
      <c r="N25" s="54" t="s">
        <v>586</v>
      </c>
      <c r="O25" s="54" t="s">
        <v>586</v>
      </c>
      <c r="P25" s="54" t="s">
        <v>586</v>
      </c>
      <c r="Q25" s="54" t="s">
        <v>586</v>
      </c>
      <c r="R25" s="54" t="s">
        <v>586</v>
      </c>
      <c r="S25" s="54">
        <v>3281</v>
      </c>
      <c r="T25" s="54">
        <v>3884</v>
      </c>
      <c r="U25" s="54">
        <v>4573</v>
      </c>
      <c r="V25" s="54">
        <v>4231</v>
      </c>
      <c r="W25" s="54">
        <v>4382</v>
      </c>
      <c r="X25" s="54">
        <v>7256</v>
      </c>
      <c r="Y25" s="54">
        <v>5575</v>
      </c>
      <c r="Z25" s="54">
        <v>6934</v>
      </c>
      <c r="AA25" s="54">
        <v>15614</v>
      </c>
      <c r="AB25" s="54">
        <v>12489</v>
      </c>
      <c r="AC25" s="54">
        <v>13412</v>
      </c>
      <c r="AD25" s="54">
        <v>13152</v>
      </c>
      <c r="AE25" s="54">
        <v>13446</v>
      </c>
      <c r="AF25" s="54">
        <v>14178</v>
      </c>
    </row>
    <row r="26" spans="1:32" x14ac:dyDescent="0.15">
      <c r="A26" s="54" t="s">
        <v>808</v>
      </c>
      <c r="B26" s="54">
        <v>277</v>
      </c>
      <c r="C26" s="54">
        <v>222</v>
      </c>
      <c r="D26" s="54">
        <v>210</v>
      </c>
      <c r="E26" s="54">
        <v>243</v>
      </c>
      <c r="F26" s="54">
        <v>302</v>
      </c>
      <c r="G26" s="54">
        <v>528</v>
      </c>
      <c r="H26" s="54">
        <v>583</v>
      </c>
      <c r="I26" s="54" t="s">
        <v>604</v>
      </c>
      <c r="J26" s="54">
        <v>897</v>
      </c>
      <c r="K26" s="54">
        <v>1034</v>
      </c>
      <c r="L26" s="54">
        <v>1290</v>
      </c>
      <c r="M26" s="54">
        <v>1264</v>
      </c>
      <c r="N26" s="54">
        <v>1181</v>
      </c>
      <c r="O26" s="54">
        <v>1413</v>
      </c>
      <c r="P26" s="54">
        <v>1423</v>
      </c>
      <c r="Q26" s="54">
        <v>1399</v>
      </c>
      <c r="R26" s="54">
        <v>1360</v>
      </c>
      <c r="S26" s="54">
        <v>2188</v>
      </c>
      <c r="T26" s="54">
        <v>2664</v>
      </c>
      <c r="U26" s="54">
        <v>2746</v>
      </c>
      <c r="V26" s="54">
        <v>3093</v>
      </c>
      <c r="W26" s="54">
        <v>2402</v>
      </c>
      <c r="X26" s="54">
        <v>1915</v>
      </c>
      <c r="Y26" s="54">
        <v>2138</v>
      </c>
      <c r="Z26" s="54">
        <v>2832</v>
      </c>
      <c r="AA26" s="54">
        <v>2991</v>
      </c>
      <c r="AB26" s="54">
        <v>3006</v>
      </c>
      <c r="AC26" s="54">
        <v>2803</v>
      </c>
      <c r="AD26" s="54">
        <v>2612</v>
      </c>
      <c r="AE26" s="54">
        <v>2477</v>
      </c>
      <c r="AF26" s="54">
        <v>2383</v>
      </c>
    </row>
    <row r="27" spans="1:32" x14ac:dyDescent="0.15">
      <c r="A27" s="54" t="s">
        <v>807</v>
      </c>
      <c r="B27" s="54" t="s">
        <v>586</v>
      </c>
      <c r="C27" s="54" t="s">
        <v>586</v>
      </c>
      <c r="D27" s="54" t="s">
        <v>586</v>
      </c>
      <c r="E27" s="54" t="s">
        <v>586</v>
      </c>
      <c r="F27" s="54" t="s">
        <v>586</v>
      </c>
      <c r="G27" s="54" t="s">
        <v>586</v>
      </c>
      <c r="H27" s="54" t="s">
        <v>586</v>
      </c>
      <c r="I27" s="54" t="s">
        <v>586</v>
      </c>
      <c r="J27" s="54" t="s">
        <v>586</v>
      </c>
      <c r="K27" s="54" t="s">
        <v>586</v>
      </c>
      <c r="L27" s="54" t="s">
        <v>586</v>
      </c>
      <c r="M27" s="54" t="s">
        <v>586</v>
      </c>
      <c r="N27" s="54" t="s">
        <v>586</v>
      </c>
      <c r="O27" s="54" t="s">
        <v>586</v>
      </c>
      <c r="P27" s="54" t="s">
        <v>586</v>
      </c>
      <c r="Q27" s="54" t="s">
        <v>586</v>
      </c>
      <c r="R27" s="54" t="s">
        <v>586</v>
      </c>
      <c r="S27" s="54">
        <v>1678</v>
      </c>
      <c r="T27" s="54">
        <v>1147</v>
      </c>
      <c r="U27" s="54">
        <v>883</v>
      </c>
      <c r="V27" s="54">
        <v>1135</v>
      </c>
      <c r="W27" s="54">
        <v>2511</v>
      </c>
      <c r="X27" s="54">
        <v>6088</v>
      </c>
      <c r="Y27" s="54">
        <v>9363</v>
      </c>
      <c r="Z27" s="54">
        <v>11371</v>
      </c>
      <c r="AA27" s="54">
        <v>15029</v>
      </c>
      <c r="AB27" s="54">
        <v>19777</v>
      </c>
      <c r="AC27" s="54">
        <v>20763</v>
      </c>
      <c r="AD27" s="54">
        <v>10040</v>
      </c>
      <c r="AE27" s="54">
        <v>11658</v>
      </c>
      <c r="AF27" s="54">
        <v>14066</v>
      </c>
    </row>
    <row r="28" spans="1:32" x14ac:dyDescent="0.15">
      <c r="A28" s="54" t="s">
        <v>806</v>
      </c>
      <c r="B28" s="54">
        <v>2350</v>
      </c>
      <c r="C28" s="54">
        <v>2331</v>
      </c>
      <c r="D28" s="54">
        <v>2224</v>
      </c>
      <c r="E28" s="54">
        <v>2407</v>
      </c>
      <c r="F28" s="54">
        <v>2882</v>
      </c>
      <c r="G28" s="54">
        <v>4334</v>
      </c>
      <c r="H28" s="54">
        <v>5220</v>
      </c>
      <c r="I28" s="54">
        <v>6500</v>
      </c>
      <c r="J28" s="54">
        <v>7868</v>
      </c>
      <c r="K28" s="54">
        <v>8088</v>
      </c>
      <c r="L28" s="54">
        <v>8757</v>
      </c>
      <c r="M28" s="54">
        <v>6689</v>
      </c>
      <c r="N28" s="54">
        <v>9572</v>
      </c>
      <c r="O28" s="54">
        <v>10856</v>
      </c>
      <c r="P28" s="54">
        <v>12252</v>
      </c>
      <c r="Q28" s="54">
        <v>11541</v>
      </c>
      <c r="R28" s="54">
        <v>14221</v>
      </c>
      <c r="S28" s="54">
        <v>19970</v>
      </c>
      <c r="T28" s="54">
        <v>21236</v>
      </c>
      <c r="U28" s="54">
        <v>28174</v>
      </c>
      <c r="V28" s="54">
        <v>38001</v>
      </c>
      <c r="W28" s="54">
        <v>41119</v>
      </c>
      <c r="X28" s="54">
        <v>48409</v>
      </c>
      <c r="Y28" s="54">
        <v>50197</v>
      </c>
      <c r="Z28" s="54">
        <v>49356</v>
      </c>
      <c r="AA28" s="54">
        <v>61093</v>
      </c>
      <c r="AB28" s="54">
        <v>54194</v>
      </c>
      <c r="AC28" s="54">
        <v>58341</v>
      </c>
      <c r="AD28" s="54">
        <v>52390</v>
      </c>
      <c r="AE28" s="54">
        <v>48581</v>
      </c>
      <c r="AF28" s="54">
        <v>31377</v>
      </c>
    </row>
    <row r="29" spans="1:32" x14ac:dyDescent="0.15">
      <c r="A29" s="54" t="s">
        <v>805</v>
      </c>
      <c r="B29" s="54">
        <v>1103</v>
      </c>
      <c r="C29" s="54">
        <v>1064</v>
      </c>
      <c r="D29" s="54">
        <v>997</v>
      </c>
      <c r="E29" s="54">
        <v>1060</v>
      </c>
      <c r="F29" s="54">
        <v>1030</v>
      </c>
      <c r="G29" s="54">
        <v>1179</v>
      </c>
      <c r="H29" s="54">
        <v>1131</v>
      </c>
      <c r="I29" s="54">
        <v>1297</v>
      </c>
      <c r="J29" s="54">
        <v>1787</v>
      </c>
      <c r="K29" s="54">
        <v>2323</v>
      </c>
      <c r="L29" s="54">
        <v>1881</v>
      </c>
      <c r="M29" s="54">
        <v>2374</v>
      </c>
      <c r="N29" s="54">
        <v>1905</v>
      </c>
      <c r="O29" s="54">
        <v>6816</v>
      </c>
      <c r="P29" s="54">
        <v>5248</v>
      </c>
      <c r="Q29" s="54">
        <v>3542</v>
      </c>
      <c r="R29" s="54">
        <v>5237</v>
      </c>
      <c r="S29" s="54">
        <v>10624</v>
      </c>
      <c r="T29" s="54">
        <v>25959</v>
      </c>
      <c r="U29" s="54">
        <v>26374</v>
      </c>
      <c r="V29" s="54">
        <v>30114</v>
      </c>
      <c r="W29" s="54">
        <v>27004</v>
      </c>
      <c r="X29" s="54">
        <v>29730</v>
      </c>
      <c r="Y29" s="54">
        <v>30153</v>
      </c>
      <c r="Z29" s="54">
        <v>33857</v>
      </c>
      <c r="AA29" s="54">
        <v>36615</v>
      </c>
      <c r="AB29" s="54">
        <v>35876</v>
      </c>
      <c r="AC29" s="54">
        <v>36702</v>
      </c>
      <c r="AD29" s="54">
        <v>23275</v>
      </c>
      <c r="AE29" s="54">
        <v>24827</v>
      </c>
      <c r="AF29" s="54">
        <v>24532</v>
      </c>
    </row>
    <row r="30" spans="1:32" x14ac:dyDescent="0.15">
      <c r="A30" s="54" t="s">
        <v>804</v>
      </c>
      <c r="B30" s="54">
        <v>12863</v>
      </c>
      <c r="C30" s="54">
        <v>14257</v>
      </c>
      <c r="D30" s="54">
        <v>14877</v>
      </c>
      <c r="E30" s="54">
        <v>15888</v>
      </c>
      <c r="F30" s="54">
        <v>16608</v>
      </c>
      <c r="G30" s="54">
        <v>19691</v>
      </c>
      <c r="H30" s="54">
        <v>18709</v>
      </c>
      <c r="I30" s="54">
        <v>21144</v>
      </c>
      <c r="J30" s="54">
        <v>25099</v>
      </c>
      <c r="K30" s="54">
        <v>25682</v>
      </c>
      <c r="L30" s="54">
        <v>28698</v>
      </c>
      <c r="M30" s="54">
        <v>33056</v>
      </c>
      <c r="N30" s="54">
        <v>27908</v>
      </c>
      <c r="O30" s="54">
        <v>31125</v>
      </c>
      <c r="P30" s="54">
        <v>30744</v>
      </c>
      <c r="Q30" s="54">
        <v>30634</v>
      </c>
      <c r="R30" s="54">
        <v>38225</v>
      </c>
      <c r="S30" s="54">
        <v>40532</v>
      </c>
      <c r="T30" s="54">
        <v>55377</v>
      </c>
      <c r="U30" s="54">
        <v>63768</v>
      </c>
      <c r="V30" s="54">
        <v>74229</v>
      </c>
      <c r="W30" s="54">
        <v>92750</v>
      </c>
      <c r="X30" s="54">
        <v>121790</v>
      </c>
      <c r="Y30" s="54">
        <v>100692</v>
      </c>
      <c r="Z30" s="54">
        <v>102022</v>
      </c>
      <c r="AA30" s="54">
        <v>94675</v>
      </c>
      <c r="AB30" s="54">
        <v>133222</v>
      </c>
      <c r="AC30" s="54">
        <v>131707</v>
      </c>
      <c r="AD30" s="54">
        <v>119891</v>
      </c>
      <c r="AE30" s="54">
        <v>113715</v>
      </c>
      <c r="AF30" s="54">
        <v>130315</v>
      </c>
    </row>
    <row r="31" spans="1:32" x14ac:dyDescent="0.15">
      <c r="A31" s="54" t="s">
        <v>803</v>
      </c>
      <c r="B31" s="54">
        <v>146</v>
      </c>
      <c r="C31" s="54">
        <v>131</v>
      </c>
      <c r="D31" s="54">
        <v>248</v>
      </c>
      <c r="E31" s="54">
        <v>259</v>
      </c>
      <c r="F31" s="54">
        <v>246</v>
      </c>
      <c r="G31" s="54">
        <v>238</v>
      </c>
      <c r="H31" s="54">
        <v>287</v>
      </c>
      <c r="I31" s="54">
        <v>343</v>
      </c>
      <c r="J31" s="54">
        <v>522</v>
      </c>
      <c r="K31" s="54">
        <v>545</v>
      </c>
      <c r="L31" s="54">
        <v>732</v>
      </c>
      <c r="M31" s="54">
        <v>995</v>
      </c>
      <c r="N31" s="54">
        <v>874</v>
      </c>
      <c r="O31" s="54">
        <v>973</v>
      </c>
      <c r="P31" s="54">
        <v>1059</v>
      </c>
      <c r="Q31" s="54">
        <v>1033</v>
      </c>
      <c r="R31" s="54">
        <v>1014</v>
      </c>
      <c r="S31" s="54">
        <v>1792</v>
      </c>
      <c r="T31" s="54">
        <v>1826</v>
      </c>
      <c r="U31" s="54">
        <v>1641</v>
      </c>
      <c r="V31" s="54">
        <v>1869</v>
      </c>
      <c r="W31" s="54">
        <v>2213</v>
      </c>
      <c r="X31" s="54">
        <v>2682</v>
      </c>
      <c r="Y31" s="54">
        <v>2563</v>
      </c>
      <c r="Z31" s="54">
        <v>3141</v>
      </c>
      <c r="AA31" s="54">
        <v>5584</v>
      </c>
      <c r="AB31" s="54">
        <v>4542</v>
      </c>
      <c r="AC31" s="54">
        <v>3675</v>
      </c>
      <c r="AD31" s="54">
        <v>4155</v>
      </c>
      <c r="AE31" s="54">
        <v>4851</v>
      </c>
      <c r="AF31" s="54">
        <v>6028</v>
      </c>
    </row>
    <row r="32" spans="1:32" x14ac:dyDescent="0.15">
      <c r="A32" s="54" t="s">
        <v>802</v>
      </c>
      <c r="B32" s="54">
        <v>27537</v>
      </c>
      <c r="C32" s="54">
        <v>28086</v>
      </c>
      <c r="D32" s="54">
        <v>29265</v>
      </c>
      <c r="E32" s="54">
        <v>34066</v>
      </c>
      <c r="F32" s="54">
        <v>36974</v>
      </c>
      <c r="G32" s="54">
        <v>46489</v>
      </c>
      <c r="H32" s="54">
        <v>51734</v>
      </c>
      <c r="I32" s="54">
        <v>67722</v>
      </c>
      <c r="J32" s="54">
        <v>72707</v>
      </c>
      <c r="K32" s="54">
        <v>79819</v>
      </c>
      <c r="L32" s="54">
        <v>85176</v>
      </c>
      <c r="M32" s="54">
        <v>109208</v>
      </c>
      <c r="N32" s="54">
        <v>100817</v>
      </c>
      <c r="O32" s="54">
        <v>106332</v>
      </c>
      <c r="P32" s="54">
        <v>134559</v>
      </c>
      <c r="Q32" s="54">
        <v>154462</v>
      </c>
      <c r="R32" s="54">
        <v>183035</v>
      </c>
      <c r="S32" s="54">
        <v>216638</v>
      </c>
      <c r="T32" s="54">
        <v>230762</v>
      </c>
      <c r="U32" s="54">
        <v>228230</v>
      </c>
      <c r="V32" s="54">
        <v>247952</v>
      </c>
      <c r="W32" s="54">
        <v>277246</v>
      </c>
      <c r="X32" s="54">
        <v>330416</v>
      </c>
      <c r="Y32" s="54">
        <v>351513</v>
      </c>
      <c r="Z32" s="54">
        <v>406358</v>
      </c>
      <c r="AA32" s="54">
        <v>426357</v>
      </c>
      <c r="AB32" s="54">
        <v>448412</v>
      </c>
      <c r="AC32" s="54">
        <v>495382</v>
      </c>
      <c r="AD32" s="54">
        <v>501247</v>
      </c>
      <c r="AE32" s="54">
        <v>515991</v>
      </c>
      <c r="AF32" s="54">
        <v>597813</v>
      </c>
    </row>
    <row r="33" spans="1:32" x14ac:dyDescent="0.15">
      <c r="A33" s="54" t="s">
        <v>479</v>
      </c>
      <c r="B33" s="54">
        <v>524</v>
      </c>
      <c r="C33" s="54">
        <v>513</v>
      </c>
      <c r="D33" s="54">
        <v>388</v>
      </c>
      <c r="E33" s="54">
        <v>377</v>
      </c>
      <c r="F33" s="54">
        <v>304</v>
      </c>
      <c r="G33" s="54">
        <v>452</v>
      </c>
      <c r="H33" s="54">
        <v>338</v>
      </c>
      <c r="I33" s="54" t="s">
        <v>604</v>
      </c>
      <c r="J33" s="54">
        <v>974</v>
      </c>
      <c r="K33" s="54">
        <v>1282</v>
      </c>
      <c r="L33" s="54">
        <v>1729</v>
      </c>
      <c r="M33" s="54">
        <v>3411</v>
      </c>
      <c r="N33" s="54">
        <v>5219</v>
      </c>
      <c r="O33" s="54">
        <v>6412</v>
      </c>
      <c r="P33" s="54">
        <v>8148</v>
      </c>
      <c r="Q33" s="54">
        <v>8464</v>
      </c>
      <c r="R33" s="54">
        <v>9713</v>
      </c>
      <c r="S33" s="54">
        <v>7042</v>
      </c>
      <c r="T33" s="54">
        <v>7885</v>
      </c>
      <c r="U33" s="54">
        <v>9252</v>
      </c>
      <c r="V33" s="54">
        <v>9929</v>
      </c>
      <c r="W33" s="54">
        <v>10888</v>
      </c>
      <c r="X33" s="54">
        <v>11924</v>
      </c>
      <c r="Y33" s="54">
        <v>12297</v>
      </c>
      <c r="Z33" s="54">
        <v>16473</v>
      </c>
      <c r="AA33" s="54">
        <v>33882</v>
      </c>
      <c r="AB33" s="54">
        <v>40413</v>
      </c>
      <c r="AC33" s="54">
        <v>43158</v>
      </c>
      <c r="AD33" s="54">
        <v>44597</v>
      </c>
      <c r="AE33" s="54">
        <v>53488</v>
      </c>
      <c r="AF33" s="54">
        <v>54695</v>
      </c>
    </row>
    <row r="34" spans="1:32" x14ac:dyDescent="0.15">
      <c r="A34" s="54" t="s">
        <v>801</v>
      </c>
      <c r="B34" s="54" t="s">
        <v>586</v>
      </c>
      <c r="C34" s="54" t="s">
        <v>586</v>
      </c>
      <c r="D34" s="54" t="s">
        <v>586</v>
      </c>
      <c r="E34" s="54" t="s">
        <v>586</v>
      </c>
      <c r="F34" s="54" t="s">
        <v>586</v>
      </c>
      <c r="G34" s="54" t="s">
        <v>586</v>
      </c>
      <c r="H34" s="54" t="s">
        <v>586</v>
      </c>
      <c r="I34" s="54">
        <v>0</v>
      </c>
      <c r="J34" s="54">
        <v>0</v>
      </c>
      <c r="K34" s="54">
        <v>0</v>
      </c>
      <c r="L34" s="54">
        <v>0</v>
      </c>
      <c r="M34" s="54">
        <v>0</v>
      </c>
      <c r="N34" s="54">
        <v>3</v>
      </c>
      <c r="O34" s="54">
        <v>1</v>
      </c>
      <c r="P34" s="54">
        <v>-3</v>
      </c>
      <c r="Q34" s="54">
        <v>-8</v>
      </c>
      <c r="R34" s="54">
        <v>-12</v>
      </c>
      <c r="S34" s="54">
        <v>-11</v>
      </c>
      <c r="T34" s="54" t="s">
        <v>604</v>
      </c>
      <c r="U34" s="54" t="s">
        <v>604</v>
      </c>
      <c r="V34" s="54">
        <v>6</v>
      </c>
      <c r="W34" s="54">
        <v>5</v>
      </c>
      <c r="X34" s="54">
        <v>2</v>
      </c>
      <c r="Y34" s="54">
        <v>2</v>
      </c>
      <c r="Z34" s="54">
        <v>2</v>
      </c>
      <c r="AA34" s="54">
        <v>2</v>
      </c>
      <c r="AB34" s="54">
        <v>2</v>
      </c>
      <c r="AC34" s="54">
        <v>-2</v>
      </c>
      <c r="AD34" s="54">
        <v>-2</v>
      </c>
      <c r="AE34" s="54">
        <v>-2</v>
      </c>
      <c r="AF34" s="54">
        <v>-2</v>
      </c>
    </row>
    <row r="35" spans="1:32" x14ac:dyDescent="0.15">
      <c r="A35" s="54" t="s">
        <v>800</v>
      </c>
      <c r="B35" s="54" t="s">
        <v>586</v>
      </c>
      <c r="C35" s="54" t="s">
        <v>586</v>
      </c>
      <c r="D35" s="54" t="s">
        <v>586</v>
      </c>
      <c r="E35" s="54" t="s">
        <v>586</v>
      </c>
      <c r="F35" s="54" t="s">
        <v>586</v>
      </c>
      <c r="G35" s="54" t="s">
        <v>586</v>
      </c>
      <c r="H35" s="54" t="s">
        <v>586</v>
      </c>
      <c r="I35" s="54" t="s">
        <v>586</v>
      </c>
      <c r="J35" s="54" t="s">
        <v>586</v>
      </c>
      <c r="K35" s="54" t="s">
        <v>586</v>
      </c>
      <c r="L35" s="54" t="s">
        <v>586</v>
      </c>
      <c r="M35" s="54" t="s">
        <v>586</v>
      </c>
      <c r="N35" s="54" t="s">
        <v>586</v>
      </c>
      <c r="O35" s="54" t="s">
        <v>586</v>
      </c>
      <c r="P35" s="54" t="s">
        <v>586</v>
      </c>
      <c r="Q35" s="54" t="s">
        <v>586</v>
      </c>
      <c r="R35" s="54" t="s">
        <v>586</v>
      </c>
      <c r="S35" s="54" t="s">
        <v>619</v>
      </c>
      <c r="T35" s="54" t="s">
        <v>619</v>
      </c>
      <c r="U35" s="54" t="s">
        <v>619</v>
      </c>
      <c r="V35" s="54" t="s">
        <v>619</v>
      </c>
      <c r="W35" s="54" t="s">
        <v>619</v>
      </c>
      <c r="X35" s="54" t="s">
        <v>619</v>
      </c>
      <c r="Y35" s="54" t="s">
        <v>619</v>
      </c>
      <c r="Z35" s="54" t="s">
        <v>619</v>
      </c>
      <c r="AA35" s="54" t="s">
        <v>619</v>
      </c>
      <c r="AB35" s="54" t="s">
        <v>619</v>
      </c>
      <c r="AC35" s="54" t="s">
        <v>586</v>
      </c>
      <c r="AD35" s="54" t="s">
        <v>586</v>
      </c>
      <c r="AE35" s="54" t="s">
        <v>586</v>
      </c>
      <c r="AF35" s="54" t="s">
        <v>586</v>
      </c>
    </row>
    <row r="36" spans="1:32" x14ac:dyDescent="0.15">
      <c r="A36" s="54" t="s">
        <v>799</v>
      </c>
      <c r="B36" s="54" t="s">
        <v>586</v>
      </c>
      <c r="C36" s="54" t="s">
        <v>586</v>
      </c>
      <c r="D36" s="54" t="s">
        <v>586</v>
      </c>
      <c r="E36" s="54" t="s">
        <v>586</v>
      </c>
      <c r="F36" s="54" t="s">
        <v>586</v>
      </c>
      <c r="G36" s="54" t="s">
        <v>586</v>
      </c>
      <c r="H36" s="54" t="s">
        <v>586</v>
      </c>
      <c r="I36" s="54" t="s">
        <v>586</v>
      </c>
      <c r="J36" s="54" t="s">
        <v>586</v>
      </c>
      <c r="K36" s="54" t="s">
        <v>586</v>
      </c>
      <c r="L36" s="54" t="s">
        <v>586</v>
      </c>
      <c r="M36" s="54" t="s">
        <v>586</v>
      </c>
      <c r="N36" s="54" t="s">
        <v>586</v>
      </c>
      <c r="O36" s="54" t="s">
        <v>586</v>
      </c>
      <c r="P36" s="54" t="s">
        <v>586</v>
      </c>
      <c r="Q36" s="54" t="s">
        <v>586</v>
      </c>
      <c r="R36" s="54" t="s">
        <v>586</v>
      </c>
      <c r="S36" s="54" t="s">
        <v>619</v>
      </c>
      <c r="T36" s="54" t="s">
        <v>619</v>
      </c>
      <c r="U36" s="54" t="s">
        <v>619</v>
      </c>
      <c r="V36" s="54" t="s">
        <v>619</v>
      </c>
      <c r="W36" s="54" t="s">
        <v>619</v>
      </c>
      <c r="X36" s="54">
        <v>3</v>
      </c>
      <c r="Y36" s="54">
        <v>3</v>
      </c>
      <c r="Z36" s="54">
        <v>3</v>
      </c>
      <c r="AA36" s="54">
        <v>3</v>
      </c>
      <c r="AB36" s="54">
        <v>3</v>
      </c>
      <c r="AC36" s="54">
        <v>1</v>
      </c>
      <c r="AD36" s="54">
        <v>1</v>
      </c>
      <c r="AE36" s="54">
        <v>1</v>
      </c>
      <c r="AF36" s="54">
        <v>1</v>
      </c>
    </row>
    <row r="37" spans="1:32" x14ac:dyDescent="0.15">
      <c r="A37" s="54" t="s">
        <v>798</v>
      </c>
      <c r="B37" s="54" t="s">
        <v>586</v>
      </c>
      <c r="C37" s="54" t="s">
        <v>586</v>
      </c>
      <c r="D37" s="54" t="s">
        <v>586</v>
      </c>
      <c r="E37" s="54" t="s">
        <v>586</v>
      </c>
      <c r="F37" s="54" t="s">
        <v>586</v>
      </c>
      <c r="G37" s="54" t="s">
        <v>586</v>
      </c>
      <c r="H37" s="54" t="s">
        <v>586</v>
      </c>
      <c r="I37" s="54" t="s">
        <v>163</v>
      </c>
      <c r="J37" s="54" t="s">
        <v>163</v>
      </c>
      <c r="K37" s="54" t="s">
        <v>163</v>
      </c>
      <c r="L37" s="54" t="s">
        <v>604</v>
      </c>
      <c r="M37" s="54" t="s">
        <v>604</v>
      </c>
      <c r="N37" s="54" t="s">
        <v>604</v>
      </c>
      <c r="O37" s="54">
        <v>206</v>
      </c>
      <c r="P37" s="54">
        <v>271</v>
      </c>
      <c r="Q37" s="54">
        <v>702</v>
      </c>
      <c r="R37" s="54">
        <v>873</v>
      </c>
      <c r="S37" s="54">
        <v>823</v>
      </c>
      <c r="T37" s="54">
        <v>896</v>
      </c>
      <c r="U37" s="54">
        <v>1019</v>
      </c>
      <c r="V37" s="54">
        <v>1703</v>
      </c>
      <c r="W37" s="54">
        <v>2006</v>
      </c>
      <c r="X37" s="54">
        <v>2788</v>
      </c>
      <c r="Y37" s="54">
        <v>3002</v>
      </c>
      <c r="Z37" s="54">
        <v>4166</v>
      </c>
      <c r="AA37" s="54">
        <v>5480</v>
      </c>
      <c r="AB37" s="54" t="s">
        <v>604</v>
      </c>
      <c r="AC37" s="54" t="s">
        <v>604</v>
      </c>
      <c r="AD37" s="54" t="s">
        <v>604</v>
      </c>
      <c r="AE37" s="54" t="s">
        <v>604</v>
      </c>
      <c r="AF37" s="54" t="s">
        <v>604</v>
      </c>
    </row>
    <row r="38" spans="1:32" x14ac:dyDescent="0.15">
      <c r="A38" s="54" t="s">
        <v>797</v>
      </c>
      <c r="B38" s="54" t="s">
        <v>586</v>
      </c>
      <c r="C38" s="54" t="s">
        <v>586</v>
      </c>
      <c r="D38" s="54" t="s">
        <v>586</v>
      </c>
      <c r="E38" s="54" t="s">
        <v>586</v>
      </c>
      <c r="F38" s="54" t="s">
        <v>586</v>
      </c>
      <c r="G38" s="54" t="s">
        <v>586</v>
      </c>
      <c r="H38" s="54" t="s">
        <v>586</v>
      </c>
      <c r="I38" s="54" t="s">
        <v>586</v>
      </c>
      <c r="J38" s="54" t="s">
        <v>586</v>
      </c>
      <c r="K38" s="54" t="s">
        <v>586</v>
      </c>
      <c r="L38" s="54" t="s">
        <v>586</v>
      </c>
      <c r="M38" s="54" t="s">
        <v>586</v>
      </c>
      <c r="N38" s="54">
        <v>0</v>
      </c>
      <c r="O38" s="54">
        <v>0</v>
      </c>
      <c r="P38" s="54">
        <v>0</v>
      </c>
      <c r="Q38" s="54">
        <v>0</v>
      </c>
      <c r="R38" s="54" t="s">
        <v>604</v>
      </c>
      <c r="S38" s="54">
        <v>4</v>
      </c>
      <c r="T38" s="54">
        <v>7</v>
      </c>
      <c r="U38" s="54">
        <v>6</v>
      </c>
      <c r="V38" s="54" t="s">
        <v>619</v>
      </c>
      <c r="W38" s="54" t="s">
        <v>619</v>
      </c>
      <c r="X38" s="54" t="s">
        <v>604</v>
      </c>
      <c r="Y38" s="54">
        <v>13</v>
      </c>
      <c r="Z38" s="54">
        <v>14</v>
      </c>
      <c r="AA38" s="54">
        <v>16</v>
      </c>
      <c r="AB38" s="54">
        <v>17</v>
      </c>
      <c r="AC38" s="54">
        <v>10</v>
      </c>
      <c r="AD38" s="54">
        <v>10</v>
      </c>
      <c r="AE38" s="54">
        <v>10</v>
      </c>
      <c r="AF38" s="54">
        <v>10</v>
      </c>
    </row>
    <row r="39" spans="1:32" x14ac:dyDescent="0.15">
      <c r="A39" s="54" t="s">
        <v>796</v>
      </c>
      <c r="B39" s="54" t="s">
        <v>586</v>
      </c>
      <c r="C39" s="54" t="s">
        <v>586</v>
      </c>
      <c r="D39" s="54" t="s">
        <v>586</v>
      </c>
      <c r="E39" s="54" t="s">
        <v>586</v>
      </c>
      <c r="F39" s="54" t="s">
        <v>586</v>
      </c>
      <c r="G39" s="54" t="s">
        <v>586</v>
      </c>
      <c r="H39" s="54" t="s">
        <v>586</v>
      </c>
      <c r="I39" s="54" t="s">
        <v>163</v>
      </c>
      <c r="J39" s="54" t="s">
        <v>163</v>
      </c>
      <c r="K39" s="54" t="s">
        <v>163</v>
      </c>
      <c r="L39" s="54">
        <v>0</v>
      </c>
      <c r="M39" s="54">
        <v>0</v>
      </c>
      <c r="N39" s="54">
        <v>1</v>
      </c>
      <c r="O39" s="54">
        <v>-4</v>
      </c>
      <c r="P39" s="54">
        <v>-5</v>
      </c>
      <c r="Q39" s="54">
        <v>-7</v>
      </c>
      <c r="R39" s="54" t="s">
        <v>604</v>
      </c>
      <c r="S39" s="54">
        <v>-38</v>
      </c>
      <c r="T39" s="54">
        <v>-3</v>
      </c>
      <c r="U39" s="54">
        <v>7</v>
      </c>
      <c r="V39" s="54">
        <v>7</v>
      </c>
      <c r="W39" s="54">
        <v>7</v>
      </c>
      <c r="X39" s="54" t="s">
        <v>604</v>
      </c>
      <c r="Y39" s="54">
        <v>5</v>
      </c>
      <c r="Z39" s="54">
        <v>2</v>
      </c>
      <c r="AA39" s="54" t="s">
        <v>619</v>
      </c>
      <c r="AB39" s="54">
        <v>-2</v>
      </c>
      <c r="AC39" s="54">
        <v>6</v>
      </c>
      <c r="AD39" s="54">
        <v>6</v>
      </c>
      <c r="AE39" s="54">
        <v>6</v>
      </c>
      <c r="AF39" s="54">
        <v>6</v>
      </c>
    </row>
    <row r="40" spans="1:32" x14ac:dyDescent="0.15">
      <c r="A40" s="54" t="s">
        <v>795</v>
      </c>
      <c r="B40" s="54" t="s">
        <v>586</v>
      </c>
      <c r="C40" s="54" t="s">
        <v>586</v>
      </c>
      <c r="D40" s="54" t="s">
        <v>586</v>
      </c>
      <c r="E40" s="54" t="s">
        <v>586</v>
      </c>
      <c r="F40" s="54" t="s">
        <v>586</v>
      </c>
      <c r="G40" s="54" t="s">
        <v>586</v>
      </c>
      <c r="H40" s="54" t="s">
        <v>586</v>
      </c>
      <c r="I40" s="54">
        <v>0</v>
      </c>
      <c r="J40" s="54">
        <v>0</v>
      </c>
      <c r="K40" s="54">
        <v>0</v>
      </c>
      <c r="L40" s="54">
        <v>0</v>
      </c>
      <c r="M40" s="54">
        <v>0</v>
      </c>
      <c r="N40" s="54">
        <v>10</v>
      </c>
      <c r="O40" s="54">
        <v>20</v>
      </c>
      <c r="P40" s="54">
        <v>18</v>
      </c>
      <c r="Q40" s="54">
        <v>22</v>
      </c>
      <c r="R40" s="54">
        <v>21</v>
      </c>
      <c r="S40" s="54">
        <v>106</v>
      </c>
      <c r="T40" s="54">
        <v>115</v>
      </c>
      <c r="U40" s="54">
        <v>107</v>
      </c>
      <c r="V40" s="54">
        <v>142</v>
      </c>
      <c r="W40" s="54">
        <v>186</v>
      </c>
      <c r="X40" s="54">
        <v>386</v>
      </c>
      <c r="Y40" s="54">
        <v>342</v>
      </c>
      <c r="Z40" s="54">
        <v>232</v>
      </c>
      <c r="AA40" s="54">
        <v>662</v>
      </c>
      <c r="AB40" s="54">
        <v>527</v>
      </c>
      <c r="AC40" s="54">
        <v>338</v>
      </c>
      <c r="AD40" s="54">
        <v>360</v>
      </c>
      <c r="AE40" s="54" t="s">
        <v>604</v>
      </c>
      <c r="AF40" s="54" t="s">
        <v>604</v>
      </c>
    </row>
    <row r="41" spans="1:32" x14ac:dyDescent="0.15">
      <c r="A41" s="54" t="s">
        <v>794</v>
      </c>
      <c r="B41" s="54" t="s">
        <v>586</v>
      </c>
      <c r="C41" s="54" t="s">
        <v>586</v>
      </c>
      <c r="D41" s="54" t="s">
        <v>586</v>
      </c>
      <c r="E41" s="54" t="s">
        <v>586</v>
      </c>
      <c r="F41" s="54" t="s">
        <v>586</v>
      </c>
      <c r="G41" s="54" t="s">
        <v>586</v>
      </c>
      <c r="H41" s="54" t="s">
        <v>586</v>
      </c>
      <c r="I41" s="54" t="s">
        <v>163</v>
      </c>
      <c r="J41" s="54" t="s">
        <v>163</v>
      </c>
      <c r="K41" s="54" t="s">
        <v>163</v>
      </c>
      <c r="L41" s="54" t="s">
        <v>619</v>
      </c>
      <c r="M41" s="54">
        <v>0</v>
      </c>
      <c r="N41" s="54">
        <v>0</v>
      </c>
      <c r="O41" s="54">
        <v>0</v>
      </c>
      <c r="P41" s="54">
        <v>0</v>
      </c>
      <c r="Q41" s="54">
        <v>0</v>
      </c>
      <c r="R41" s="54">
        <v>0</v>
      </c>
      <c r="S41" s="54">
        <v>33</v>
      </c>
      <c r="T41" s="54">
        <v>34</v>
      </c>
      <c r="U41" s="54">
        <v>50</v>
      </c>
      <c r="V41" s="54">
        <v>78</v>
      </c>
      <c r="W41" s="54">
        <v>38</v>
      </c>
      <c r="X41" s="54">
        <v>62</v>
      </c>
      <c r="Y41" s="54">
        <v>61</v>
      </c>
      <c r="Z41" s="54">
        <v>61</v>
      </c>
      <c r="AA41" s="54">
        <v>83</v>
      </c>
      <c r="AB41" s="54">
        <v>88</v>
      </c>
      <c r="AC41" s="54">
        <v>76</v>
      </c>
      <c r="AD41" s="54">
        <v>-28</v>
      </c>
      <c r="AE41" s="54">
        <v>-37</v>
      </c>
      <c r="AF41" s="54">
        <v>150</v>
      </c>
    </row>
    <row r="42" spans="1:32" x14ac:dyDescent="0.15">
      <c r="A42" s="54" t="s">
        <v>793</v>
      </c>
      <c r="B42" s="54">
        <v>19</v>
      </c>
      <c r="C42" s="54">
        <v>22</v>
      </c>
      <c r="D42" s="54">
        <v>20</v>
      </c>
      <c r="E42" s="54">
        <v>21</v>
      </c>
      <c r="F42" s="54">
        <v>15</v>
      </c>
      <c r="G42" s="54">
        <v>16</v>
      </c>
      <c r="H42" s="54">
        <v>16</v>
      </c>
      <c r="I42" s="54">
        <v>26</v>
      </c>
      <c r="J42" s="54">
        <v>40</v>
      </c>
      <c r="K42" s="54">
        <v>39</v>
      </c>
      <c r="L42" s="54">
        <v>24</v>
      </c>
      <c r="M42" s="54">
        <v>32</v>
      </c>
      <c r="N42" s="54">
        <v>32</v>
      </c>
      <c r="O42" s="54">
        <v>28</v>
      </c>
      <c r="P42" s="54">
        <v>36</v>
      </c>
      <c r="Q42" s="54">
        <v>43</v>
      </c>
      <c r="R42" s="54">
        <v>44</v>
      </c>
      <c r="S42" s="54">
        <v>85</v>
      </c>
      <c r="T42" s="54">
        <v>92</v>
      </c>
      <c r="U42" s="54">
        <v>292</v>
      </c>
      <c r="V42" s="54">
        <v>238</v>
      </c>
      <c r="W42" s="54">
        <v>257</v>
      </c>
      <c r="X42" s="54">
        <v>12</v>
      </c>
      <c r="Y42" s="54">
        <v>248</v>
      </c>
      <c r="Z42" s="54">
        <v>597</v>
      </c>
      <c r="AA42" s="54" t="s">
        <v>604</v>
      </c>
      <c r="AB42" s="54">
        <v>1250</v>
      </c>
      <c r="AC42" s="54">
        <v>1555</v>
      </c>
      <c r="AD42" s="54">
        <v>1653</v>
      </c>
      <c r="AE42" s="54">
        <v>1584</v>
      </c>
      <c r="AF42" s="54">
        <v>1467</v>
      </c>
    </row>
    <row r="43" spans="1:32" x14ac:dyDescent="0.15">
      <c r="A43" s="54" t="s">
        <v>792</v>
      </c>
      <c r="B43" s="54" t="s">
        <v>586</v>
      </c>
      <c r="C43" s="54" t="s">
        <v>586</v>
      </c>
      <c r="D43" s="54" t="s">
        <v>586</v>
      </c>
      <c r="E43" s="54" t="s">
        <v>586</v>
      </c>
      <c r="F43" s="54" t="s">
        <v>586</v>
      </c>
      <c r="G43" s="54" t="s">
        <v>586</v>
      </c>
      <c r="H43" s="54" t="s">
        <v>586</v>
      </c>
      <c r="I43" s="54" t="s">
        <v>163</v>
      </c>
      <c r="J43" s="54" t="s">
        <v>163</v>
      </c>
      <c r="K43" s="54" t="s">
        <v>163</v>
      </c>
      <c r="L43" s="54" t="s">
        <v>163</v>
      </c>
      <c r="M43" s="54">
        <v>157</v>
      </c>
      <c r="N43" s="54">
        <v>487</v>
      </c>
      <c r="O43" s="54">
        <v>526</v>
      </c>
      <c r="P43" s="54">
        <v>511</v>
      </c>
      <c r="Q43" s="54">
        <v>409</v>
      </c>
      <c r="R43" s="54">
        <v>500</v>
      </c>
      <c r="S43" s="54" t="s">
        <v>586</v>
      </c>
      <c r="T43" s="54" t="s">
        <v>586</v>
      </c>
      <c r="U43" s="54" t="s">
        <v>586</v>
      </c>
      <c r="V43" s="54" t="s">
        <v>586</v>
      </c>
      <c r="W43" s="54" t="s">
        <v>586</v>
      </c>
      <c r="X43" s="54" t="s">
        <v>586</v>
      </c>
      <c r="Y43" s="54" t="s">
        <v>586</v>
      </c>
      <c r="Z43" s="54" t="s">
        <v>586</v>
      </c>
      <c r="AA43" s="54" t="s">
        <v>586</v>
      </c>
      <c r="AB43" s="54" t="s">
        <v>586</v>
      </c>
      <c r="AC43" s="54" t="s">
        <v>586</v>
      </c>
      <c r="AD43" s="54" t="s">
        <v>586</v>
      </c>
      <c r="AE43" s="54" t="s">
        <v>586</v>
      </c>
      <c r="AF43" s="54" t="s">
        <v>586</v>
      </c>
    </row>
    <row r="44" spans="1:32" x14ac:dyDescent="0.15">
      <c r="A44" s="54" t="s">
        <v>791</v>
      </c>
      <c r="B44" s="54" t="s">
        <v>586</v>
      </c>
      <c r="C44" s="54" t="s">
        <v>586</v>
      </c>
      <c r="D44" s="54" t="s">
        <v>586</v>
      </c>
      <c r="E44" s="54" t="s">
        <v>586</v>
      </c>
      <c r="F44" s="54" t="s">
        <v>586</v>
      </c>
      <c r="G44" s="54" t="s">
        <v>586</v>
      </c>
      <c r="H44" s="54" t="s">
        <v>586</v>
      </c>
      <c r="I44" s="54">
        <v>0</v>
      </c>
      <c r="J44" s="54" t="s">
        <v>619</v>
      </c>
      <c r="K44" s="54" t="s">
        <v>604</v>
      </c>
      <c r="L44" s="54">
        <v>141</v>
      </c>
      <c r="M44" s="54" t="s">
        <v>163</v>
      </c>
      <c r="N44" s="54" t="s">
        <v>586</v>
      </c>
      <c r="O44" s="54" t="s">
        <v>586</v>
      </c>
      <c r="P44" s="54" t="s">
        <v>586</v>
      </c>
      <c r="Q44" s="54" t="s">
        <v>586</v>
      </c>
      <c r="R44" s="54" t="s">
        <v>586</v>
      </c>
      <c r="S44" s="54" t="s">
        <v>586</v>
      </c>
      <c r="T44" s="54" t="s">
        <v>586</v>
      </c>
      <c r="U44" s="54" t="s">
        <v>586</v>
      </c>
      <c r="V44" s="54" t="s">
        <v>586</v>
      </c>
      <c r="W44" s="54" t="s">
        <v>586</v>
      </c>
      <c r="X44" s="54" t="s">
        <v>586</v>
      </c>
      <c r="Y44" s="54" t="s">
        <v>586</v>
      </c>
      <c r="Z44" s="54" t="s">
        <v>586</v>
      </c>
      <c r="AA44" s="54" t="s">
        <v>586</v>
      </c>
      <c r="AB44" s="54" t="s">
        <v>586</v>
      </c>
      <c r="AC44" s="54" t="s">
        <v>586</v>
      </c>
      <c r="AD44" s="54" t="s">
        <v>586</v>
      </c>
      <c r="AE44" s="54" t="s">
        <v>586</v>
      </c>
      <c r="AF44" s="54" t="s">
        <v>586</v>
      </c>
    </row>
    <row r="45" spans="1:32" x14ac:dyDescent="0.15">
      <c r="A45" s="54" t="s">
        <v>790</v>
      </c>
      <c r="B45" s="54" t="s">
        <v>586</v>
      </c>
      <c r="C45" s="54" t="s">
        <v>586</v>
      </c>
      <c r="D45" s="54" t="s">
        <v>586</v>
      </c>
      <c r="E45" s="54" t="s">
        <v>586</v>
      </c>
      <c r="F45" s="54" t="s">
        <v>586</v>
      </c>
      <c r="G45" s="54" t="s">
        <v>586</v>
      </c>
      <c r="H45" s="54" t="s">
        <v>586</v>
      </c>
      <c r="I45" s="54" t="s">
        <v>163</v>
      </c>
      <c r="J45" s="54" t="s">
        <v>163</v>
      </c>
      <c r="K45" s="54">
        <v>0</v>
      </c>
      <c r="L45" s="54">
        <v>0</v>
      </c>
      <c r="M45" s="54">
        <v>0</v>
      </c>
      <c r="N45" s="54" t="s">
        <v>604</v>
      </c>
      <c r="O45" s="54" t="s">
        <v>604</v>
      </c>
      <c r="P45" s="54" t="s">
        <v>604</v>
      </c>
      <c r="Q45" s="54" t="s">
        <v>604</v>
      </c>
      <c r="R45" s="54" t="s">
        <v>604</v>
      </c>
      <c r="S45" s="54">
        <v>43</v>
      </c>
      <c r="T45" s="54">
        <v>24</v>
      </c>
      <c r="U45" s="54">
        <v>37</v>
      </c>
      <c r="V45" s="54">
        <v>33</v>
      </c>
      <c r="W45" s="54">
        <v>15</v>
      </c>
      <c r="X45" s="54">
        <v>27</v>
      </c>
      <c r="Y45" s="54">
        <v>28</v>
      </c>
      <c r="Z45" s="54">
        <v>30</v>
      </c>
      <c r="AA45" s="54">
        <v>32</v>
      </c>
      <c r="AB45" s="54">
        <v>12</v>
      </c>
      <c r="AC45" s="54" t="s">
        <v>604</v>
      </c>
      <c r="AD45" s="54" t="s">
        <v>604</v>
      </c>
      <c r="AE45" s="54">
        <v>60</v>
      </c>
      <c r="AF45" s="54">
        <v>58</v>
      </c>
    </row>
    <row r="46" spans="1:32" x14ac:dyDescent="0.15">
      <c r="A46" s="54" t="s">
        <v>789</v>
      </c>
      <c r="B46" s="54" t="s">
        <v>586</v>
      </c>
      <c r="C46" s="54" t="s">
        <v>586</v>
      </c>
      <c r="D46" s="54" t="s">
        <v>586</v>
      </c>
      <c r="E46" s="54" t="s">
        <v>586</v>
      </c>
      <c r="F46" s="54" t="s">
        <v>586</v>
      </c>
      <c r="G46" s="54" t="s">
        <v>586</v>
      </c>
      <c r="H46" s="54" t="s">
        <v>586</v>
      </c>
      <c r="I46" s="54" t="s">
        <v>586</v>
      </c>
      <c r="J46" s="54" t="s">
        <v>586</v>
      </c>
      <c r="K46" s="54" t="s">
        <v>586</v>
      </c>
      <c r="L46" s="54" t="s">
        <v>586</v>
      </c>
      <c r="M46" s="54" t="s">
        <v>586</v>
      </c>
      <c r="N46" s="54">
        <v>0</v>
      </c>
      <c r="O46" s="54">
        <v>0</v>
      </c>
      <c r="P46" s="54">
        <v>0</v>
      </c>
      <c r="Q46" s="54">
        <v>0</v>
      </c>
      <c r="R46" s="54">
        <v>0</v>
      </c>
      <c r="S46" s="54" t="s">
        <v>604</v>
      </c>
      <c r="T46" s="54" t="s">
        <v>604</v>
      </c>
      <c r="U46" s="54" t="s">
        <v>604</v>
      </c>
      <c r="V46" s="54">
        <v>350</v>
      </c>
      <c r="W46" s="54">
        <v>62</v>
      </c>
      <c r="X46" s="54">
        <v>65</v>
      </c>
      <c r="Y46" s="54">
        <v>82</v>
      </c>
      <c r="Z46" s="54" t="s">
        <v>604</v>
      </c>
      <c r="AA46" s="54">
        <v>2</v>
      </c>
      <c r="AB46" s="54">
        <v>3</v>
      </c>
      <c r="AC46" s="54">
        <v>1</v>
      </c>
      <c r="AD46" s="54">
        <v>1</v>
      </c>
      <c r="AE46" s="54">
        <v>1</v>
      </c>
      <c r="AF46" s="54">
        <v>1</v>
      </c>
    </row>
    <row r="47" spans="1:32" x14ac:dyDescent="0.15">
      <c r="A47" s="54" t="s">
        <v>788</v>
      </c>
      <c r="B47" s="54">
        <v>0</v>
      </c>
      <c r="C47" s="54" t="s">
        <v>619</v>
      </c>
      <c r="D47" s="54" t="s">
        <v>619</v>
      </c>
      <c r="E47" s="54" t="s">
        <v>619</v>
      </c>
      <c r="F47" s="54" t="s">
        <v>619</v>
      </c>
      <c r="G47" s="54" t="s">
        <v>619</v>
      </c>
      <c r="H47" s="54">
        <v>1</v>
      </c>
      <c r="I47" s="54" t="s">
        <v>604</v>
      </c>
      <c r="J47" s="54" t="s">
        <v>604</v>
      </c>
      <c r="K47" s="54" t="s">
        <v>604</v>
      </c>
      <c r="L47" s="54" t="s">
        <v>604</v>
      </c>
      <c r="M47" s="54" t="s">
        <v>604</v>
      </c>
      <c r="N47" s="54" t="s">
        <v>604</v>
      </c>
      <c r="O47" s="54" t="s">
        <v>604</v>
      </c>
      <c r="P47" s="54" t="s">
        <v>604</v>
      </c>
      <c r="Q47" s="54" t="s">
        <v>604</v>
      </c>
      <c r="R47" s="54" t="s">
        <v>604</v>
      </c>
      <c r="S47" s="54">
        <v>23</v>
      </c>
      <c r="T47" s="54" t="s">
        <v>604</v>
      </c>
      <c r="U47" s="54" t="s">
        <v>604</v>
      </c>
      <c r="V47" s="54">
        <v>565</v>
      </c>
      <c r="W47" s="54">
        <v>625</v>
      </c>
      <c r="X47" s="54">
        <v>1768</v>
      </c>
      <c r="Y47" s="54">
        <v>1584</v>
      </c>
      <c r="Z47" s="54">
        <v>2643</v>
      </c>
      <c r="AA47" s="54">
        <v>15081</v>
      </c>
      <c r="AB47" s="54">
        <v>19347</v>
      </c>
      <c r="AC47" s="54">
        <v>25573</v>
      </c>
      <c r="AD47" s="54">
        <v>24630</v>
      </c>
      <c r="AE47" s="54">
        <v>31675</v>
      </c>
      <c r="AF47" s="54">
        <v>35598</v>
      </c>
    </row>
    <row r="48" spans="1:32" x14ac:dyDescent="0.15">
      <c r="A48" s="54" t="s">
        <v>787</v>
      </c>
      <c r="B48" s="54">
        <v>0</v>
      </c>
      <c r="C48" s="54">
        <v>0</v>
      </c>
      <c r="D48" s="54">
        <v>0</v>
      </c>
      <c r="E48" s="54">
        <v>-2</v>
      </c>
      <c r="F48" s="54" t="s">
        <v>604</v>
      </c>
      <c r="G48" s="54" t="s">
        <v>604</v>
      </c>
      <c r="H48" s="54" t="s">
        <v>604</v>
      </c>
      <c r="I48" s="54">
        <v>4</v>
      </c>
      <c r="J48" s="54">
        <v>2</v>
      </c>
      <c r="K48" s="54">
        <v>2</v>
      </c>
      <c r="L48" s="54">
        <v>3</v>
      </c>
      <c r="M48" s="54">
        <v>3</v>
      </c>
      <c r="N48" s="54" t="s">
        <v>586</v>
      </c>
      <c r="O48" s="54" t="s">
        <v>586</v>
      </c>
      <c r="P48" s="54" t="s">
        <v>586</v>
      </c>
      <c r="Q48" s="54" t="s">
        <v>586</v>
      </c>
      <c r="R48" s="54" t="s">
        <v>586</v>
      </c>
      <c r="S48" s="54" t="s">
        <v>619</v>
      </c>
      <c r="T48" s="54" t="s">
        <v>619</v>
      </c>
      <c r="U48" s="54" t="s">
        <v>619</v>
      </c>
      <c r="V48" s="54" t="s">
        <v>619</v>
      </c>
      <c r="W48" s="54" t="s">
        <v>619</v>
      </c>
      <c r="X48" s="54" t="s">
        <v>586</v>
      </c>
      <c r="Y48" s="54" t="s">
        <v>586</v>
      </c>
      <c r="Z48" s="54" t="s">
        <v>586</v>
      </c>
      <c r="AA48" s="54" t="s">
        <v>586</v>
      </c>
      <c r="AB48" s="54" t="s">
        <v>586</v>
      </c>
      <c r="AC48" s="54" t="s">
        <v>586</v>
      </c>
      <c r="AD48" s="54" t="s">
        <v>586</v>
      </c>
      <c r="AE48" s="54" t="s">
        <v>586</v>
      </c>
      <c r="AF48" s="54" t="s">
        <v>586</v>
      </c>
    </row>
    <row r="49" spans="1:32" x14ac:dyDescent="0.15">
      <c r="A49" s="54" t="s">
        <v>786</v>
      </c>
      <c r="B49" s="54">
        <v>0</v>
      </c>
      <c r="C49" s="54">
        <v>0</v>
      </c>
      <c r="D49" s="54">
        <v>0</v>
      </c>
      <c r="E49" s="54">
        <v>0</v>
      </c>
      <c r="F49" s="54" t="s">
        <v>604</v>
      </c>
      <c r="G49" s="54" t="s">
        <v>604</v>
      </c>
      <c r="H49" s="54" t="s">
        <v>604</v>
      </c>
      <c r="I49" s="54" t="s">
        <v>604</v>
      </c>
      <c r="J49" s="54">
        <v>119</v>
      </c>
      <c r="K49" s="54">
        <v>189</v>
      </c>
      <c r="L49" s="54">
        <v>254</v>
      </c>
      <c r="M49" s="54">
        <v>1053</v>
      </c>
      <c r="N49" s="54">
        <v>1066</v>
      </c>
      <c r="O49" s="54">
        <v>1487</v>
      </c>
      <c r="P49" s="54">
        <v>1843</v>
      </c>
      <c r="Q49" s="54">
        <v>1168</v>
      </c>
      <c r="R49" s="54">
        <v>1485</v>
      </c>
      <c r="S49" s="54" t="s">
        <v>586</v>
      </c>
      <c r="T49" s="54" t="s">
        <v>586</v>
      </c>
      <c r="U49" s="54" t="s">
        <v>586</v>
      </c>
      <c r="V49" s="54" t="s">
        <v>586</v>
      </c>
      <c r="W49" s="54" t="s">
        <v>586</v>
      </c>
      <c r="X49" s="54" t="s">
        <v>586</v>
      </c>
      <c r="Y49" s="54" t="s">
        <v>586</v>
      </c>
      <c r="Z49" s="54" t="s">
        <v>586</v>
      </c>
      <c r="AA49" s="54" t="s">
        <v>586</v>
      </c>
      <c r="AB49" s="54" t="s">
        <v>586</v>
      </c>
      <c r="AC49" s="54" t="s">
        <v>586</v>
      </c>
      <c r="AD49" s="54" t="s">
        <v>586</v>
      </c>
      <c r="AE49" s="54" t="s">
        <v>586</v>
      </c>
      <c r="AF49" s="54" t="s">
        <v>586</v>
      </c>
    </row>
    <row r="50" spans="1:32" x14ac:dyDescent="0.15">
      <c r="A50" s="54" t="s">
        <v>785</v>
      </c>
      <c r="B50" s="54">
        <v>6</v>
      </c>
      <c r="C50" s="54">
        <v>7</v>
      </c>
      <c r="D50" s="54">
        <v>8</v>
      </c>
      <c r="E50" s="54">
        <v>9</v>
      </c>
      <c r="F50" s="54">
        <v>10</v>
      </c>
      <c r="G50" s="54">
        <v>10</v>
      </c>
      <c r="H50" s="54">
        <v>11</v>
      </c>
      <c r="I50" s="54">
        <v>19</v>
      </c>
      <c r="J50" s="54">
        <v>26</v>
      </c>
      <c r="K50" s="54">
        <v>31</v>
      </c>
      <c r="L50" s="54">
        <v>30</v>
      </c>
      <c r="M50" s="54">
        <v>34</v>
      </c>
      <c r="N50" s="54" t="s">
        <v>619</v>
      </c>
      <c r="O50" s="54" t="s">
        <v>619</v>
      </c>
      <c r="P50" s="54" t="s">
        <v>619</v>
      </c>
      <c r="Q50" s="54">
        <v>1</v>
      </c>
      <c r="R50" s="54">
        <v>1</v>
      </c>
      <c r="S50" s="54" t="s">
        <v>604</v>
      </c>
      <c r="T50" s="54">
        <v>26</v>
      </c>
      <c r="U50" s="54">
        <v>12</v>
      </c>
      <c r="V50" s="54">
        <v>4</v>
      </c>
      <c r="W50" s="54">
        <v>5</v>
      </c>
      <c r="X50" s="54">
        <v>10</v>
      </c>
      <c r="Y50" s="54">
        <v>10</v>
      </c>
      <c r="Z50" s="54" t="s">
        <v>604</v>
      </c>
      <c r="AA50" s="54" t="s">
        <v>604</v>
      </c>
      <c r="AB50" s="54" t="s">
        <v>604</v>
      </c>
      <c r="AC50" s="54" t="s">
        <v>604</v>
      </c>
      <c r="AD50" s="54" t="s">
        <v>604</v>
      </c>
      <c r="AE50" s="54" t="s">
        <v>604</v>
      </c>
      <c r="AF50" s="54" t="s">
        <v>604</v>
      </c>
    </row>
    <row r="51" spans="1:32" x14ac:dyDescent="0.15">
      <c r="A51" s="54" t="s">
        <v>784</v>
      </c>
      <c r="B51" s="54" t="s">
        <v>586</v>
      </c>
      <c r="C51" s="54" t="s">
        <v>586</v>
      </c>
      <c r="D51" s="54" t="s">
        <v>586</v>
      </c>
      <c r="E51" s="54" t="s">
        <v>586</v>
      </c>
      <c r="F51" s="54" t="s">
        <v>586</v>
      </c>
      <c r="G51" s="54" t="s">
        <v>586</v>
      </c>
      <c r="H51" s="54" t="s">
        <v>586</v>
      </c>
      <c r="I51" s="54" t="s">
        <v>163</v>
      </c>
      <c r="J51" s="54" t="s">
        <v>163</v>
      </c>
      <c r="K51" s="54" t="s">
        <v>163</v>
      </c>
      <c r="L51" s="54" t="s">
        <v>604</v>
      </c>
      <c r="M51" s="54" t="s">
        <v>604</v>
      </c>
      <c r="N51" s="54" t="s">
        <v>604</v>
      </c>
      <c r="O51" s="54" t="s">
        <v>604</v>
      </c>
      <c r="P51" s="54">
        <v>1384</v>
      </c>
      <c r="Q51" s="54">
        <v>1454</v>
      </c>
      <c r="R51" s="54">
        <v>2522</v>
      </c>
      <c r="S51" s="54">
        <v>4128</v>
      </c>
      <c r="T51" s="54">
        <v>4580</v>
      </c>
      <c r="U51" s="54">
        <v>5246</v>
      </c>
      <c r="V51" s="54">
        <v>4502</v>
      </c>
      <c r="W51" s="54">
        <v>4935</v>
      </c>
      <c r="X51" s="54">
        <v>4754</v>
      </c>
      <c r="Y51" s="54">
        <v>4565</v>
      </c>
      <c r="Z51" s="54">
        <v>5187</v>
      </c>
      <c r="AA51" s="54" t="s">
        <v>604</v>
      </c>
      <c r="AB51" s="54">
        <v>6548</v>
      </c>
      <c r="AC51" s="54">
        <v>7501</v>
      </c>
      <c r="AD51" s="54">
        <v>9314</v>
      </c>
      <c r="AE51" s="54">
        <v>11755</v>
      </c>
      <c r="AF51" s="54">
        <v>11392</v>
      </c>
    </row>
    <row r="52" spans="1:32" x14ac:dyDescent="0.15">
      <c r="A52" s="54" t="s">
        <v>783</v>
      </c>
      <c r="B52" s="54" t="s">
        <v>586</v>
      </c>
      <c r="C52" s="54" t="s">
        <v>586</v>
      </c>
      <c r="D52" s="54" t="s">
        <v>586</v>
      </c>
      <c r="E52" s="54" t="s">
        <v>586</v>
      </c>
      <c r="F52" s="54" t="s">
        <v>586</v>
      </c>
      <c r="G52" s="54" t="s">
        <v>586</v>
      </c>
      <c r="H52" s="54" t="s">
        <v>586</v>
      </c>
      <c r="I52" s="54" t="s">
        <v>586</v>
      </c>
      <c r="J52" s="54" t="s">
        <v>586</v>
      </c>
      <c r="K52" s="54" t="s">
        <v>586</v>
      </c>
      <c r="L52" s="54" t="s">
        <v>586</v>
      </c>
      <c r="M52" s="54" t="s">
        <v>586</v>
      </c>
      <c r="N52" s="54" t="s">
        <v>586</v>
      </c>
      <c r="O52" s="54" t="s">
        <v>586</v>
      </c>
      <c r="P52" s="54" t="s">
        <v>586</v>
      </c>
      <c r="Q52" s="54" t="s">
        <v>586</v>
      </c>
      <c r="R52" s="54" t="s">
        <v>586</v>
      </c>
      <c r="S52" s="54">
        <v>2</v>
      </c>
      <c r="T52" s="54">
        <v>2</v>
      </c>
      <c r="U52" s="54">
        <v>2</v>
      </c>
      <c r="V52" s="54">
        <v>2</v>
      </c>
      <c r="W52" s="54">
        <v>2</v>
      </c>
      <c r="X52" s="54" t="s">
        <v>586</v>
      </c>
      <c r="Y52" s="54" t="s">
        <v>586</v>
      </c>
      <c r="Z52" s="54" t="s">
        <v>586</v>
      </c>
      <c r="AA52" s="54" t="s">
        <v>586</v>
      </c>
      <c r="AB52" s="54" t="s">
        <v>586</v>
      </c>
      <c r="AC52" s="54">
        <v>12</v>
      </c>
      <c r="AD52" s="54">
        <v>12</v>
      </c>
      <c r="AE52" s="54">
        <v>12</v>
      </c>
      <c r="AF52" s="54">
        <v>12</v>
      </c>
    </row>
    <row r="53" spans="1:32" x14ac:dyDescent="0.15">
      <c r="A53" s="54" t="s">
        <v>782</v>
      </c>
      <c r="B53" s="54" t="s">
        <v>586</v>
      </c>
      <c r="C53" s="54" t="s">
        <v>586</v>
      </c>
      <c r="D53" s="54" t="s">
        <v>586</v>
      </c>
      <c r="E53" s="54" t="s">
        <v>586</v>
      </c>
      <c r="F53" s="54" t="s">
        <v>586</v>
      </c>
      <c r="G53" s="54" t="s">
        <v>586</v>
      </c>
      <c r="H53" s="54" t="s">
        <v>586</v>
      </c>
      <c r="I53" s="54" t="s">
        <v>163</v>
      </c>
      <c r="J53" s="54" t="s">
        <v>163</v>
      </c>
      <c r="K53" s="54">
        <v>0</v>
      </c>
      <c r="L53" s="54">
        <v>0</v>
      </c>
      <c r="M53" s="54">
        <v>0</v>
      </c>
      <c r="N53" s="54" t="s">
        <v>604</v>
      </c>
      <c r="O53" s="54" t="s">
        <v>604</v>
      </c>
      <c r="P53" s="54" t="s">
        <v>604</v>
      </c>
      <c r="Q53" s="54">
        <v>21</v>
      </c>
      <c r="R53" s="54">
        <v>8</v>
      </c>
      <c r="S53" s="54">
        <v>44</v>
      </c>
      <c r="T53" s="54">
        <v>8</v>
      </c>
      <c r="U53" s="54">
        <v>-2</v>
      </c>
      <c r="V53" s="54" t="s">
        <v>604</v>
      </c>
      <c r="W53" s="54">
        <v>31</v>
      </c>
      <c r="X53" s="54">
        <v>61</v>
      </c>
      <c r="Y53" s="54">
        <v>44</v>
      </c>
      <c r="Z53" s="54">
        <v>48</v>
      </c>
      <c r="AA53" s="54">
        <v>51</v>
      </c>
      <c r="AB53" s="54">
        <v>42</v>
      </c>
      <c r="AC53" s="54">
        <v>9</v>
      </c>
      <c r="AD53" s="54">
        <v>2</v>
      </c>
      <c r="AE53" s="54">
        <v>-3</v>
      </c>
      <c r="AF53" s="54">
        <v>13</v>
      </c>
    </row>
    <row r="54" spans="1:32" x14ac:dyDescent="0.15">
      <c r="A54" s="54" t="s">
        <v>781</v>
      </c>
      <c r="B54" s="54">
        <v>329</v>
      </c>
      <c r="C54" s="54">
        <v>320</v>
      </c>
      <c r="D54" s="54">
        <v>326</v>
      </c>
      <c r="E54" s="54">
        <v>350</v>
      </c>
      <c r="F54" s="54">
        <v>337</v>
      </c>
      <c r="G54" s="54">
        <v>407</v>
      </c>
      <c r="H54" s="54">
        <v>294</v>
      </c>
      <c r="I54" s="54">
        <v>342</v>
      </c>
      <c r="J54" s="54">
        <v>362</v>
      </c>
      <c r="K54" s="54">
        <v>385</v>
      </c>
      <c r="L54" s="54">
        <v>345</v>
      </c>
      <c r="M54" s="54">
        <v>359</v>
      </c>
      <c r="N54" s="54">
        <v>282</v>
      </c>
      <c r="O54" s="54">
        <v>264</v>
      </c>
      <c r="P54" s="54">
        <v>281</v>
      </c>
      <c r="Q54" s="54">
        <v>302</v>
      </c>
      <c r="R54" s="54">
        <v>351</v>
      </c>
      <c r="S54" s="54">
        <v>381</v>
      </c>
      <c r="T54" s="54">
        <v>388</v>
      </c>
      <c r="U54" s="54">
        <v>422</v>
      </c>
      <c r="V54" s="54">
        <v>518</v>
      </c>
      <c r="W54" s="54">
        <v>561</v>
      </c>
      <c r="X54" s="54">
        <v>284</v>
      </c>
      <c r="Y54" s="54">
        <v>306</v>
      </c>
      <c r="Z54" s="54">
        <v>248</v>
      </c>
      <c r="AA54" s="54">
        <v>300</v>
      </c>
      <c r="AB54" s="54">
        <v>269</v>
      </c>
      <c r="AC54" s="54">
        <v>56</v>
      </c>
      <c r="AD54" s="54">
        <v>264</v>
      </c>
      <c r="AE54" s="54" t="s">
        <v>604</v>
      </c>
      <c r="AF54" s="54">
        <v>278</v>
      </c>
    </row>
    <row r="55" spans="1:32" x14ac:dyDescent="0.15">
      <c r="A55" s="54" t="s">
        <v>780</v>
      </c>
      <c r="B55" s="54" t="s">
        <v>586</v>
      </c>
      <c r="C55" s="54" t="s">
        <v>586</v>
      </c>
      <c r="D55" s="54" t="s">
        <v>586</v>
      </c>
      <c r="E55" s="54" t="s">
        <v>586</v>
      </c>
      <c r="F55" s="54" t="s">
        <v>586</v>
      </c>
      <c r="G55" s="54" t="s">
        <v>586</v>
      </c>
      <c r="H55" s="54" t="s">
        <v>586</v>
      </c>
      <c r="I55" s="54" t="s">
        <v>163</v>
      </c>
      <c r="J55" s="54" t="s">
        <v>163</v>
      </c>
      <c r="K55" s="54">
        <v>0</v>
      </c>
      <c r="L55" s="54">
        <v>0</v>
      </c>
      <c r="M55" s="54">
        <v>0</v>
      </c>
      <c r="N55" s="54" t="s">
        <v>604</v>
      </c>
      <c r="O55" s="54" t="s">
        <v>604</v>
      </c>
      <c r="P55" s="54" t="s">
        <v>604</v>
      </c>
      <c r="Q55" s="54">
        <v>47</v>
      </c>
      <c r="R55" s="54">
        <v>43</v>
      </c>
      <c r="S55" s="54">
        <v>150</v>
      </c>
      <c r="T55" s="54" t="s">
        <v>604</v>
      </c>
      <c r="U55" s="54" t="s">
        <v>604</v>
      </c>
      <c r="V55" s="54">
        <v>69</v>
      </c>
      <c r="W55" s="54" t="s">
        <v>604</v>
      </c>
      <c r="X55" s="54" t="s">
        <v>604</v>
      </c>
      <c r="Y55" s="54">
        <v>32</v>
      </c>
      <c r="Z55" s="54">
        <v>52</v>
      </c>
      <c r="AA55" s="54">
        <v>81</v>
      </c>
      <c r="AB55" s="54">
        <v>79</v>
      </c>
      <c r="AC55" s="54" t="s">
        <v>604</v>
      </c>
      <c r="AD55" s="54" t="s">
        <v>604</v>
      </c>
      <c r="AE55" s="54" t="s">
        <v>604</v>
      </c>
      <c r="AF55" s="54" t="s">
        <v>604</v>
      </c>
    </row>
    <row r="56" spans="1:32" x14ac:dyDescent="0.15">
      <c r="A56" s="54" t="s">
        <v>779</v>
      </c>
      <c r="B56" s="54" t="s">
        <v>586</v>
      </c>
      <c r="C56" s="54" t="s">
        <v>586</v>
      </c>
      <c r="D56" s="54" t="s">
        <v>586</v>
      </c>
      <c r="E56" s="54" t="s">
        <v>586</v>
      </c>
      <c r="F56" s="54" t="s">
        <v>586</v>
      </c>
      <c r="G56" s="54" t="s">
        <v>586</v>
      </c>
      <c r="H56" s="54" t="s">
        <v>586</v>
      </c>
      <c r="I56" s="54" t="s">
        <v>586</v>
      </c>
      <c r="J56" s="54" t="s">
        <v>586</v>
      </c>
      <c r="K56" s="54" t="s">
        <v>586</v>
      </c>
      <c r="L56" s="54" t="s">
        <v>586</v>
      </c>
      <c r="M56" s="54" t="s">
        <v>586</v>
      </c>
      <c r="N56" s="54" t="s">
        <v>586</v>
      </c>
      <c r="O56" s="54" t="s">
        <v>586</v>
      </c>
      <c r="P56" s="54" t="s">
        <v>586</v>
      </c>
      <c r="Q56" s="54" t="s">
        <v>586</v>
      </c>
      <c r="R56" s="54" t="s">
        <v>586</v>
      </c>
      <c r="S56" s="54">
        <v>5</v>
      </c>
      <c r="T56" s="54">
        <v>5</v>
      </c>
      <c r="U56" s="54">
        <v>5</v>
      </c>
      <c r="V56" s="54">
        <v>5</v>
      </c>
      <c r="W56" s="54">
        <v>5</v>
      </c>
      <c r="X56" s="54">
        <v>4</v>
      </c>
      <c r="Y56" s="54">
        <v>4</v>
      </c>
      <c r="Z56" s="54">
        <v>4</v>
      </c>
      <c r="AA56" s="54">
        <v>4</v>
      </c>
      <c r="AB56" s="54">
        <v>4</v>
      </c>
      <c r="AC56" s="54">
        <v>4</v>
      </c>
      <c r="AD56" s="54">
        <v>4</v>
      </c>
      <c r="AE56" s="54">
        <v>4</v>
      </c>
      <c r="AF56" s="54">
        <v>4</v>
      </c>
    </row>
    <row r="57" spans="1:32" x14ac:dyDescent="0.15">
      <c r="A57" s="54" t="s">
        <v>778</v>
      </c>
      <c r="B57" s="54" t="s">
        <v>604</v>
      </c>
      <c r="C57" s="54" t="s">
        <v>604</v>
      </c>
      <c r="D57" s="54" t="s">
        <v>604</v>
      </c>
      <c r="E57" s="54" t="s">
        <v>604</v>
      </c>
      <c r="F57" s="54" t="s">
        <v>604</v>
      </c>
      <c r="G57" s="54">
        <v>15</v>
      </c>
      <c r="H57" s="54">
        <v>17</v>
      </c>
      <c r="I57" s="54" t="s">
        <v>604</v>
      </c>
      <c r="J57" s="54" t="s">
        <v>604</v>
      </c>
      <c r="K57" s="54" t="s">
        <v>604</v>
      </c>
      <c r="L57" s="54" t="s">
        <v>604</v>
      </c>
      <c r="M57" s="54">
        <v>13</v>
      </c>
      <c r="N57" s="54">
        <v>26</v>
      </c>
      <c r="O57" s="54">
        <v>24</v>
      </c>
      <c r="P57" s="54">
        <v>18</v>
      </c>
      <c r="Q57" s="54">
        <v>10</v>
      </c>
      <c r="R57" s="54" t="s">
        <v>604</v>
      </c>
      <c r="S57" s="54" t="s">
        <v>604</v>
      </c>
      <c r="T57" s="54" t="s">
        <v>604</v>
      </c>
      <c r="U57" s="54">
        <v>55</v>
      </c>
      <c r="V57" s="54" t="s">
        <v>604</v>
      </c>
      <c r="W57" s="54" t="s">
        <v>604</v>
      </c>
      <c r="X57" s="54">
        <v>81</v>
      </c>
      <c r="Y57" s="54">
        <v>384</v>
      </c>
      <c r="Z57" s="54">
        <v>365</v>
      </c>
      <c r="AA57" s="54" t="s">
        <v>604</v>
      </c>
      <c r="AB57" s="54">
        <v>534</v>
      </c>
      <c r="AC57" s="54">
        <v>1421</v>
      </c>
      <c r="AD57" s="54">
        <v>1944</v>
      </c>
      <c r="AE57" s="54">
        <v>1363</v>
      </c>
      <c r="AF57" s="54">
        <v>1372</v>
      </c>
    </row>
    <row r="58" spans="1:32" x14ac:dyDescent="0.15">
      <c r="A58" s="54" t="s">
        <v>777</v>
      </c>
      <c r="B58" s="54" t="s">
        <v>586</v>
      </c>
      <c r="C58" s="54" t="s">
        <v>586</v>
      </c>
      <c r="D58" s="54" t="s">
        <v>586</v>
      </c>
      <c r="E58" s="54" t="s">
        <v>586</v>
      </c>
      <c r="F58" s="54" t="s">
        <v>586</v>
      </c>
      <c r="G58" s="54" t="s">
        <v>586</v>
      </c>
      <c r="H58" s="54" t="s">
        <v>586</v>
      </c>
      <c r="I58" s="54" t="s">
        <v>586</v>
      </c>
      <c r="J58" s="54" t="s">
        <v>586</v>
      </c>
      <c r="K58" s="54" t="s">
        <v>586</v>
      </c>
      <c r="L58" s="54" t="s">
        <v>586</v>
      </c>
      <c r="M58" s="54" t="s">
        <v>586</v>
      </c>
      <c r="N58" s="54" t="s">
        <v>586</v>
      </c>
      <c r="O58" s="54" t="s">
        <v>586</v>
      </c>
      <c r="P58" s="54" t="s">
        <v>586</v>
      </c>
      <c r="Q58" s="54" t="s">
        <v>586</v>
      </c>
      <c r="R58" s="54" t="s">
        <v>586</v>
      </c>
      <c r="S58" s="54">
        <v>1</v>
      </c>
      <c r="T58" s="54">
        <v>1</v>
      </c>
      <c r="U58" s="54">
        <v>1</v>
      </c>
      <c r="V58" s="54">
        <v>1</v>
      </c>
      <c r="W58" s="54">
        <v>1</v>
      </c>
      <c r="X58" s="54">
        <v>1</v>
      </c>
      <c r="Y58" s="54">
        <v>1</v>
      </c>
      <c r="Z58" s="54">
        <v>1</v>
      </c>
      <c r="AA58" s="54">
        <v>1</v>
      </c>
      <c r="AB58" s="54">
        <v>1</v>
      </c>
      <c r="AC58" s="54">
        <v>3</v>
      </c>
      <c r="AD58" s="54">
        <v>3</v>
      </c>
      <c r="AE58" s="54">
        <v>3</v>
      </c>
      <c r="AF58" s="54">
        <v>3</v>
      </c>
    </row>
    <row r="59" spans="1:32" x14ac:dyDescent="0.15">
      <c r="A59" s="54" t="s">
        <v>776</v>
      </c>
      <c r="B59" s="54" t="s">
        <v>586</v>
      </c>
      <c r="C59" s="54" t="s">
        <v>586</v>
      </c>
      <c r="D59" s="54" t="s">
        <v>586</v>
      </c>
      <c r="E59" s="54" t="s">
        <v>586</v>
      </c>
      <c r="F59" s="54" t="s">
        <v>586</v>
      </c>
      <c r="G59" s="54" t="s">
        <v>586</v>
      </c>
      <c r="H59" s="54" t="s">
        <v>586</v>
      </c>
      <c r="I59" s="54" t="s">
        <v>586</v>
      </c>
      <c r="J59" s="54" t="s">
        <v>586</v>
      </c>
      <c r="K59" s="54" t="s">
        <v>586</v>
      </c>
      <c r="L59" s="54" t="s">
        <v>586</v>
      </c>
      <c r="M59" s="54" t="s">
        <v>586</v>
      </c>
      <c r="N59" s="54" t="s">
        <v>586</v>
      </c>
      <c r="O59" s="54" t="s">
        <v>586</v>
      </c>
      <c r="P59" s="54" t="s">
        <v>586</v>
      </c>
      <c r="Q59" s="54" t="s">
        <v>586</v>
      </c>
      <c r="R59" s="54" t="s">
        <v>586</v>
      </c>
      <c r="S59" s="54" t="s">
        <v>586</v>
      </c>
      <c r="T59" s="54" t="s">
        <v>586</v>
      </c>
      <c r="U59" s="54" t="s">
        <v>586</v>
      </c>
      <c r="V59" s="54" t="s">
        <v>586</v>
      </c>
      <c r="W59" s="54" t="s">
        <v>586</v>
      </c>
      <c r="X59" s="54" t="s">
        <v>831</v>
      </c>
      <c r="Y59" s="54" t="s">
        <v>831</v>
      </c>
      <c r="Z59" s="54" t="s">
        <v>831</v>
      </c>
      <c r="AA59" s="54">
        <v>47</v>
      </c>
      <c r="AB59" s="54">
        <v>44</v>
      </c>
      <c r="AC59" s="54">
        <v>38</v>
      </c>
      <c r="AD59" s="54">
        <v>42</v>
      </c>
      <c r="AE59" s="54">
        <v>34</v>
      </c>
      <c r="AF59" s="54">
        <v>33</v>
      </c>
    </row>
    <row r="60" spans="1:32" x14ac:dyDescent="0.15">
      <c r="A60" s="54" t="s">
        <v>775</v>
      </c>
      <c r="B60" s="54" t="s">
        <v>586</v>
      </c>
      <c r="C60" s="54" t="s">
        <v>586</v>
      </c>
      <c r="D60" s="54" t="s">
        <v>586</v>
      </c>
      <c r="E60" s="54" t="s">
        <v>586</v>
      </c>
      <c r="F60" s="54" t="s">
        <v>586</v>
      </c>
      <c r="G60" s="54" t="s">
        <v>586</v>
      </c>
      <c r="H60" s="54" t="s">
        <v>586</v>
      </c>
      <c r="I60" s="54" t="s">
        <v>586</v>
      </c>
      <c r="J60" s="54" t="s">
        <v>586</v>
      </c>
      <c r="K60" s="54" t="s">
        <v>586</v>
      </c>
      <c r="L60" s="54" t="s">
        <v>586</v>
      </c>
      <c r="M60" s="54" t="s">
        <v>586</v>
      </c>
      <c r="N60" s="54" t="s">
        <v>586</v>
      </c>
      <c r="O60" s="54" t="s">
        <v>586</v>
      </c>
      <c r="P60" s="54" t="s">
        <v>586</v>
      </c>
      <c r="Q60" s="54" t="s">
        <v>586</v>
      </c>
      <c r="R60" s="54" t="s">
        <v>586</v>
      </c>
      <c r="S60" s="54" t="s">
        <v>586</v>
      </c>
      <c r="T60" s="54" t="s">
        <v>586</v>
      </c>
      <c r="U60" s="54" t="s">
        <v>586</v>
      </c>
      <c r="V60" s="54" t="s">
        <v>586</v>
      </c>
      <c r="W60" s="54" t="s">
        <v>586</v>
      </c>
      <c r="X60" s="54">
        <v>1</v>
      </c>
      <c r="Y60" s="54">
        <v>1</v>
      </c>
      <c r="Z60" s="54">
        <v>1</v>
      </c>
      <c r="AA60" s="54">
        <v>1</v>
      </c>
      <c r="AB60" s="54">
        <v>1</v>
      </c>
      <c r="AC60" s="54">
        <v>1</v>
      </c>
      <c r="AD60" s="54">
        <v>1</v>
      </c>
      <c r="AE60" s="54">
        <v>1</v>
      </c>
      <c r="AF60" s="54">
        <v>1</v>
      </c>
    </row>
    <row r="61" spans="1:32" x14ac:dyDescent="0.15">
      <c r="A61" s="54" t="s">
        <v>774</v>
      </c>
      <c r="B61" s="54" t="s">
        <v>586</v>
      </c>
      <c r="C61" s="54" t="s">
        <v>586</v>
      </c>
      <c r="D61" s="54" t="s">
        <v>586</v>
      </c>
      <c r="E61" s="54" t="s">
        <v>586</v>
      </c>
      <c r="F61" s="54" t="s">
        <v>586</v>
      </c>
      <c r="G61" s="54" t="s">
        <v>586</v>
      </c>
      <c r="H61" s="54" t="s">
        <v>586</v>
      </c>
      <c r="I61" s="54">
        <v>0</v>
      </c>
      <c r="J61" s="54">
        <v>3</v>
      </c>
      <c r="K61" s="54">
        <v>32</v>
      </c>
      <c r="L61" s="54">
        <v>191</v>
      </c>
      <c r="M61" s="54">
        <v>427</v>
      </c>
      <c r="N61" s="54">
        <v>771</v>
      </c>
      <c r="O61" s="54">
        <v>946</v>
      </c>
      <c r="P61" s="54">
        <v>1011</v>
      </c>
      <c r="Q61" s="54">
        <v>1390</v>
      </c>
      <c r="R61" s="54">
        <v>1870</v>
      </c>
      <c r="S61" s="54" t="s">
        <v>586</v>
      </c>
      <c r="T61" s="54" t="s">
        <v>586</v>
      </c>
      <c r="U61" s="54" t="s">
        <v>586</v>
      </c>
      <c r="V61" s="54" t="s">
        <v>586</v>
      </c>
      <c r="W61" s="54" t="s">
        <v>586</v>
      </c>
      <c r="X61" s="54" t="s">
        <v>586</v>
      </c>
      <c r="Y61" s="54" t="s">
        <v>586</v>
      </c>
      <c r="Z61" s="54" t="s">
        <v>586</v>
      </c>
      <c r="AA61" s="54" t="s">
        <v>586</v>
      </c>
      <c r="AB61" s="54" t="s">
        <v>586</v>
      </c>
      <c r="AC61" s="54" t="s">
        <v>586</v>
      </c>
      <c r="AD61" s="54" t="s">
        <v>586</v>
      </c>
      <c r="AE61" s="54" t="s">
        <v>586</v>
      </c>
      <c r="AF61" s="54" t="s">
        <v>586</v>
      </c>
    </row>
    <row r="62" spans="1:32" x14ac:dyDescent="0.15">
      <c r="A62" s="54" t="s">
        <v>773</v>
      </c>
      <c r="B62" s="54">
        <v>1</v>
      </c>
      <c r="C62" s="54">
        <v>4</v>
      </c>
      <c r="D62" s="54">
        <v>4</v>
      </c>
      <c r="E62" s="54">
        <v>5</v>
      </c>
      <c r="F62" s="54">
        <v>5</v>
      </c>
      <c r="G62" s="54">
        <v>1</v>
      </c>
      <c r="H62" s="54">
        <v>3</v>
      </c>
      <c r="I62" s="54">
        <v>-2</v>
      </c>
      <c r="J62" s="54">
        <v>-1</v>
      </c>
      <c r="K62" s="54">
        <v>8</v>
      </c>
      <c r="L62" s="54">
        <v>16</v>
      </c>
      <c r="M62" s="54">
        <v>25</v>
      </c>
      <c r="N62" s="54">
        <v>43</v>
      </c>
      <c r="O62" s="54">
        <v>31</v>
      </c>
      <c r="P62" s="54">
        <v>77</v>
      </c>
      <c r="Q62" s="54">
        <v>89</v>
      </c>
      <c r="R62" s="54">
        <v>126</v>
      </c>
      <c r="S62" s="54">
        <v>189</v>
      </c>
      <c r="T62" s="54">
        <v>248</v>
      </c>
      <c r="U62" s="54">
        <v>277</v>
      </c>
      <c r="V62" s="54">
        <v>332</v>
      </c>
      <c r="W62" s="54">
        <v>431</v>
      </c>
      <c r="X62" s="54">
        <v>570</v>
      </c>
      <c r="Y62" s="54">
        <v>597</v>
      </c>
      <c r="Z62" s="54">
        <v>875</v>
      </c>
      <c r="AA62" s="54">
        <v>1061</v>
      </c>
      <c r="AB62" s="54">
        <v>1349</v>
      </c>
      <c r="AC62" s="54">
        <v>1541</v>
      </c>
      <c r="AD62" s="54">
        <v>1543</v>
      </c>
      <c r="AE62" s="54">
        <v>1533</v>
      </c>
      <c r="AF62" s="54">
        <v>1606</v>
      </c>
    </row>
    <row r="63" spans="1:32" x14ac:dyDescent="0.15">
      <c r="A63" s="54" t="s">
        <v>772</v>
      </c>
      <c r="B63" s="54" t="s">
        <v>586</v>
      </c>
      <c r="C63" s="54" t="s">
        <v>586</v>
      </c>
      <c r="D63" s="54" t="s">
        <v>586</v>
      </c>
      <c r="E63" s="54" t="s">
        <v>586</v>
      </c>
      <c r="F63" s="54" t="s">
        <v>586</v>
      </c>
      <c r="G63" s="54" t="s">
        <v>586</v>
      </c>
      <c r="H63" s="54" t="s">
        <v>586</v>
      </c>
      <c r="I63" s="54" t="s">
        <v>163</v>
      </c>
      <c r="J63" s="54" t="s">
        <v>163</v>
      </c>
      <c r="K63" s="54" t="s">
        <v>163</v>
      </c>
      <c r="L63" s="54">
        <v>94</v>
      </c>
      <c r="M63" s="54">
        <v>280</v>
      </c>
      <c r="N63" s="54">
        <v>562</v>
      </c>
      <c r="O63" s="54">
        <v>1115</v>
      </c>
      <c r="P63" s="54">
        <v>1334</v>
      </c>
      <c r="Q63" s="54">
        <v>1371</v>
      </c>
      <c r="R63" s="54">
        <v>623</v>
      </c>
      <c r="S63" s="54" t="s">
        <v>586</v>
      </c>
      <c r="T63" s="54" t="s">
        <v>586</v>
      </c>
      <c r="U63" s="54" t="s">
        <v>586</v>
      </c>
      <c r="V63" s="54" t="s">
        <v>586</v>
      </c>
      <c r="W63" s="54" t="s">
        <v>586</v>
      </c>
      <c r="X63" s="54" t="s">
        <v>586</v>
      </c>
      <c r="Y63" s="54" t="s">
        <v>586</v>
      </c>
      <c r="Z63" s="54" t="s">
        <v>586</v>
      </c>
      <c r="AA63" s="54" t="s">
        <v>586</v>
      </c>
      <c r="AB63" s="54" t="s">
        <v>586</v>
      </c>
      <c r="AC63" s="54" t="s">
        <v>586</v>
      </c>
      <c r="AD63" s="54" t="s">
        <v>586</v>
      </c>
      <c r="AE63" s="54" t="s">
        <v>586</v>
      </c>
      <c r="AF63" s="54" t="s">
        <v>586</v>
      </c>
    </row>
    <row r="64" spans="1:32" x14ac:dyDescent="0.15">
      <c r="A64" s="54" t="s">
        <v>771</v>
      </c>
      <c r="B64" s="54" t="s">
        <v>586</v>
      </c>
      <c r="C64" s="54" t="s">
        <v>586</v>
      </c>
      <c r="D64" s="54" t="s">
        <v>586</v>
      </c>
      <c r="E64" s="54" t="s">
        <v>586</v>
      </c>
      <c r="F64" s="54" t="s">
        <v>586</v>
      </c>
      <c r="G64" s="54" t="s">
        <v>586</v>
      </c>
      <c r="H64" s="54" t="s">
        <v>586</v>
      </c>
      <c r="I64" s="54" t="s">
        <v>163</v>
      </c>
      <c r="J64" s="54" t="s">
        <v>163</v>
      </c>
      <c r="K64" s="54" t="s">
        <v>163</v>
      </c>
      <c r="L64" s="54" t="s">
        <v>604</v>
      </c>
      <c r="M64" s="54" t="s">
        <v>604</v>
      </c>
      <c r="N64" s="54" t="s">
        <v>604</v>
      </c>
      <c r="O64" s="54" t="s">
        <v>604</v>
      </c>
      <c r="P64" s="54" t="s">
        <v>604</v>
      </c>
      <c r="Q64" s="54" t="s">
        <v>604</v>
      </c>
      <c r="R64" s="54">
        <v>-10</v>
      </c>
      <c r="S64" s="54" t="s">
        <v>604</v>
      </c>
      <c r="T64" s="54" t="s">
        <v>604</v>
      </c>
      <c r="U64" s="54">
        <v>24</v>
      </c>
      <c r="V64" s="54">
        <v>24</v>
      </c>
      <c r="W64" s="54">
        <v>19</v>
      </c>
      <c r="X64" s="54">
        <v>15</v>
      </c>
      <c r="Y64" s="54">
        <v>37</v>
      </c>
      <c r="Z64" s="54">
        <v>42</v>
      </c>
      <c r="AA64" s="54">
        <v>46</v>
      </c>
      <c r="AB64" s="54">
        <v>60</v>
      </c>
      <c r="AC64" s="54">
        <v>141</v>
      </c>
      <c r="AD64" s="54">
        <v>108</v>
      </c>
      <c r="AE64" s="54">
        <v>110</v>
      </c>
      <c r="AF64" s="54">
        <v>111</v>
      </c>
    </row>
    <row r="65" spans="1:32" x14ac:dyDescent="0.15">
      <c r="A65" s="54" t="s">
        <v>770</v>
      </c>
      <c r="B65" s="54" t="s">
        <v>586</v>
      </c>
      <c r="C65" s="54" t="s">
        <v>586</v>
      </c>
      <c r="D65" s="54" t="s">
        <v>586</v>
      </c>
      <c r="E65" s="54" t="s">
        <v>586</v>
      </c>
      <c r="F65" s="54" t="s">
        <v>586</v>
      </c>
      <c r="G65" s="54" t="s">
        <v>586</v>
      </c>
      <c r="H65" s="54" t="s">
        <v>586</v>
      </c>
      <c r="I65" s="54" t="s">
        <v>163</v>
      </c>
      <c r="J65" s="54" t="s">
        <v>163</v>
      </c>
      <c r="K65" s="54" t="s">
        <v>163</v>
      </c>
      <c r="L65" s="54" t="s">
        <v>163</v>
      </c>
      <c r="M65" s="54" t="s">
        <v>604</v>
      </c>
      <c r="N65" s="54">
        <v>41</v>
      </c>
      <c r="O65" s="54">
        <v>36</v>
      </c>
      <c r="P65" s="54">
        <v>45</v>
      </c>
      <c r="Q65" s="54">
        <v>61</v>
      </c>
      <c r="R65" s="54">
        <v>28</v>
      </c>
      <c r="S65" s="54">
        <v>133</v>
      </c>
      <c r="T65" s="54">
        <v>163</v>
      </c>
      <c r="U65" s="54">
        <v>749</v>
      </c>
      <c r="V65" s="54">
        <v>823</v>
      </c>
      <c r="W65" s="54">
        <v>1014</v>
      </c>
      <c r="X65" s="54">
        <v>379</v>
      </c>
      <c r="Y65" s="54">
        <v>250</v>
      </c>
      <c r="Z65" s="54">
        <v>343</v>
      </c>
      <c r="AA65" s="54">
        <v>687</v>
      </c>
      <c r="AB65" s="54">
        <v>703</v>
      </c>
      <c r="AC65" s="54" t="s">
        <v>604</v>
      </c>
      <c r="AD65" s="54" t="s">
        <v>604</v>
      </c>
      <c r="AE65" s="54" t="s">
        <v>604</v>
      </c>
      <c r="AF65" s="54" t="s">
        <v>604</v>
      </c>
    </row>
    <row r="66" spans="1:32" x14ac:dyDescent="0.15">
      <c r="A66" s="54" t="s">
        <v>769</v>
      </c>
      <c r="B66" s="54" t="s">
        <v>586</v>
      </c>
      <c r="C66" s="54" t="s">
        <v>586</v>
      </c>
      <c r="D66" s="54" t="s">
        <v>586</v>
      </c>
      <c r="E66" s="54" t="s">
        <v>586</v>
      </c>
      <c r="F66" s="54" t="s">
        <v>586</v>
      </c>
      <c r="G66" s="54" t="s">
        <v>586</v>
      </c>
      <c r="H66" s="54" t="s">
        <v>586</v>
      </c>
      <c r="I66" s="54" t="s">
        <v>163</v>
      </c>
      <c r="J66" s="54" t="s">
        <v>163</v>
      </c>
      <c r="K66" s="54" t="s">
        <v>163</v>
      </c>
      <c r="L66" s="54">
        <v>-3</v>
      </c>
      <c r="M66" s="54">
        <v>-4</v>
      </c>
      <c r="N66" s="54">
        <v>5</v>
      </c>
      <c r="O66" s="54">
        <v>5</v>
      </c>
      <c r="P66" s="54">
        <v>24</v>
      </c>
      <c r="Q66" s="54">
        <v>27</v>
      </c>
      <c r="R66" s="54">
        <v>36</v>
      </c>
      <c r="S66" s="54">
        <v>65</v>
      </c>
      <c r="T66" s="54">
        <v>73</v>
      </c>
      <c r="U66" s="54">
        <v>89</v>
      </c>
      <c r="V66" s="54">
        <v>39</v>
      </c>
      <c r="W66" s="54">
        <v>38</v>
      </c>
      <c r="X66" s="54" t="s">
        <v>604</v>
      </c>
      <c r="Y66" s="54">
        <v>166</v>
      </c>
      <c r="Z66" s="54">
        <v>134</v>
      </c>
      <c r="AA66" s="54">
        <v>156</v>
      </c>
      <c r="AB66" s="54">
        <v>331</v>
      </c>
      <c r="AC66" s="54" t="s">
        <v>604</v>
      </c>
      <c r="AD66" s="54" t="s">
        <v>604</v>
      </c>
      <c r="AE66" s="54" t="s">
        <v>604</v>
      </c>
      <c r="AF66" s="54" t="s">
        <v>604</v>
      </c>
    </row>
    <row r="67" spans="1:32" x14ac:dyDescent="0.15">
      <c r="A67" s="54" t="s">
        <v>768</v>
      </c>
      <c r="B67" s="54" t="s">
        <v>586</v>
      </c>
      <c r="C67" s="54" t="s">
        <v>586</v>
      </c>
      <c r="D67" s="54" t="s">
        <v>586</v>
      </c>
      <c r="E67" s="54" t="s">
        <v>586</v>
      </c>
      <c r="F67" s="54" t="s">
        <v>586</v>
      </c>
      <c r="G67" s="54" t="s">
        <v>586</v>
      </c>
      <c r="H67" s="54" t="s">
        <v>586</v>
      </c>
      <c r="I67" s="54" t="s">
        <v>586</v>
      </c>
      <c r="J67" s="54" t="s">
        <v>586</v>
      </c>
      <c r="K67" s="54" t="s">
        <v>586</v>
      </c>
      <c r="L67" s="54" t="s">
        <v>586</v>
      </c>
      <c r="M67" s="54" t="s">
        <v>586</v>
      </c>
      <c r="N67" s="54" t="s">
        <v>586</v>
      </c>
      <c r="O67" s="54" t="s">
        <v>586</v>
      </c>
      <c r="P67" s="54" t="s">
        <v>586</v>
      </c>
      <c r="Q67" s="54" t="s">
        <v>586</v>
      </c>
      <c r="R67" s="54" t="s">
        <v>586</v>
      </c>
      <c r="S67" s="54" t="s">
        <v>586</v>
      </c>
      <c r="T67" s="54" t="s">
        <v>586</v>
      </c>
      <c r="U67" s="54" t="s">
        <v>586</v>
      </c>
      <c r="V67" s="54" t="s">
        <v>586</v>
      </c>
      <c r="W67" s="54" t="s">
        <v>586</v>
      </c>
      <c r="X67" s="54" t="s">
        <v>619</v>
      </c>
      <c r="Y67" s="54" t="s">
        <v>619</v>
      </c>
      <c r="Z67" s="54" t="s">
        <v>619</v>
      </c>
      <c r="AA67" s="54" t="s">
        <v>619</v>
      </c>
      <c r="AB67" s="54" t="s">
        <v>619</v>
      </c>
      <c r="AC67" s="54" t="s">
        <v>586</v>
      </c>
      <c r="AD67" s="54" t="s">
        <v>586</v>
      </c>
      <c r="AE67" s="54" t="s">
        <v>586</v>
      </c>
      <c r="AF67" s="54" t="s">
        <v>586</v>
      </c>
    </row>
    <row r="68" spans="1:32" x14ac:dyDescent="0.15">
      <c r="A68" s="54" t="s">
        <v>767</v>
      </c>
      <c r="B68" s="54" t="s">
        <v>586</v>
      </c>
      <c r="C68" s="54" t="s">
        <v>586</v>
      </c>
      <c r="D68" s="54" t="s">
        <v>586</v>
      </c>
      <c r="E68" s="54" t="s">
        <v>586</v>
      </c>
      <c r="F68" s="54" t="s">
        <v>586</v>
      </c>
      <c r="G68" s="54" t="s">
        <v>586</v>
      </c>
      <c r="H68" s="54" t="s">
        <v>586</v>
      </c>
      <c r="I68" s="54" t="s">
        <v>586</v>
      </c>
      <c r="J68" s="54" t="s">
        <v>586</v>
      </c>
      <c r="K68" s="54" t="s">
        <v>586</v>
      </c>
      <c r="L68" s="54" t="s">
        <v>586</v>
      </c>
      <c r="M68" s="54" t="s">
        <v>586</v>
      </c>
      <c r="N68" s="54">
        <v>1</v>
      </c>
      <c r="O68" s="54">
        <v>-2</v>
      </c>
      <c r="P68" s="54">
        <v>-4</v>
      </c>
      <c r="Q68" s="54">
        <v>-7</v>
      </c>
      <c r="R68" s="54" t="s">
        <v>604</v>
      </c>
      <c r="S68" s="54">
        <v>-9</v>
      </c>
      <c r="T68" s="54">
        <v>-69</v>
      </c>
      <c r="U68" s="54">
        <v>66</v>
      </c>
      <c r="V68" s="54" t="s">
        <v>604</v>
      </c>
      <c r="W68" s="54">
        <v>137</v>
      </c>
      <c r="X68" s="54">
        <v>-4</v>
      </c>
      <c r="Y68" s="54">
        <v>-3</v>
      </c>
      <c r="Z68" s="54">
        <v>-2</v>
      </c>
      <c r="AA68" s="54">
        <v>-1</v>
      </c>
      <c r="AB68" s="54" t="s">
        <v>619</v>
      </c>
      <c r="AC68" s="54">
        <v>2</v>
      </c>
      <c r="AD68" s="54">
        <v>2</v>
      </c>
      <c r="AE68" s="54" t="s">
        <v>619</v>
      </c>
      <c r="AF68" s="54">
        <v>-9</v>
      </c>
    </row>
    <row r="69" spans="1:32" x14ac:dyDescent="0.15">
      <c r="A69" s="54" t="s">
        <v>766</v>
      </c>
      <c r="B69" s="54" t="s">
        <v>586</v>
      </c>
      <c r="C69" s="54" t="s">
        <v>586</v>
      </c>
      <c r="D69" s="54" t="s">
        <v>586</v>
      </c>
      <c r="E69" s="54" t="s">
        <v>586</v>
      </c>
      <c r="F69" s="54" t="s">
        <v>586</v>
      </c>
      <c r="G69" s="54" t="s">
        <v>586</v>
      </c>
      <c r="H69" s="54" t="s">
        <v>586</v>
      </c>
      <c r="I69" s="54" t="s">
        <v>163</v>
      </c>
      <c r="J69" s="54" t="s">
        <v>163</v>
      </c>
      <c r="K69" s="54" t="s">
        <v>163</v>
      </c>
      <c r="L69" s="54">
        <v>0</v>
      </c>
      <c r="M69" s="54">
        <v>0</v>
      </c>
      <c r="N69" s="54" t="s">
        <v>604</v>
      </c>
      <c r="O69" s="54">
        <v>17</v>
      </c>
      <c r="P69" s="54">
        <v>22</v>
      </c>
      <c r="Q69" s="54">
        <v>12</v>
      </c>
      <c r="R69" s="54">
        <v>93</v>
      </c>
      <c r="S69" s="54">
        <v>200</v>
      </c>
      <c r="T69" s="54">
        <v>252</v>
      </c>
      <c r="U69" s="54">
        <v>168</v>
      </c>
      <c r="V69" s="54">
        <v>198</v>
      </c>
      <c r="W69" s="54">
        <v>238</v>
      </c>
      <c r="X69" s="54">
        <v>295</v>
      </c>
      <c r="Y69" s="54">
        <v>397</v>
      </c>
      <c r="Z69" s="54">
        <v>536</v>
      </c>
      <c r="AA69" s="54">
        <v>991</v>
      </c>
      <c r="AB69" s="54">
        <v>912</v>
      </c>
      <c r="AC69" s="54">
        <v>616</v>
      </c>
      <c r="AD69" s="54">
        <v>616</v>
      </c>
      <c r="AE69" s="54">
        <v>690</v>
      </c>
      <c r="AF69" s="54">
        <v>840</v>
      </c>
    </row>
    <row r="70" spans="1:32" x14ac:dyDescent="0.15">
      <c r="A70" s="54" t="s">
        <v>765</v>
      </c>
      <c r="B70" s="54" t="s">
        <v>586</v>
      </c>
      <c r="C70" s="54" t="s">
        <v>586</v>
      </c>
      <c r="D70" s="54" t="s">
        <v>586</v>
      </c>
      <c r="E70" s="54" t="s">
        <v>586</v>
      </c>
      <c r="F70" s="54" t="s">
        <v>586</v>
      </c>
      <c r="G70" s="54" t="s">
        <v>586</v>
      </c>
      <c r="H70" s="54" t="s">
        <v>586</v>
      </c>
      <c r="I70" s="54">
        <v>4</v>
      </c>
      <c r="J70" s="54">
        <v>6</v>
      </c>
      <c r="K70" s="54">
        <v>63</v>
      </c>
      <c r="L70" s="54" t="s">
        <v>163</v>
      </c>
      <c r="M70" s="54" t="s">
        <v>163</v>
      </c>
      <c r="N70" s="54" t="s">
        <v>586</v>
      </c>
      <c r="O70" s="54" t="s">
        <v>586</v>
      </c>
      <c r="P70" s="54" t="s">
        <v>586</v>
      </c>
      <c r="Q70" s="54" t="s">
        <v>586</v>
      </c>
      <c r="R70" s="54" t="s">
        <v>586</v>
      </c>
      <c r="S70" s="54" t="s">
        <v>586</v>
      </c>
      <c r="T70" s="54" t="s">
        <v>586</v>
      </c>
      <c r="U70" s="54" t="s">
        <v>586</v>
      </c>
      <c r="V70" s="54" t="s">
        <v>586</v>
      </c>
      <c r="W70" s="54" t="s">
        <v>586</v>
      </c>
      <c r="X70" s="54" t="s">
        <v>586</v>
      </c>
      <c r="Y70" s="54" t="s">
        <v>586</v>
      </c>
      <c r="Z70" s="54" t="s">
        <v>586</v>
      </c>
      <c r="AA70" s="54" t="s">
        <v>586</v>
      </c>
      <c r="AB70" s="54" t="s">
        <v>586</v>
      </c>
      <c r="AC70" s="54" t="s">
        <v>586</v>
      </c>
      <c r="AD70" s="54" t="s">
        <v>586</v>
      </c>
      <c r="AE70" s="54" t="s">
        <v>586</v>
      </c>
      <c r="AF70" s="54" t="s">
        <v>586</v>
      </c>
    </row>
    <row r="71" spans="1:32" x14ac:dyDescent="0.15">
      <c r="A71" s="54" t="s">
        <v>764</v>
      </c>
      <c r="B71" s="54" t="s">
        <v>586</v>
      </c>
      <c r="C71" s="54" t="s">
        <v>586</v>
      </c>
      <c r="D71" s="54" t="s">
        <v>586</v>
      </c>
      <c r="E71" s="54" t="s">
        <v>586</v>
      </c>
      <c r="F71" s="54" t="s">
        <v>586</v>
      </c>
      <c r="G71" s="54" t="s">
        <v>586</v>
      </c>
      <c r="H71" s="54" t="s">
        <v>586</v>
      </c>
      <c r="I71" s="54" t="s">
        <v>163</v>
      </c>
      <c r="J71" s="54" t="s">
        <v>163</v>
      </c>
      <c r="K71" s="54" t="s">
        <v>163</v>
      </c>
      <c r="L71" s="54">
        <v>0</v>
      </c>
      <c r="M71" s="54" t="s">
        <v>604</v>
      </c>
      <c r="N71" s="54" t="s">
        <v>604</v>
      </c>
      <c r="O71" s="54" t="s">
        <v>604</v>
      </c>
      <c r="P71" s="54" t="s">
        <v>604</v>
      </c>
      <c r="Q71" s="54" t="s">
        <v>604</v>
      </c>
      <c r="R71" s="54" t="s">
        <v>604</v>
      </c>
      <c r="S71" s="54">
        <v>167</v>
      </c>
      <c r="T71" s="54" t="s">
        <v>604</v>
      </c>
      <c r="U71" s="54">
        <v>99</v>
      </c>
      <c r="V71" s="54">
        <v>91</v>
      </c>
      <c r="W71" s="54">
        <v>77</v>
      </c>
      <c r="X71" s="54" t="s">
        <v>604</v>
      </c>
      <c r="Y71" s="54">
        <v>135</v>
      </c>
      <c r="Z71" s="54" t="s">
        <v>604</v>
      </c>
      <c r="AA71" s="54" t="s">
        <v>604</v>
      </c>
      <c r="AB71" s="54" t="s">
        <v>604</v>
      </c>
      <c r="AC71" s="54">
        <v>55</v>
      </c>
      <c r="AD71" s="54">
        <v>58</v>
      </c>
      <c r="AE71" s="54">
        <v>63</v>
      </c>
      <c r="AF71" s="54">
        <v>71</v>
      </c>
    </row>
    <row r="72" spans="1:32" x14ac:dyDescent="0.15">
      <c r="A72" s="54" t="s">
        <v>763</v>
      </c>
      <c r="B72" s="54" t="s">
        <v>604</v>
      </c>
      <c r="C72" s="54" t="s">
        <v>604</v>
      </c>
      <c r="D72" s="54" t="s">
        <v>604</v>
      </c>
      <c r="E72" s="54" t="s">
        <v>604</v>
      </c>
      <c r="F72" s="54" t="s">
        <v>604</v>
      </c>
      <c r="G72" s="54" t="s">
        <v>604</v>
      </c>
      <c r="H72" s="54" t="s">
        <v>604</v>
      </c>
      <c r="I72" s="54">
        <v>4</v>
      </c>
      <c r="J72" s="54" t="s">
        <v>604</v>
      </c>
      <c r="K72" s="54" t="s">
        <v>604</v>
      </c>
      <c r="L72" s="54" t="s">
        <v>163</v>
      </c>
      <c r="M72" s="54" t="s">
        <v>163</v>
      </c>
      <c r="N72" s="54" t="s">
        <v>586</v>
      </c>
      <c r="O72" s="54" t="s">
        <v>586</v>
      </c>
      <c r="P72" s="54" t="s">
        <v>586</v>
      </c>
      <c r="Q72" s="54" t="s">
        <v>586</v>
      </c>
      <c r="R72" s="54" t="s">
        <v>586</v>
      </c>
      <c r="S72" s="54" t="s">
        <v>586</v>
      </c>
      <c r="T72" s="54" t="s">
        <v>586</v>
      </c>
      <c r="U72" s="54" t="s">
        <v>586</v>
      </c>
      <c r="V72" s="54" t="s">
        <v>586</v>
      </c>
      <c r="W72" s="54" t="s">
        <v>586</v>
      </c>
      <c r="X72" s="54" t="s">
        <v>586</v>
      </c>
      <c r="Y72" s="54" t="s">
        <v>586</v>
      </c>
      <c r="Z72" s="54" t="s">
        <v>586</v>
      </c>
      <c r="AA72" s="54" t="s">
        <v>586</v>
      </c>
      <c r="AB72" s="54" t="s">
        <v>586</v>
      </c>
      <c r="AC72" s="54" t="s">
        <v>586</v>
      </c>
      <c r="AD72" s="54" t="s">
        <v>586</v>
      </c>
      <c r="AE72" s="54" t="s">
        <v>586</v>
      </c>
      <c r="AF72" s="54" t="s">
        <v>586</v>
      </c>
    </row>
    <row r="73" spans="1:32" x14ac:dyDescent="0.15">
      <c r="A73" s="54" t="s">
        <v>762</v>
      </c>
      <c r="B73" s="54">
        <v>28161</v>
      </c>
      <c r="C73" s="54">
        <v>25631</v>
      </c>
      <c r="D73" s="54">
        <v>26549</v>
      </c>
      <c r="E73" s="54">
        <v>30417</v>
      </c>
      <c r="F73" s="54">
        <v>39318</v>
      </c>
      <c r="G73" s="54">
        <v>50147</v>
      </c>
      <c r="H73" s="54">
        <v>55411</v>
      </c>
      <c r="I73" s="54">
        <v>62145</v>
      </c>
      <c r="J73" s="54">
        <v>71413</v>
      </c>
      <c r="K73" s="54">
        <v>77677</v>
      </c>
      <c r="L73" s="54">
        <v>91307</v>
      </c>
      <c r="M73" s="54">
        <v>100482</v>
      </c>
      <c r="N73" s="54">
        <v>116478</v>
      </c>
      <c r="O73" s="54">
        <v>131377</v>
      </c>
      <c r="P73" s="54">
        <v>155925</v>
      </c>
      <c r="Q73" s="54">
        <v>180818</v>
      </c>
      <c r="R73" s="54">
        <v>196755</v>
      </c>
      <c r="S73" s="54">
        <v>253928</v>
      </c>
      <c r="T73" s="54">
        <v>266576</v>
      </c>
      <c r="U73" s="54">
        <v>279611</v>
      </c>
      <c r="V73" s="54">
        <v>289413</v>
      </c>
      <c r="W73" s="54">
        <v>297222</v>
      </c>
      <c r="X73" s="54">
        <v>351709</v>
      </c>
      <c r="Y73" s="54">
        <v>379582</v>
      </c>
      <c r="Z73" s="54">
        <v>418429</v>
      </c>
      <c r="AA73" s="54">
        <v>556160</v>
      </c>
      <c r="AB73" s="54">
        <v>588992</v>
      </c>
      <c r="AC73" s="54">
        <v>718478</v>
      </c>
      <c r="AD73" s="54">
        <v>752788</v>
      </c>
      <c r="AE73" s="54">
        <v>807362</v>
      </c>
      <c r="AF73" s="54">
        <v>869268</v>
      </c>
    </row>
    <row r="74" spans="1:32" x14ac:dyDescent="0.15">
      <c r="A74" s="54" t="s">
        <v>761</v>
      </c>
      <c r="B74" s="54">
        <v>19834</v>
      </c>
      <c r="C74" s="54">
        <v>18931</v>
      </c>
      <c r="D74" s="54">
        <v>19133</v>
      </c>
      <c r="E74" s="54">
        <v>18115</v>
      </c>
      <c r="F74" s="54">
        <v>20416</v>
      </c>
      <c r="G74" s="54">
        <v>21921</v>
      </c>
      <c r="H74" s="54">
        <v>22473</v>
      </c>
      <c r="I74" s="54">
        <v>21806</v>
      </c>
      <c r="J74" s="54">
        <v>22933</v>
      </c>
      <c r="K74" s="54">
        <v>24607</v>
      </c>
      <c r="L74" s="54">
        <v>28760</v>
      </c>
      <c r="M74" s="54">
        <v>31210</v>
      </c>
      <c r="N74" s="54">
        <v>37673</v>
      </c>
      <c r="O74" s="54">
        <v>49170</v>
      </c>
      <c r="P74" s="54">
        <v>57372</v>
      </c>
      <c r="Q74" s="54">
        <v>69507</v>
      </c>
      <c r="R74" s="54">
        <v>72593</v>
      </c>
      <c r="S74" s="54">
        <v>83477</v>
      </c>
      <c r="T74" s="54">
        <v>84220</v>
      </c>
      <c r="U74" s="54">
        <v>76809</v>
      </c>
      <c r="V74" s="54">
        <v>64603</v>
      </c>
      <c r="W74" s="54">
        <v>66256</v>
      </c>
      <c r="X74" s="54">
        <v>68685</v>
      </c>
      <c r="Y74" s="54">
        <v>73311</v>
      </c>
      <c r="Z74" s="54">
        <v>80477</v>
      </c>
      <c r="AA74" s="54">
        <v>104732</v>
      </c>
      <c r="AB74" s="54">
        <v>98603</v>
      </c>
      <c r="AC74" s="54">
        <v>119765</v>
      </c>
      <c r="AD74" s="54">
        <v>136598</v>
      </c>
      <c r="AE74" s="54">
        <v>152671</v>
      </c>
      <c r="AF74" s="54">
        <v>171268</v>
      </c>
    </row>
    <row r="75" spans="1:32" x14ac:dyDescent="0.15">
      <c r="A75" s="54" t="s">
        <v>760</v>
      </c>
      <c r="B75" s="54">
        <v>2864</v>
      </c>
      <c r="C75" s="54">
        <v>2697</v>
      </c>
      <c r="D75" s="54">
        <v>2735</v>
      </c>
      <c r="E75" s="54">
        <v>2698</v>
      </c>
      <c r="F75" s="54">
        <v>2931</v>
      </c>
      <c r="G75" s="54">
        <v>2818</v>
      </c>
      <c r="H75" s="54">
        <v>2682</v>
      </c>
      <c r="I75" s="54">
        <v>2215</v>
      </c>
      <c r="J75" s="54">
        <v>2531</v>
      </c>
      <c r="K75" s="54">
        <v>2831</v>
      </c>
      <c r="L75" s="54">
        <v>3327</v>
      </c>
      <c r="M75" s="54">
        <v>4442</v>
      </c>
      <c r="N75" s="54">
        <v>5692</v>
      </c>
      <c r="O75" s="54">
        <v>7660</v>
      </c>
      <c r="P75" s="54">
        <v>7893</v>
      </c>
      <c r="Q75" s="54">
        <v>10980</v>
      </c>
      <c r="R75" s="54">
        <v>12327</v>
      </c>
      <c r="S75" s="54">
        <v>18865</v>
      </c>
      <c r="T75" s="54">
        <v>17488</v>
      </c>
      <c r="U75" s="54">
        <v>15535</v>
      </c>
      <c r="V75" s="54">
        <v>11288</v>
      </c>
      <c r="W75" s="54">
        <v>10663</v>
      </c>
      <c r="X75" s="54">
        <v>9201</v>
      </c>
      <c r="Y75" s="54">
        <v>10103</v>
      </c>
      <c r="Z75" s="54">
        <v>13174</v>
      </c>
      <c r="AA75" s="54">
        <v>13692</v>
      </c>
      <c r="AB75" s="54">
        <v>12197</v>
      </c>
      <c r="AC75" s="54">
        <v>12610</v>
      </c>
      <c r="AD75" s="54">
        <v>11747</v>
      </c>
      <c r="AE75" s="54">
        <v>13498</v>
      </c>
      <c r="AF75" s="54">
        <v>14396</v>
      </c>
    </row>
    <row r="76" spans="1:32" x14ac:dyDescent="0.15">
      <c r="A76" s="54" t="s">
        <v>759</v>
      </c>
      <c r="B76" s="54">
        <v>9290</v>
      </c>
      <c r="C76" s="54">
        <v>9154</v>
      </c>
      <c r="D76" s="54">
        <v>9425</v>
      </c>
      <c r="E76" s="54">
        <v>9110</v>
      </c>
      <c r="F76" s="54">
        <v>9498</v>
      </c>
      <c r="G76" s="54">
        <v>11128</v>
      </c>
      <c r="H76" s="54">
        <v>12767</v>
      </c>
      <c r="I76" s="54">
        <v>14025</v>
      </c>
      <c r="J76" s="54">
        <v>14384</v>
      </c>
      <c r="K76" s="54">
        <v>14997</v>
      </c>
      <c r="L76" s="54">
        <v>16313</v>
      </c>
      <c r="M76" s="54">
        <v>16772</v>
      </c>
      <c r="N76" s="54">
        <v>17885</v>
      </c>
      <c r="O76" s="54">
        <v>25002</v>
      </c>
      <c r="P76" s="54">
        <v>29105</v>
      </c>
      <c r="Q76" s="54">
        <v>35778</v>
      </c>
      <c r="R76" s="54">
        <v>37195</v>
      </c>
      <c r="S76" s="54">
        <v>37184</v>
      </c>
      <c r="T76" s="54">
        <v>36717</v>
      </c>
      <c r="U76" s="54">
        <v>32027</v>
      </c>
      <c r="V76" s="54">
        <v>27598</v>
      </c>
      <c r="W76" s="54">
        <v>29553</v>
      </c>
      <c r="X76" s="54">
        <v>29485</v>
      </c>
      <c r="Y76" s="54">
        <v>30882</v>
      </c>
      <c r="Z76" s="54">
        <v>33504</v>
      </c>
      <c r="AA76" s="54">
        <v>48807</v>
      </c>
      <c r="AB76" s="54">
        <v>43953</v>
      </c>
      <c r="AC76" s="54">
        <v>55380</v>
      </c>
      <c r="AD76" s="54">
        <v>66963</v>
      </c>
      <c r="AE76" s="54">
        <v>73836</v>
      </c>
      <c r="AF76" s="54">
        <v>79394</v>
      </c>
    </row>
    <row r="77" spans="1:32" x14ac:dyDescent="0.15">
      <c r="A77" s="54" t="s">
        <v>758</v>
      </c>
      <c r="B77" s="54">
        <v>311</v>
      </c>
      <c r="C77" s="54">
        <v>160</v>
      </c>
      <c r="D77" s="54">
        <v>162</v>
      </c>
      <c r="E77" s="54">
        <v>255</v>
      </c>
      <c r="F77" s="54">
        <v>473</v>
      </c>
      <c r="G77" s="54">
        <v>617</v>
      </c>
      <c r="H77" s="54">
        <v>988</v>
      </c>
      <c r="I77" s="54">
        <v>1412</v>
      </c>
      <c r="J77" s="54">
        <v>1896</v>
      </c>
      <c r="K77" s="54">
        <v>2069</v>
      </c>
      <c r="L77" s="54">
        <v>2544</v>
      </c>
      <c r="M77" s="54">
        <v>2749</v>
      </c>
      <c r="N77" s="54">
        <v>5062</v>
      </c>
      <c r="O77" s="54">
        <v>6216</v>
      </c>
      <c r="P77" s="54">
        <v>8156</v>
      </c>
      <c r="Q77" s="54">
        <v>9148</v>
      </c>
      <c r="R77" s="54">
        <v>9029</v>
      </c>
      <c r="S77" s="54">
        <v>10177</v>
      </c>
      <c r="T77" s="54">
        <v>10052</v>
      </c>
      <c r="U77" s="54">
        <v>10526</v>
      </c>
      <c r="V77" s="54">
        <v>8928</v>
      </c>
      <c r="W77" s="54">
        <v>9021</v>
      </c>
      <c r="X77" s="54">
        <v>10804</v>
      </c>
      <c r="Y77" s="54">
        <v>11127</v>
      </c>
      <c r="Z77" s="54">
        <v>10927</v>
      </c>
      <c r="AA77" s="54">
        <v>16337</v>
      </c>
      <c r="AB77" s="54">
        <v>16286</v>
      </c>
      <c r="AC77" s="54">
        <v>25404</v>
      </c>
      <c r="AD77" s="54">
        <v>30747</v>
      </c>
      <c r="AE77" s="54">
        <v>34966</v>
      </c>
      <c r="AF77" s="54">
        <v>39870</v>
      </c>
    </row>
    <row r="78" spans="1:32" x14ac:dyDescent="0.15">
      <c r="A78" s="54" t="s">
        <v>757</v>
      </c>
      <c r="B78" s="54">
        <v>1769</v>
      </c>
      <c r="C78" s="54">
        <v>2135</v>
      </c>
      <c r="D78" s="54">
        <v>2150</v>
      </c>
      <c r="E78" s="54">
        <v>2188</v>
      </c>
      <c r="F78" s="54">
        <v>3332</v>
      </c>
      <c r="G78" s="54">
        <v>3148</v>
      </c>
      <c r="H78" s="54">
        <v>2331</v>
      </c>
      <c r="I78" s="54">
        <v>1660</v>
      </c>
      <c r="J78" s="54">
        <v>1677</v>
      </c>
      <c r="K78" s="54">
        <v>1876</v>
      </c>
      <c r="L78" s="54">
        <v>3053</v>
      </c>
      <c r="M78" s="54">
        <v>2930</v>
      </c>
      <c r="N78" s="54">
        <v>3463</v>
      </c>
      <c r="O78" s="54">
        <v>3506</v>
      </c>
      <c r="P78" s="54">
        <v>3531</v>
      </c>
      <c r="Q78" s="54">
        <v>4097</v>
      </c>
      <c r="R78" s="54">
        <v>3749</v>
      </c>
      <c r="S78" s="54">
        <v>3775</v>
      </c>
      <c r="T78" s="54">
        <v>3693</v>
      </c>
      <c r="U78" s="54">
        <v>3122</v>
      </c>
      <c r="V78" s="54">
        <v>2622</v>
      </c>
      <c r="W78" s="54">
        <v>2773</v>
      </c>
      <c r="X78" s="54">
        <v>2991</v>
      </c>
      <c r="Y78" s="54">
        <v>4292</v>
      </c>
      <c r="Z78" s="54">
        <v>3799</v>
      </c>
      <c r="AA78" s="54">
        <v>4552</v>
      </c>
      <c r="AB78" s="54">
        <v>5028</v>
      </c>
      <c r="AC78" s="54">
        <v>6050</v>
      </c>
      <c r="AD78" s="54">
        <v>6181</v>
      </c>
      <c r="AE78" s="54">
        <v>6475</v>
      </c>
      <c r="AF78" s="54">
        <v>8434</v>
      </c>
    </row>
    <row r="79" spans="1:32" x14ac:dyDescent="0.15">
      <c r="A79" s="54" t="s">
        <v>756</v>
      </c>
      <c r="B79" s="54">
        <v>388</v>
      </c>
      <c r="C79" s="54">
        <v>443</v>
      </c>
      <c r="D79" s="54">
        <v>372</v>
      </c>
      <c r="E79" s="54">
        <v>352</v>
      </c>
      <c r="F79" s="54">
        <v>410</v>
      </c>
      <c r="G79" s="54">
        <v>475</v>
      </c>
      <c r="H79" s="54">
        <v>437</v>
      </c>
      <c r="I79" s="54">
        <v>301</v>
      </c>
      <c r="J79" s="54">
        <v>280</v>
      </c>
      <c r="K79" s="54">
        <v>321</v>
      </c>
      <c r="L79" s="54">
        <v>295</v>
      </c>
      <c r="M79" s="54">
        <v>555</v>
      </c>
      <c r="N79" s="54">
        <v>784</v>
      </c>
      <c r="O79" s="54">
        <v>889</v>
      </c>
      <c r="P79" s="54">
        <v>922</v>
      </c>
      <c r="Q79" s="54">
        <v>838</v>
      </c>
      <c r="R79" s="54">
        <v>904</v>
      </c>
      <c r="S79" s="54">
        <v>1116</v>
      </c>
      <c r="T79" s="54">
        <v>832</v>
      </c>
      <c r="U79" s="54">
        <v>579</v>
      </c>
      <c r="V79" s="54">
        <v>809</v>
      </c>
      <c r="W79" s="54">
        <v>975</v>
      </c>
      <c r="X79" s="54">
        <v>881</v>
      </c>
      <c r="Y79" s="54">
        <v>941</v>
      </c>
      <c r="Z79" s="54">
        <v>904</v>
      </c>
      <c r="AA79" s="54">
        <v>1007</v>
      </c>
      <c r="AB79" s="54">
        <v>1098</v>
      </c>
      <c r="AC79" s="54">
        <v>1339</v>
      </c>
      <c r="AD79" s="54">
        <v>1283</v>
      </c>
      <c r="AE79" s="54">
        <v>793</v>
      </c>
      <c r="AF79" s="54">
        <v>851</v>
      </c>
    </row>
    <row r="80" spans="1:32" x14ac:dyDescent="0.15">
      <c r="A80" s="54" t="s">
        <v>755</v>
      </c>
      <c r="B80" s="54">
        <v>1990</v>
      </c>
      <c r="C80" s="54">
        <v>2082</v>
      </c>
      <c r="D80" s="54">
        <v>2003</v>
      </c>
      <c r="E80" s="54">
        <v>1368</v>
      </c>
      <c r="F80" s="54">
        <v>1239</v>
      </c>
      <c r="G80" s="54">
        <v>1141</v>
      </c>
      <c r="H80" s="54">
        <v>1124</v>
      </c>
      <c r="I80" s="54">
        <v>813</v>
      </c>
      <c r="J80" s="54">
        <v>599</v>
      </c>
      <c r="K80" s="54">
        <v>492</v>
      </c>
      <c r="L80" s="54">
        <v>620</v>
      </c>
      <c r="M80" s="54">
        <v>622</v>
      </c>
      <c r="N80" s="54">
        <v>971</v>
      </c>
      <c r="O80" s="54">
        <v>1335</v>
      </c>
      <c r="P80" s="54">
        <v>2281</v>
      </c>
      <c r="Q80" s="54">
        <v>2147</v>
      </c>
      <c r="R80" s="54">
        <v>2148</v>
      </c>
      <c r="S80" s="54">
        <v>3148</v>
      </c>
      <c r="T80" s="54">
        <v>3130</v>
      </c>
      <c r="U80" s="54">
        <v>3197</v>
      </c>
      <c r="V80" s="54">
        <v>3310</v>
      </c>
      <c r="W80" s="54">
        <v>3401</v>
      </c>
      <c r="X80" s="54">
        <v>4773</v>
      </c>
      <c r="Y80" s="54">
        <v>5542</v>
      </c>
      <c r="Z80" s="54">
        <v>5561</v>
      </c>
      <c r="AA80" s="54">
        <v>5964</v>
      </c>
      <c r="AB80" s="54">
        <v>4448</v>
      </c>
      <c r="AC80" s="54">
        <v>6435</v>
      </c>
      <c r="AD80" s="54">
        <v>7196</v>
      </c>
      <c r="AE80" s="54">
        <v>8993</v>
      </c>
      <c r="AF80" s="54">
        <v>10918</v>
      </c>
    </row>
    <row r="81" spans="1:32" x14ac:dyDescent="0.15">
      <c r="A81" s="54" t="s">
        <v>754</v>
      </c>
      <c r="B81" s="54">
        <v>2631</v>
      </c>
      <c r="C81" s="54">
        <v>1708</v>
      </c>
      <c r="D81" s="54">
        <v>1752</v>
      </c>
      <c r="E81" s="54">
        <v>1562</v>
      </c>
      <c r="F81" s="54">
        <v>1920</v>
      </c>
      <c r="G81" s="54">
        <v>2045</v>
      </c>
      <c r="H81" s="54">
        <v>1714</v>
      </c>
      <c r="I81" s="54">
        <v>932</v>
      </c>
      <c r="J81" s="54">
        <v>1087</v>
      </c>
      <c r="K81" s="54">
        <v>1427</v>
      </c>
      <c r="L81" s="54">
        <v>1972</v>
      </c>
      <c r="M81" s="54">
        <v>2362</v>
      </c>
      <c r="N81" s="54">
        <v>3087</v>
      </c>
      <c r="O81" s="54">
        <v>3634</v>
      </c>
      <c r="P81" s="54">
        <v>4474</v>
      </c>
      <c r="Q81" s="54">
        <v>5339</v>
      </c>
      <c r="R81" s="54">
        <v>5912</v>
      </c>
      <c r="S81" s="54">
        <v>7385</v>
      </c>
      <c r="T81" s="54">
        <v>10531</v>
      </c>
      <c r="U81" s="54">
        <v>10069</v>
      </c>
      <c r="V81" s="54">
        <v>8671</v>
      </c>
      <c r="W81" s="54">
        <v>8438</v>
      </c>
      <c r="X81" s="54">
        <v>9109</v>
      </c>
      <c r="Y81" s="54">
        <v>8934</v>
      </c>
      <c r="Z81" s="54">
        <v>10922</v>
      </c>
      <c r="AA81" s="54">
        <v>12871</v>
      </c>
      <c r="AB81" s="54">
        <v>13545</v>
      </c>
      <c r="AC81" s="54">
        <v>10248</v>
      </c>
      <c r="AD81" s="54">
        <v>10255</v>
      </c>
      <c r="AE81" s="54">
        <v>11871</v>
      </c>
      <c r="AF81" s="54">
        <v>15034</v>
      </c>
    </row>
    <row r="82" spans="1:32" x14ac:dyDescent="0.15">
      <c r="A82" s="54" t="s">
        <v>212</v>
      </c>
      <c r="B82" s="54">
        <v>591</v>
      </c>
      <c r="C82" s="54">
        <v>552</v>
      </c>
      <c r="D82" s="54">
        <v>533</v>
      </c>
      <c r="E82" s="54">
        <v>583</v>
      </c>
      <c r="F82" s="54">
        <v>613</v>
      </c>
      <c r="G82" s="54">
        <v>551</v>
      </c>
      <c r="H82" s="54">
        <v>431</v>
      </c>
      <c r="I82" s="54">
        <v>448</v>
      </c>
      <c r="J82" s="54">
        <v>479</v>
      </c>
      <c r="K82" s="54">
        <v>594</v>
      </c>
      <c r="L82" s="54">
        <v>636</v>
      </c>
      <c r="M82" s="54">
        <v>778</v>
      </c>
      <c r="N82" s="54">
        <v>728</v>
      </c>
      <c r="O82" s="54">
        <v>928</v>
      </c>
      <c r="P82" s="54">
        <v>1010</v>
      </c>
      <c r="Q82" s="54">
        <v>1182</v>
      </c>
      <c r="R82" s="54">
        <v>1329</v>
      </c>
      <c r="S82" s="54">
        <v>1828</v>
      </c>
      <c r="T82" s="54">
        <v>1778</v>
      </c>
      <c r="U82" s="54">
        <v>1755</v>
      </c>
      <c r="V82" s="54">
        <v>1377</v>
      </c>
      <c r="W82" s="54">
        <v>1431</v>
      </c>
      <c r="X82" s="54">
        <v>1441</v>
      </c>
      <c r="Y82" s="54">
        <v>1489</v>
      </c>
      <c r="Z82" s="54">
        <v>1686</v>
      </c>
      <c r="AA82" s="54">
        <v>1501</v>
      </c>
      <c r="AB82" s="54">
        <v>2048</v>
      </c>
      <c r="AC82" s="54">
        <v>2297</v>
      </c>
      <c r="AD82" s="54">
        <v>2225</v>
      </c>
      <c r="AE82" s="54">
        <v>2239</v>
      </c>
      <c r="AF82" s="54">
        <v>2369</v>
      </c>
    </row>
    <row r="83" spans="1:32" x14ac:dyDescent="0.15">
      <c r="A83" s="54" t="s">
        <v>753</v>
      </c>
      <c r="B83" s="54">
        <v>147</v>
      </c>
      <c r="C83" s="54">
        <v>158</v>
      </c>
      <c r="D83" s="54">
        <v>163</v>
      </c>
      <c r="E83" s="54">
        <v>201</v>
      </c>
      <c r="F83" s="54">
        <v>233</v>
      </c>
      <c r="G83" s="54">
        <v>195</v>
      </c>
      <c r="H83" s="54">
        <v>128</v>
      </c>
      <c r="I83" s="54">
        <v>184</v>
      </c>
      <c r="J83" s="54">
        <v>196</v>
      </c>
      <c r="K83" s="54">
        <v>185</v>
      </c>
      <c r="L83" s="54">
        <v>122</v>
      </c>
      <c r="M83" s="54">
        <v>191</v>
      </c>
      <c r="N83" s="54">
        <v>174</v>
      </c>
      <c r="O83" s="54">
        <v>300</v>
      </c>
      <c r="P83" s="54">
        <v>252</v>
      </c>
      <c r="Q83" s="54">
        <v>248</v>
      </c>
      <c r="R83" s="54">
        <v>349</v>
      </c>
      <c r="S83" s="54">
        <v>504</v>
      </c>
      <c r="T83" s="54">
        <v>403</v>
      </c>
      <c r="U83" s="54">
        <v>439</v>
      </c>
      <c r="V83" s="54">
        <v>380</v>
      </c>
      <c r="W83" s="54">
        <v>361</v>
      </c>
      <c r="X83" s="54">
        <v>331</v>
      </c>
      <c r="Y83" s="54">
        <v>316</v>
      </c>
      <c r="Z83" s="54">
        <v>308</v>
      </c>
      <c r="AA83" s="54">
        <v>248</v>
      </c>
      <c r="AB83" s="54">
        <v>324</v>
      </c>
      <c r="AC83" s="54">
        <v>462</v>
      </c>
      <c r="AD83" s="54">
        <v>535</v>
      </c>
      <c r="AE83" s="54">
        <v>547</v>
      </c>
      <c r="AF83" s="54">
        <v>502</v>
      </c>
    </row>
    <row r="84" spans="1:32" x14ac:dyDescent="0.15">
      <c r="A84" s="54" t="s">
        <v>752</v>
      </c>
      <c r="B84" s="54" t="s">
        <v>604</v>
      </c>
      <c r="C84" s="54" t="s">
        <v>604</v>
      </c>
      <c r="D84" s="54" t="s">
        <v>604</v>
      </c>
      <c r="E84" s="54" t="s">
        <v>604</v>
      </c>
      <c r="F84" s="54" t="s">
        <v>604</v>
      </c>
      <c r="G84" s="54" t="s">
        <v>604</v>
      </c>
      <c r="H84" s="54" t="s">
        <v>604</v>
      </c>
      <c r="I84" s="54">
        <v>2</v>
      </c>
      <c r="J84" s="54">
        <v>4</v>
      </c>
      <c r="K84" s="54" t="s">
        <v>604</v>
      </c>
      <c r="L84" s="54" t="s">
        <v>604</v>
      </c>
      <c r="M84" s="54" t="s">
        <v>604</v>
      </c>
      <c r="N84" s="54" t="s">
        <v>604</v>
      </c>
      <c r="O84" s="54">
        <v>7</v>
      </c>
      <c r="P84" s="54">
        <v>8</v>
      </c>
      <c r="Q84" s="54">
        <v>9</v>
      </c>
      <c r="R84" s="54">
        <v>10</v>
      </c>
      <c r="S84" s="54" t="s">
        <v>604</v>
      </c>
      <c r="T84" s="54">
        <v>8</v>
      </c>
      <c r="U84" s="54">
        <v>9</v>
      </c>
      <c r="V84" s="54">
        <v>9</v>
      </c>
      <c r="W84" s="54" t="s">
        <v>619</v>
      </c>
      <c r="X84" s="54">
        <v>1</v>
      </c>
      <c r="Y84" s="54">
        <v>1</v>
      </c>
      <c r="Z84" s="54">
        <v>1</v>
      </c>
      <c r="AA84" s="54">
        <v>1</v>
      </c>
      <c r="AB84" s="54">
        <v>1</v>
      </c>
      <c r="AC84" s="54" t="s">
        <v>586</v>
      </c>
      <c r="AD84" s="54" t="s">
        <v>586</v>
      </c>
      <c r="AE84" s="54" t="s">
        <v>586</v>
      </c>
      <c r="AF84" s="54" t="s">
        <v>586</v>
      </c>
    </row>
    <row r="85" spans="1:32" x14ac:dyDescent="0.15">
      <c r="A85" s="54" t="s">
        <v>751</v>
      </c>
      <c r="B85" s="54">
        <v>3</v>
      </c>
      <c r="C85" s="54">
        <v>6</v>
      </c>
      <c r="D85" s="54">
        <v>2</v>
      </c>
      <c r="E85" s="54" t="s">
        <v>619</v>
      </c>
      <c r="F85" s="54" t="s">
        <v>619</v>
      </c>
      <c r="G85" s="54">
        <v>1</v>
      </c>
      <c r="H85" s="54">
        <v>1</v>
      </c>
      <c r="I85" s="54">
        <v>3</v>
      </c>
      <c r="J85" s="54">
        <v>7</v>
      </c>
      <c r="K85" s="54" t="s">
        <v>604</v>
      </c>
      <c r="L85" s="54" t="s">
        <v>604</v>
      </c>
      <c r="M85" s="54" t="s">
        <v>604</v>
      </c>
      <c r="N85" s="54">
        <v>97</v>
      </c>
      <c r="O85" s="54">
        <v>111</v>
      </c>
      <c r="P85" s="54">
        <v>126</v>
      </c>
      <c r="Q85" s="54">
        <v>132</v>
      </c>
      <c r="R85" s="54">
        <v>125</v>
      </c>
      <c r="S85" s="54">
        <v>177</v>
      </c>
      <c r="T85" s="54">
        <v>131</v>
      </c>
      <c r="U85" s="54">
        <v>143</v>
      </c>
      <c r="V85" s="54">
        <v>157</v>
      </c>
      <c r="W85" s="54">
        <v>165</v>
      </c>
      <c r="X85" s="54">
        <v>163</v>
      </c>
      <c r="Y85" s="54">
        <v>174</v>
      </c>
      <c r="Z85" s="54">
        <v>197</v>
      </c>
      <c r="AA85" s="54">
        <v>194</v>
      </c>
      <c r="AB85" s="54">
        <v>210</v>
      </c>
      <c r="AC85" s="54" t="s">
        <v>604</v>
      </c>
      <c r="AD85" s="54" t="s">
        <v>604</v>
      </c>
      <c r="AE85" s="54" t="s">
        <v>604</v>
      </c>
      <c r="AF85" s="54" t="s">
        <v>604</v>
      </c>
    </row>
    <row r="86" spans="1:32" x14ac:dyDescent="0.15">
      <c r="A86" s="54" t="s">
        <v>750</v>
      </c>
      <c r="B86" s="54">
        <v>57</v>
      </c>
      <c r="C86" s="54">
        <v>39</v>
      </c>
      <c r="D86" s="54">
        <v>32</v>
      </c>
      <c r="E86" s="54">
        <v>38</v>
      </c>
      <c r="F86" s="54">
        <v>42</v>
      </c>
      <c r="G86" s="54">
        <v>45</v>
      </c>
      <c r="H86" s="54">
        <v>44</v>
      </c>
      <c r="I86" s="54">
        <v>42</v>
      </c>
      <c r="J86" s="54">
        <v>44</v>
      </c>
      <c r="K86" s="54">
        <v>46</v>
      </c>
      <c r="L86" s="54">
        <v>49</v>
      </c>
      <c r="M86" s="54">
        <v>64</v>
      </c>
      <c r="N86" s="54">
        <v>87</v>
      </c>
      <c r="O86" s="54">
        <v>83</v>
      </c>
      <c r="P86" s="54">
        <v>106</v>
      </c>
      <c r="Q86" s="54">
        <v>146</v>
      </c>
      <c r="R86" s="54">
        <v>204</v>
      </c>
      <c r="S86" s="54">
        <v>222</v>
      </c>
      <c r="T86" s="54">
        <v>419</v>
      </c>
      <c r="U86" s="54">
        <v>414</v>
      </c>
      <c r="V86" s="54">
        <v>114</v>
      </c>
      <c r="W86" s="54">
        <v>115</v>
      </c>
      <c r="X86" s="54">
        <v>103</v>
      </c>
      <c r="Y86" s="54">
        <v>98</v>
      </c>
      <c r="Z86" s="54">
        <v>90</v>
      </c>
      <c r="AA86" s="54" t="s">
        <v>604</v>
      </c>
      <c r="AB86" s="54" t="s">
        <v>604</v>
      </c>
      <c r="AC86" s="54">
        <v>207</v>
      </c>
      <c r="AD86" s="54">
        <v>134</v>
      </c>
      <c r="AE86" s="54">
        <v>149</v>
      </c>
      <c r="AF86" s="54" t="s">
        <v>604</v>
      </c>
    </row>
    <row r="87" spans="1:32" x14ac:dyDescent="0.15">
      <c r="A87" s="54" t="s">
        <v>749</v>
      </c>
      <c r="B87" s="54" t="s">
        <v>604</v>
      </c>
      <c r="C87" s="54" t="s">
        <v>604</v>
      </c>
      <c r="D87" s="54" t="s">
        <v>604</v>
      </c>
      <c r="E87" s="54" t="s">
        <v>604</v>
      </c>
      <c r="F87" s="54" t="s">
        <v>604</v>
      </c>
      <c r="G87" s="54" t="s">
        <v>604</v>
      </c>
      <c r="H87" s="54" t="s">
        <v>604</v>
      </c>
      <c r="I87" s="54">
        <v>116</v>
      </c>
      <c r="J87" s="54">
        <v>134</v>
      </c>
      <c r="K87" s="54">
        <v>147</v>
      </c>
      <c r="L87" s="54">
        <v>139</v>
      </c>
      <c r="M87" s="54">
        <v>163</v>
      </c>
      <c r="N87" s="54">
        <v>76</v>
      </c>
      <c r="O87" s="54">
        <v>83</v>
      </c>
      <c r="P87" s="54">
        <v>99</v>
      </c>
      <c r="Q87" s="54">
        <v>154</v>
      </c>
      <c r="R87" s="54">
        <v>64</v>
      </c>
      <c r="S87" s="54" t="s">
        <v>604</v>
      </c>
      <c r="T87" s="54">
        <v>28</v>
      </c>
      <c r="U87" s="54">
        <v>40</v>
      </c>
      <c r="V87" s="54">
        <v>97</v>
      </c>
      <c r="W87" s="54">
        <v>176</v>
      </c>
      <c r="X87" s="54">
        <v>255</v>
      </c>
      <c r="Y87" s="54">
        <v>292</v>
      </c>
      <c r="Z87" s="54">
        <v>276</v>
      </c>
      <c r="AA87" s="54" t="s">
        <v>604</v>
      </c>
      <c r="AB87" s="54" t="s">
        <v>604</v>
      </c>
      <c r="AC87" s="54" t="s">
        <v>604</v>
      </c>
      <c r="AD87" s="54" t="s">
        <v>604</v>
      </c>
      <c r="AE87" s="54" t="s">
        <v>604</v>
      </c>
      <c r="AF87" s="54">
        <v>144</v>
      </c>
    </row>
    <row r="88" spans="1:32" x14ac:dyDescent="0.15">
      <c r="A88" s="54" t="s">
        <v>748</v>
      </c>
      <c r="B88" s="54">
        <v>114</v>
      </c>
      <c r="C88" s="54">
        <v>100</v>
      </c>
      <c r="D88" s="54">
        <v>87</v>
      </c>
      <c r="E88" s="54">
        <v>93</v>
      </c>
      <c r="F88" s="54">
        <v>112</v>
      </c>
      <c r="G88" s="54">
        <v>127</v>
      </c>
      <c r="H88" s="54">
        <v>116</v>
      </c>
      <c r="I88" s="54">
        <v>101</v>
      </c>
      <c r="J88" s="54">
        <v>95</v>
      </c>
      <c r="K88" s="54">
        <v>184</v>
      </c>
      <c r="L88" s="54">
        <v>261</v>
      </c>
      <c r="M88" s="54">
        <v>285</v>
      </c>
      <c r="N88" s="54" t="s">
        <v>604</v>
      </c>
      <c r="O88" s="54">
        <v>345</v>
      </c>
      <c r="P88" s="54">
        <v>419</v>
      </c>
      <c r="Q88" s="54">
        <v>494</v>
      </c>
      <c r="R88" s="54">
        <v>577</v>
      </c>
      <c r="S88" s="54">
        <v>794</v>
      </c>
      <c r="T88" s="54">
        <v>789</v>
      </c>
      <c r="U88" s="54">
        <v>711</v>
      </c>
      <c r="V88" s="54">
        <v>620</v>
      </c>
      <c r="W88" s="54">
        <v>614</v>
      </c>
      <c r="X88" s="54">
        <v>589</v>
      </c>
      <c r="Y88" s="54">
        <v>609</v>
      </c>
      <c r="Z88" s="54">
        <v>815</v>
      </c>
      <c r="AA88" s="54">
        <v>638</v>
      </c>
      <c r="AB88" s="54">
        <v>1081</v>
      </c>
      <c r="AC88" s="54">
        <v>1245</v>
      </c>
      <c r="AD88" s="54">
        <v>1229</v>
      </c>
      <c r="AE88" s="54">
        <v>1303</v>
      </c>
      <c r="AF88" s="54">
        <v>1435</v>
      </c>
    </row>
    <row r="89" spans="1:32" x14ac:dyDescent="0.15">
      <c r="A89" s="54" t="s">
        <v>747</v>
      </c>
      <c r="B89" s="54">
        <v>10174</v>
      </c>
      <c r="C89" s="54">
        <v>10051</v>
      </c>
      <c r="D89" s="54">
        <v>10071</v>
      </c>
      <c r="E89" s="54">
        <v>10100</v>
      </c>
      <c r="F89" s="54">
        <v>10844</v>
      </c>
      <c r="G89" s="54">
        <v>12425</v>
      </c>
      <c r="H89" s="54">
        <v>13626</v>
      </c>
      <c r="I89" s="54">
        <v>17846</v>
      </c>
      <c r="J89" s="54">
        <v>20415</v>
      </c>
      <c r="K89" s="54">
        <v>23939</v>
      </c>
      <c r="L89" s="54">
        <v>25579</v>
      </c>
      <c r="M89" s="54">
        <v>28092</v>
      </c>
      <c r="N89" s="54">
        <v>30083</v>
      </c>
      <c r="O89" s="54">
        <v>33493</v>
      </c>
      <c r="P89" s="54">
        <v>37667</v>
      </c>
      <c r="Q89" s="54">
        <v>48549</v>
      </c>
      <c r="R89" s="54">
        <v>56035</v>
      </c>
      <c r="S89" s="54">
        <v>73761</v>
      </c>
      <c r="T89" s="54">
        <v>73841</v>
      </c>
      <c r="U89" s="54">
        <v>60716</v>
      </c>
      <c r="V89" s="54">
        <v>65395</v>
      </c>
      <c r="W89" s="54">
        <v>64647</v>
      </c>
      <c r="X89" s="54">
        <v>73214</v>
      </c>
      <c r="Y89" s="54">
        <v>82496</v>
      </c>
      <c r="Z89" s="54">
        <v>91811</v>
      </c>
      <c r="AA89" s="54">
        <v>102472</v>
      </c>
      <c r="AB89" s="54">
        <v>101291</v>
      </c>
      <c r="AC89" s="54">
        <v>97127</v>
      </c>
      <c r="AD89" s="54">
        <v>97752</v>
      </c>
      <c r="AE89" s="54">
        <v>102991</v>
      </c>
      <c r="AF89" s="54">
        <v>112729</v>
      </c>
    </row>
    <row r="90" spans="1:32" x14ac:dyDescent="0.15">
      <c r="A90" s="54" t="s">
        <v>746</v>
      </c>
      <c r="B90" s="54">
        <v>142</v>
      </c>
      <c r="C90" s="54">
        <v>169</v>
      </c>
      <c r="D90" s="54">
        <v>164</v>
      </c>
      <c r="E90" s="54">
        <v>123</v>
      </c>
      <c r="F90" s="54">
        <v>127</v>
      </c>
      <c r="G90" s="54">
        <v>161</v>
      </c>
      <c r="H90" s="54">
        <v>196</v>
      </c>
      <c r="I90" s="54">
        <v>213</v>
      </c>
      <c r="J90" s="54">
        <v>251</v>
      </c>
      <c r="K90" s="54">
        <v>417</v>
      </c>
      <c r="L90" s="54">
        <v>274</v>
      </c>
      <c r="M90" s="54">
        <v>298</v>
      </c>
      <c r="N90" s="54">
        <v>607</v>
      </c>
      <c r="O90" s="54">
        <v>921</v>
      </c>
      <c r="P90" s="54">
        <v>1223</v>
      </c>
      <c r="Q90" s="54">
        <v>1529</v>
      </c>
      <c r="R90" s="54">
        <v>2074</v>
      </c>
      <c r="S90" s="54">
        <v>1493</v>
      </c>
      <c r="T90" s="54">
        <v>1716</v>
      </c>
      <c r="U90" s="54">
        <v>1835</v>
      </c>
      <c r="V90" s="54">
        <v>1803</v>
      </c>
      <c r="W90" s="54">
        <v>840</v>
      </c>
      <c r="X90" s="54">
        <v>2687</v>
      </c>
      <c r="Y90" s="54">
        <v>1598</v>
      </c>
      <c r="Z90" s="54">
        <v>2105</v>
      </c>
      <c r="AA90" s="54">
        <v>2267</v>
      </c>
      <c r="AB90" s="54">
        <v>2414</v>
      </c>
      <c r="AC90" s="54">
        <v>2155</v>
      </c>
      <c r="AD90" s="54">
        <v>1827</v>
      </c>
      <c r="AE90" s="54">
        <v>1857</v>
      </c>
      <c r="AF90" s="54">
        <v>1681</v>
      </c>
    </row>
    <row r="91" spans="1:32" x14ac:dyDescent="0.15">
      <c r="A91" s="54" t="s">
        <v>745</v>
      </c>
      <c r="B91" s="54">
        <v>233</v>
      </c>
      <c r="C91" s="54">
        <v>213</v>
      </c>
      <c r="D91" s="54">
        <v>244</v>
      </c>
      <c r="E91" s="54">
        <v>211</v>
      </c>
      <c r="F91" s="54">
        <v>175</v>
      </c>
      <c r="G91" s="54">
        <v>165</v>
      </c>
      <c r="H91" s="54">
        <v>183</v>
      </c>
      <c r="I91" s="54">
        <v>111</v>
      </c>
      <c r="J91" s="54">
        <v>130</v>
      </c>
      <c r="K91" s="54">
        <v>107</v>
      </c>
      <c r="L91" s="54">
        <v>115</v>
      </c>
      <c r="M91" s="54">
        <v>139</v>
      </c>
      <c r="N91" s="54">
        <v>200</v>
      </c>
      <c r="O91" s="54">
        <v>233</v>
      </c>
      <c r="P91" s="54">
        <v>331</v>
      </c>
      <c r="Q91" s="54">
        <v>358</v>
      </c>
      <c r="R91" s="54">
        <v>498</v>
      </c>
      <c r="S91" s="54" t="s">
        <v>586</v>
      </c>
      <c r="T91" s="54" t="s">
        <v>586</v>
      </c>
      <c r="U91" s="54" t="s">
        <v>586</v>
      </c>
      <c r="V91" s="54" t="s">
        <v>586</v>
      </c>
      <c r="W91" s="54" t="s">
        <v>586</v>
      </c>
      <c r="X91" s="54" t="s">
        <v>586</v>
      </c>
      <c r="Y91" s="54" t="s">
        <v>586</v>
      </c>
      <c r="Z91" s="54" t="s">
        <v>586</v>
      </c>
      <c r="AA91" s="54" t="s">
        <v>586</v>
      </c>
      <c r="AB91" s="54" t="s">
        <v>586</v>
      </c>
      <c r="AC91" s="54" t="s">
        <v>586</v>
      </c>
      <c r="AD91" s="54" t="s">
        <v>586</v>
      </c>
      <c r="AE91" s="54" t="s">
        <v>586</v>
      </c>
      <c r="AF91" s="54" t="s">
        <v>586</v>
      </c>
    </row>
    <row r="92" spans="1:32" x14ac:dyDescent="0.15">
      <c r="A92" s="54" t="s">
        <v>744</v>
      </c>
      <c r="B92" s="54">
        <v>247</v>
      </c>
      <c r="C92" s="54">
        <v>215</v>
      </c>
      <c r="D92" s="54">
        <v>286</v>
      </c>
      <c r="E92" s="54">
        <v>169</v>
      </c>
      <c r="F92" s="54">
        <v>165</v>
      </c>
      <c r="G92" s="54">
        <v>183</v>
      </c>
      <c r="H92" s="54">
        <v>238</v>
      </c>
      <c r="I92" s="54">
        <v>251</v>
      </c>
      <c r="J92" s="54">
        <v>262</v>
      </c>
      <c r="K92" s="54">
        <v>255</v>
      </c>
      <c r="L92" s="54">
        <v>239</v>
      </c>
      <c r="M92" s="54">
        <v>159</v>
      </c>
      <c r="N92" s="54">
        <v>140</v>
      </c>
      <c r="O92" s="54">
        <v>68</v>
      </c>
      <c r="P92" s="54">
        <v>129</v>
      </c>
      <c r="Q92" s="54">
        <v>183</v>
      </c>
      <c r="R92" s="54">
        <v>111</v>
      </c>
      <c r="S92" s="54">
        <v>347</v>
      </c>
      <c r="T92" s="54">
        <v>399</v>
      </c>
      <c r="U92" s="54">
        <v>227</v>
      </c>
      <c r="V92" s="54">
        <v>181</v>
      </c>
      <c r="W92" s="54">
        <v>272</v>
      </c>
      <c r="X92" s="54">
        <v>755</v>
      </c>
      <c r="Y92" s="54">
        <v>821</v>
      </c>
      <c r="Z92" s="54">
        <v>864</v>
      </c>
      <c r="AA92" s="54">
        <v>626</v>
      </c>
      <c r="AB92" s="54">
        <v>809</v>
      </c>
      <c r="AC92" s="54">
        <v>852</v>
      </c>
      <c r="AD92" s="54">
        <v>936</v>
      </c>
      <c r="AE92" s="54">
        <v>821</v>
      </c>
      <c r="AF92" s="54">
        <v>881</v>
      </c>
    </row>
    <row r="93" spans="1:32" x14ac:dyDescent="0.15">
      <c r="A93" s="54" t="s">
        <v>743</v>
      </c>
      <c r="B93" s="54">
        <v>5019</v>
      </c>
      <c r="C93" s="54">
        <v>4516</v>
      </c>
      <c r="D93" s="54">
        <v>4829</v>
      </c>
      <c r="E93" s="54">
        <v>5417</v>
      </c>
      <c r="F93" s="54">
        <v>5060</v>
      </c>
      <c r="G93" s="54">
        <v>5434</v>
      </c>
      <c r="H93" s="54">
        <v>6312</v>
      </c>
      <c r="I93" s="54">
        <v>8264</v>
      </c>
      <c r="J93" s="54">
        <v>10313</v>
      </c>
      <c r="K93" s="54">
        <v>12501</v>
      </c>
      <c r="L93" s="54">
        <v>13730</v>
      </c>
      <c r="M93" s="54">
        <v>15221</v>
      </c>
      <c r="N93" s="54">
        <v>16968</v>
      </c>
      <c r="O93" s="54">
        <v>16873</v>
      </c>
      <c r="P93" s="54">
        <v>19351</v>
      </c>
      <c r="Q93" s="54">
        <v>24050</v>
      </c>
      <c r="R93" s="54">
        <v>26657</v>
      </c>
      <c r="S93" s="54">
        <v>37151</v>
      </c>
      <c r="T93" s="54">
        <v>39352</v>
      </c>
      <c r="U93" s="54">
        <v>52544</v>
      </c>
      <c r="V93" s="54">
        <v>56303</v>
      </c>
      <c r="W93" s="54">
        <v>56851</v>
      </c>
      <c r="X93" s="54">
        <v>63384</v>
      </c>
      <c r="Y93" s="54">
        <v>73687</v>
      </c>
      <c r="Z93" s="54">
        <v>82965</v>
      </c>
      <c r="AA93" s="54">
        <v>91046</v>
      </c>
      <c r="AB93" s="54">
        <v>87443</v>
      </c>
      <c r="AC93" s="54">
        <v>84047</v>
      </c>
      <c r="AD93" s="54">
        <v>85751</v>
      </c>
      <c r="AE93" s="54">
        <v>90795</v>
      </c>
      <c r="AF93" s="54">
        <v>101030</v>
      </c>
    </row>
    <row r="94" spans="1:32" x14ac:dyDescent="0.15">
      <c r="A94" s="54" t="s">
        <v>742</v>
      </c>
      <c r="B94" s="54">
        <v>4413</v>
      </c>
      <c r="C94" s="54">
        <v>4863</v>
      </c>
      <c r="D94" s="54">
        <v>4460</v>
      </c>
      <c r="E94" s="54">
        <v>4069</v>
      </c>
      <c r="F94" s="54">
        <v>5227</v>
      </c>
      <c r="G94" s="54">
        <v>6294</v>
      </c>
      <c r="H94" s="54">
        <v>6489</v>
      </c>
      <c r="I94" s="54">
        <v>8913</v>
      </c>
      <c r="J94" s="54">
        <v>9289</v>
      </c>
      <c r="K94" s="54">
        <v>10484</v>
      </c>
      <c r="L94" s="54">
        <v>11038</v>
      </c>
      <c r="M94" s="54">
        <v>12043</v>
      </c>
      <c r="N94" s="54">
        <v>11905</v>
      </c>
      <c r="O94" s="54">
        <v>15123</v>
      </c>
      <c r="P94" s="54">
        <v>16335</v>
      </c>
      <c r="Q94" s="54">
        <v>22016</v>
      </c>
      <c r="R94" s="54">
        <v>25924</v>
      </c>
      <c r="S94" s="54">
        <v>33493</v>
      </c>
      <c r="T94" s="54">
        <v>30758</v>
      </c>
      <c r="U94" s="54">
        <v>5141</v>
      </c>
      <c r="V94" s="54">
        <v>5842</v>
      </c>
      <c r="W94" s="54">
        <v>5409</v>
      </c>
      <c r="X94" s="54">
        <v>4919</v>
      </c>
      <c r="Y94" s="54">
        <v>4826</v>
      </c>
      <c r="Z94" s="54">
        <v>4636</v>
      </c>
      <c r="AA94" s="54">
        <v>6171</v>
      </c>
      <c r="AB94" s="54">
        <v>5963</v>
      </c>
      <c r="AC94" s="54">
        <v>6060</v>
      </c>
      <c r="AD94" s="54">
        <v>5156</v>
      </c>
      <c r="AE94" s="54">
        <v>5362</v>
      </c>
      <c r="AF94" s="54">
        <v>5113</v>
      </c>
    </row>
    <row r="95" spans="1:32" x14ac:dyDescent="0.15">
      <c r="A95" s="54" t="s">
        <v>212</v>
      </c>
      <c r="B95" s="54">
        <v>119</v>
      </c>
      <c r="C95" s="54">
        <v>75</v>
      </c>
      <c r="D95" s="54">
        <v>88</v>
      </c>
      <c r="E95" s="54">
        <v>110</v>
      </c>
      <c r="F95" s="54">
        <v>90</v>
      </c>
      <c r="G95" s="54">
        <v>188</v>
      </c>
      <c r="H95" s="54">
        <v>208</v>
      </c>
      <c r="I95" s="54">
        <v>94</v>
      </c>
      <c r="J95" s="54">
        <v>169</v>
      </c>
      <c r="K95" s="54">
        <v>175</v>
      </c>
      <c r="L95" s="54">
        <v>182</v>
      </c>
      <c r="M95" s="54">
        <v>233</v>
      </c>
      <c r="N95" s="54">
        <v>262</v>
      </c>
      <c r="O95" s="54">
        <v>273</v>
      </c>
      <c r="P95" s="54">
        <v>298</v>
      </c>
      <c r="Q95" s="54">
        <v>413</v>
      </c>
      <c r="R95" s="54">
        <v>771</v>
      </c>
      <c r="S95" s="54">
        <v>1277</v>
      </c>
      <c r="T95" s="54">
        <v>1618</v>
      </c>
      <c r="U95" s="54">
        <v>970</v>
      </c>
      <c r="V95" s="54">
        <v>1267</v>
      </c>
      <c r="W95" s="54">
        <v>1274</v>
      </c>
      <c r="X95" s="54">
        <v>1469</v>
      </c>
      <c r="Y95" s="54">
        <v>1563</v>
      </c>
      <c r="Z95" s="54">
        <v>1240</v>
      </c>
      <c r="AA95" s="54">
        <v>2362</v>
      </c>
      <c r="AB95" s="54">
        <v>4663</v>
      </c>
      <c r="AC95" s="54">
        <v>4013</v>
      </c>
      <c r="AD95" s="54">
        <v>4082</v>
      </c>
      <c r="AE95" s="54">
        <v>4155</v>
      </c>
      <c r="AF95" s="54">
        <v>4024</v>
      </c>
    </row>
    <row r="96" spans="1:32" x14ac:dyDescent="0.15">
      <c r="A96" s="54" t="s">
        <v>741</v>
      </c>
      <c r="B96" s="54">
        <v>3</v>
      </c>
      <c r="C96" s="54">
        <v>-44</v>
      </c>
      <c r="D96" s="54">
        <v>-32</v>
      </c>
      <c r="E96" s="54">
        <v>7</v>
      </c>
      <c r="F96" s="54">
        <v>-7</v>
      </c>
      <c r="G96" s="54">
        <v>-7</v>
      </c>
      <c r="H96" s="54">
        <v>10</v>
      </c>
      <c r="I96" s="54">
        <v>11</v>
      </c>
      <c r="J96" s="54" t="s">
        <v>604</v>
      </c>
      <c r="K96" s="54">
        <v>12</v>
      </c>
      <c r="L96" s="54" t="s">
        <v>604</v>
      </c>
      <c r="M96" s="54" t="s">
        <v>604</v>
      </c>
      <c r="N96" s="54" t="s">
        <v>604</v>
      </c>
      <c r="O96" s="54">
        <v>35</v>
      </c>
      <c r="P96" s="54">
        <v>43</v>
      </c>
      <c r="Q96" s="54">
        <v>57</v>
      </c>
      <c r="R96" s="54">
        <v>59</v>
      </c>
      <c r="S96" s="54">
        <v>59</v>
      </c>
      <c r="T96" s="54">
        <v>103</v>
      </c>
      <c r="U96" s="54">
        <v>37</v>
      </c>
      <c r="V96" s="54">
        <v>52</v>
      </c>
      <c r="W96" s="54">
        <v>54</v>
      </c>
      <c r="X96" s="54">
        <v>78</v>
      </c>
      <c r="Y96" s="54">
        <v>80</v>
      </c>
      <c r="Z96" s="54" t="s">
        <v>604</v>
      </c>
      <c r="AA96" s="54">
        <v>38</v>
      </c>
      <c r="AB96" s="54">
        <v>46</v>
      </c>
      <c r="AC96" s="54">
        <v>58</v>
      </c>
      <c r="AD96" s="54">
        <v>54</v>
      </c>
      <c r="AE96" s="54">
        <v>47</v>
      </c>
      <c r="AF96" s="54">
        <v>30</v>
      </c>
    </row>
    <row r="97" spans="1:32" x14ac:dyDescent="0.15">
      <c r="A97" s="54" t="s">
        <v>740</v>
      </c>
      <c r="B97" s="54">
        <v>96</v>
      </c>
      <c r="C97" s="54">
        <v>102</v>
      </c>
      <c r="D97" s="54">
        <v>96</v>
      </c>
      <c r="E97" s="54">
        <v>77</v>
      </c>
      <c r="F97" s="54">
        <v>55</v>
      </c>
      <c r="G97" s="54">
        <v>54</v>
      </c>
      <c r="H97" s="54">
        <v>61</v>
      </c>
      <c r="I97" s="54">
        <v>67</v>
      </c>
      <c r="J97" s="54">
        <v>90</v>
      </c>
      <c r="K97" s="54">
        <v>83</v>
      </c>
      <c r="L97" s="54">
        <v>83</v>
      </c>
      <c r="M97" s="54">
        <v>105</v>
      </c>
      <c r="N97" s="54">
        <v>146</v>
      </c>
      <c r="O97" s="54">
        <v>150</v>
      </c>
      <c r="P97" s="54">
        <v>175</v>
      </c>
      <c r="Q97" s="54">
        <v>219</v>
      </c>
      <c r="R97" s="54">
        <v>555</v>
      </c>
      <c r="S97" s="54">
        <v>621</v>
      </c>
      <c r="T97" s="54">
        <v>540</v>
      </c>
      <c r="U97" s="54">
        <v>464</v>
      </c>
      <c r="V97" s="54">
        <v>664</v>
      </c>
      <c r="W97" s="54">
        <v>645</v>
      </c>
      <c r="X97" s="54">
        <v>851</v>
      </c>
      <c r="Y97" s="54">
        <v>934</v>
      </c>
      <c r="Z97" s="54">
        <v>626</v>
      </c>
      <c r="AA97" s="54">
        <v>1490</v>
      </c>
      <c r="AB97" s="54">
        <v>3163</v>
      </c>
      <c r="AC97" s="54">
        <v>2572</v>
      </c>
      <c r="AD97" s="54">
        <v>2599</v>
      </c>
      <c r="AE97" s="54">
        <v>2630</v>
      </c>
      <c r="AF97" s="54">
        <v>2697</v>
      </c>
    </row>
    <row r="98" spans="1:32" x14ac:dyDescent="0.15">
      <c r="A98" s="54" t="s">
        <v>739</v>
      </c>
      <c r="B98" s="54" t="s">
        <v>586</v>
      </c>
      <c r="C98" s="54" t="s">
        <v>586</v>
      </c>
      <c r="D98" s="54" t="s">
        <v>586</v>
      </c>
      <c r="E98" s="54" t="s">
        <v>586</v>
      </c>
      <c r="F98" s="54" t="s">
        <v>586</v>
      </c>
      <c r="G98" s="54" t="s">
        <v>586</v>
      </c>
      <c r="H98" s="54" t="s">
        <v>586</v>
      </c>
      <c r="I98" s="54" t="s">
        <v>586</v>
      </c>
      <c r="J98" s="54" t="s">
        <v>586</v>
      </c>
      <c r="K98" s="54" t="s">
        <v>586</v>
      </c>
      <c r="L98" s="54" t="s">
        <v>586</v>
      </c>
      <c r="M98" s="54" t="s">
        <v>586</v>
      </c>
      <c r="N98" s="54" t="s">
        <v>586</v>
      </c>
      <c r="O98" s="54" t="s">
        <v>586</v>
      </c>
      <c r="P98" s="54" t="s">
        <v>586</v>
      </c>
      <c r="Q98" s="54" t="s">
        <v>586</v>
      </c>
      <c r="R98" s="54" t="s">
        <v>586</v>
      </c>
      <c r="S98" s="54">
        <v>478</v>
      </c>
      <c r="T98" s="54">
        <v>835</v>
      </c>
      <c r="U98" s="54">
        <v>311</v>
      </c>
      <c r="V98" s="54">
        <v>300</v>
      </c>
      <c r="W98" s="54">
        <v>298</v>
      </c>
      <c r="X98" s="54">
        <v>410</v>
      </c>
      <c r="Y98" s="54">
        <v>386</v>
      </c>
      <c r="Z98" s="54">
        <v>436</v>
      </c>
      <c r="AA98" s="54">
        <v>614</v>
      </c>
      <c r="AB98" s="54">
        <v>1188</v>
      </c>
      <c r="AC98" s="54">
        <v>1051</v>
      </c>
      <c r="AD98" s="54">
        <v>1110</v>
      </c>
      <c r="AE98" s="54">
        <v>1121</v>
      </c>
      <c r="AF98" s="54">
        <v>1078</v>
      </c>
    </row>
    <row r="99" spans="1:32" x14ac:dyDescent="0.15">
      <c r="A99" s="54" t="s">
        <v>738</v>
      </c>
      <c r="B99" s="54">
        <v>20</v>
      </c>
      <c r="C99" s="54">
        <v>18</v>
      </c>
      <c r="D99" s="54">
        <v>24</v>
      </c>
      <c r="E99" s="54">
        <v>27</v>
      </c>
      <c r="F99" s="54">
        <v>42</v>
      </c>
      <c r="G99" s="54">
        <v>141</v>
      </c>
      <c r="H99" s="54">
        <v>136</v>
      </c>
      <c r="I99" s="54">
        <v>16</v>
      </c>
      <c r="J99" s="54" t="s">
        <v>604</v>
      </c>
      <c r="K99" s="54">
        <v>80</v>
      </c>
      <c r="L99" s="54" t="s">
        <v>604</v>
      </c>
      <c r="M99" s="54" t="s">
        <v>604</v>
      </c>
      <c r="N99" s="54" t="s">
        <v>604</v>
      </c>
      <c r="O99" s="54">
        <v>88</v>
      </c>
      <c r="P99" s="54">
        <v>80</v>
      </c>
      <c r="Q99" s="54">
        <v>137</v>
      </c>
      <c r="R99" s="54">
        <v>156</v>
      </c>
      <c r="S99" s="54">
        <v>119</v>
      </c>
      <c r="T99" s="54">
        <v>140</v>
      </c>
      <c r="U99" s="54">
        <v>157</v>
      </c>
      <c r="V99" s="54">
        <v>250</v>
      </c>
      <c r="W99" s="54">
        <v>278</v>
      </c>
      <c r="X99" s="54">
        <v>131</v>
      </c>
      <c r="Y99" s="54">
        <v>163</v>
      </c>
      <c r="Z99" s="54" t="s">
        <v>604</v>
      </c>
      <c r="AA99" s="54">
        <v>220</v>
      </c>
      <c r="AB99" s="54">
        <v>266</v>
      </c>
      <c r="AC99" s="54">
        <v>333</v>
      </c>
      <c r="AD99" s="54">
        <v>319</v>
      </c>
      <c r="AE99" s="54">
        <v>357</v>
      </c>
      <c r="AF99" s="54">
        <v>219</v>
      </c>
    </row>
    <row r="100" spans="1:32" x14ac:dyDescent="0.15">
      <c r="A100" s="54" t="s">
        <v>737</v>
      </c>
      <c r="B100" s="54">
        <v>-1847</v>
      </c>
      <c r="C100" s="54">
        <v>-3352</v>
      </c>
      <c r="D100" s="54">
        <v>-2655</v>
      </c>
      <c r="E100" s="54">
        <v>2201</v>
      </c>
      <c r="F100" s="54">
        <v>8058</v>
      </c>
      <c r="G100" s="54">
        <v>15801</v>
      </c>
      <c r="H100" s="54">
        <v>19313</v>
      </c>
      <c r="I100" s="54">
        <v>22493</v>
      </c>
      <c r="J100" s="54">
        <v>28065</v>
      </c>
      <c r="K100" s="54">
        <v>29131</v>
      </c>
      <c r="L100" s="54">
        <v>36969</v>
      </c>
      <c r="M100" s="54">
        <v>41180</v>
      </c>
      <c r="N100" s="54">
        <v>48722</v>
      </c>
      <c r="O100" s="54">
        <v>48714</v>
      </c>
      <c r="P100" s="54">
        <v>60886</v>
      </c>
      <c r="Q100" s="54">
        <v>62761</v>
      </c>
      <c r="R100" s="54">
        <v>68127</v>
      </c>
      <c r="S100" s="54">
        <v>96690</v>
      </c>
      <c r="T100" s="54">
        <v>108515</v>
      </c>
      <c r="U100" s="54">
        <v>142086</v>
      </c>
      <c r="V100" s="54">
        <v>159416</v>
      </c>
      <c r="W100" s="54">
        <v>166319</v>
      </c>
      <c r="X100" s="54">
        <v>209810</v>
      </c>
      <c r="Y100" s="54">
        <v>223775</v>
      </c>
      <c r="Z100" s="54">
        <v>246142</v>
      </c>
      <c r="AA100" s="54">
        <v>348956</v>
      </c>
      <c r="AB100" s="54">
        <v>389098</v>
      </c>
      <c r="AC100" s="54">
        <v>501586</v>
      </c>
      <c r="AD100" s="54">
        <v>518438</v>
      </c>
      <c r="AE100" s="54">
        <v>551700</v>
      </c>
      <c r="AF100" s="54">
        <v>585271</v>
      </c>
    </row>
    <row r="101" spans="1:32" x14ac:dyDescent="0.15">
      <c r="A101" s="54" t="s">
        <v>736</v>
      </c>
      <c r="B101" s="54">
        <v>3121</v>
      </c>
      <c r="C101" s="54">
        <v>3720</v>
      </c>
      <c r="D101" s="54">
        <v>3345</v>
      </c>
      <c r="E101" s="54">
        <v>3796</v>
      </c>
      <c r="F101" s="54">
        <v>2959</v>
      </c>
      <c r="G101" s="54">
        <v>3766</v>
      </c>
      <c r="H101" s="54">
        <v>4462</v>
      </c>
      <c r="I101" s="54">
        <v>4577</v>
      </c>
      <c r="J101" s="54">
        <v>4004</v>
      </c>
      <c r="K101" s="54">
        <v>3864</v>
      </c>
      <c r="L101" s="54">
        <v>4167</v>
      </c>
      <c r="M101" s="54">
        <v>3138</v>
      </c>
      <c r="N101" s="54">
        <v>2808</v>
      </c>
      <c r="O101" s="54">
        <v>1768</v>
      </c>
      <c r="P101" s="54">
        <v>1876</v>
      </c>
      <c r="Q101" s="54">
        <v>1569</v>
      </c>
      <c r="R101" s="54">
        <v>-282</v>
      </c>
      <c r="S101" s="54" t="s">
        <v>586</v>
      </c>
      <c r="T101" s="54" t="s">
        <v>586</v>
      </c>
      <c r="U101" s="54" t="s">
        <v>586</v>
      </c>
      <c r="V101" s="54" t="s">
        <v>586</v>
      </c>
      <c r="W101" s="54" t="s">
        <v>586</v>
      </c>
      <c r="X101" s="54" t="s">
        <v>586</v>
      </c>
      <c r="Y101" s="54" t="s">
        <v>586</v>
      </c>
      <c r="Z101" s="54" t="s">
        <v>586</v>
      </c>
      <c r="AA101" s="54" t="s">
        <v>586</v>
      </c>
      <c r="AB101" s="54" t="s">
        <v>586</v>
      </c>
      <c r="AC101" s="54" t="s">
        <v>586</v>
      </c>
      <c r="AD101" s="54" t="s">
        <v>586</v>
      </c>
      <c r="AE101" s="54" t="s">
        <v>586</v>
      </c>
      <c r="AF101" s="54" t="s">
        <v>586</v>
      </c>
    </row>
    <row r="102" spans="1:32" x14ac:dyDescent="0.15">
      <c r="A102" s="54" t="s">
        <v>735</v>
      </c>
      <c r="B102" s="54">
        <v>55</v>
      </c>
      <c r="C102" s="54">
        <v>62</v>
      </c>
      <c r="D102" s="54">
        <v>54</v>
      </c>
      <c r="E102" s="54">
        <v>92</v>
      </c>
      <c r="F102" s="54">
        <v>204</v>
      </c>
      <c r="G102" s="54">
        <v>181</v>
      </c>
      <c r="H102" s="54">
        <v>314</v>
      </c>
      <c r="I102" s="54">
        <v>141</v>
      </c>
      <c r="J102" s="54">
        <v>252</v>
      </c>
      <c r="K102" s="54">
        <v>291</v>
      </c>
      <c r="L102" s="54">
        <v>340</v>
      </c>
      <c r="M102" s="54">
        <v>471</v>
      </c>
      <c r="N102" s="54">
        <v>391</v>
      </c>
      <c r="O102" s="54">
        <v>698</v>
      </c>
      <c r="P102" s="54">
        <v>848</v>
      </c>
      <c r="Q102" s="54">
        <v>787</v>
      </c>
      <c r="R102" s="54">
        <v>929</v>
      </c>
      <c r="S102" s="54">
        <v>3030</v>
      </c>
      <c r="T102" s="54">
        <v>2141</v>
      </c>
      <c r="U102" s="54">
        <v>2240</v>
      </c>
      <c r="V102" s="54">
        <v>1817</v>
      </c>
      <c r="W102" s="54">
        <v>984</v>
      </c>
      <c r="X102" s="54">
        <v>3249</v>
      </c>
      <c r="Y102" s="54">
        <v>3881</v>
      </c>
      <c r="Z102" s="54">
        <v>4831</v>
      </c>
      <c r="AA102" s="54">
        <v>2136</v>
      </c>
      <c r="AB102" s="54">
        <v>3154</v>
      </c>
      <c r="AC102" s="54">
        <v>5804</v>
      </c>
      <c r="AD102" s="54">
        <v>7524</v>
      </c>
      <c r="AE102" s="54">
        <v>11874</v>
      </c>
      <c r="AF102" s="54">
        <v>13082</v>
      </c>
    </row>
    <row r="103" spans="1:32" x14ac:dyDescent="0.15">
      <c r="A103" s="54" t="s">
        <v>734</v>
      </c>
      <c r="B103" s="54">
        <v>11519</v>
      </c>
      <c r="C103" s="54">
        <v>11400</v>
      </c>
      <c r="D103" s="54">
        <v>13322</v>
      </c>
      <c r="E103" s="54">
        <v>13343</v>
      </c>
      <c r="F103" s="54">
        <v>15717</v>
      </c>
      <c r="G103" s="54">
        <v>19166</v>
      </c>
      <c r="H103" s="54">
        <v>18916</v>
      </c>
      <c r="I103" s="54">
        <v>18297</v>
      </c>
      <c r="J103" s="54">
        <v>20169</v>
      </c>
      <c r="K103" s="54">
        <v>22262</v>
      </c>
      <c r="L103" s="54">
        <v>26736</v>
      </c>
      <c r="M103" s="54">
        <v>28666</v>
      </c>
      <c r="N103" s="54">
        <v>28355</v>
      </c>
      <c r="O103" s="54">
        <v>28374</v>
      </c>
      <c r="P103" s="54">
        <v>37091</v>
      </c>
      <c r="Q103" s="54">
        <v>38071</v>
      </c>
      <c r="R103" s="54">
        <v>41908</v>
      </c>
      <c r="S103" s="54">
        <v>50847</v>
      </c>
      <c r="T103" s="54">
        <v>60114</v>
      </c>
      <c r="U103" s="54">
        <v>84969</v>
      </c>
      <c r="V103" s="54">
        <v>89473</v>
      </c>
      <c r="W103" s="54">
        <v>84508</v>
      </c>
      <c r="X103" s="54">
        <v>100856</v>
      </c>
      <c r="Y103" s="54">
        <v>113222</v>
      </c>
      <c r="Z103" s="54">
        <v>133480</v>
      </c>
      <c r="AA103" s="54">
        <v>211708</v>
      </c>
      <c r="AB103" s="54">
        <v>207547</v>
      </c>
      <c r="AC103" s="54">
        <v>287933</v>
      </c>
      <c r="AD103" s="54">
        <v>265524</v>
      </c>
      <c r="AE103" s="54">
        <v>280461</v>
      </c>
      <c r="AF103" s="54">
        <v>304524</v>
      </c>
    </row>
    <row r="104" spans="1:32" x14ac:dyDescent="0.15">
      <c r="A104" s="54" t="s">
        <v>733</v>
      </c>
      <c r="B104" s="54">
        <v>188</v>
      </c>
      <c r="C104" s="54">
        <v>246</v>
      </c>
      <c r="D104" s="54">
        <v>236</v>
      </c>
      <c r="E104" s="54">
        <v>227</v>
      </c>
      <c r="F104" s="54">
        <v>220</v>
      </c>
      <c r="G104" s="54">
        <v>185</v>
      </c>
      <c r="H104" s="54">
        <v>183</v>
      </c>
      <c r="I104" s="54" t="s">
        <v>604</v>
      </c>
      <c r="J104" s="54">
        <v>529</v>
      </c>
      <c r="K104" s="54">
        <v>661</v>
      </c>
      <c r="L104" s="54">
        <v>779</v>
      </c>
      <c r="M104" s="54">
        <v>1039</v>
      </c>
      <c r="N104" s="54">
        <v>266</v>
      </c>
      <c r="O104" s="54">
        <v>330</v>
      </c>
      <c r="P104" s="54">
        <v>400</v>
      </c>
      <c r="Q104" s="54">
        <v>488</v>
      </c>
      <c r="R104" s="54">
        <v>645</v>
      </c>
      <c r="S104" s="54">
        <v>968</v>
      </c>
      <c r="T104" s="54">
        <v>1143</v>
      </c>
      <c r="U104" s="54">
        <v>1116</v>
      </c>
      <c r="V104" s="54">
        <v>983</v>
      </c>
      <c r="W104" s="54">
        <v>816</v>
      </c>
      <c r="X104" s="54">
        <v>1028</v>
      </c>
      <c r="Y104" s="54">
        <v>815</v>
      </c>
      <c r="Z104" s="54">
        <v>789</v>
      </c>
      <c r="AA104" s="54">
        <v>712</v>
      </c>
      <c r="AB104" s="54">
        <v>806</v>
      </c>
      <c r="AC104" s="54">
        <v>1193</v>
      </c>
      <c r="AD104" s="54">
        <v>1432</v>
      </c>
      <c r="AE104" s="54">
        <v>1467</v>
      </c>
      <c r="AF104" s="54">
        <v>1655</v>
      </c>
    </row>
    <row r="105" spans="1:32" x14ac:dyDescent="0.15">
      <c r="A105" s="54" t="s">
        <v>732</v>
      </c>
      <c r="B105" s="54">
        <v>386</v>
      </c>
      <c r="C105" s="54">
        <v>306</v>
      </c>
      <c r="D105" s="54">
        <v>250</v>
      </c>
      <c r="E105" s="54">
        <v>107</v>
      </c>
      <c r="F105" s="54">
        <v>80</v>
      </c>
      <c r="G105" s="54">
        <v>71</v>
      </c>
      <c r="H105" s="54">
        <v>111</v>
      </c>
      <c r="I105" s="54">
        <v>383</v>
      </c>
      <c r="J105" s="54">
        <v>625</v>
      </c>
      <c r="K105" s="54">
        <v>763</v>
      </c>
      <c r="L105" s="54">
        <v>892</v>
      </c>
      <c r="M105" s="54">
        <v>1049</v>
      </c>
      <c r="N105" s="54">
        <v>1167</v>
      </c>
      <c r="O105" s="54">
        <v>1287</v>
      </c>
      <c r="P105" s="54">
        <v>1583</v>
      </c>
      <c r="Q105" s="54">
        <v>1952</v>
      </c>
      <c r="R105" s="54">
        <v>1960</v>
      </c>
      <c r="S105" s="54" t="s">
        <v>586</v>
      </c>
      <c r="T105" s="54" t="s">
        <v>586</v>
      </c>
      <c r="U105" s="54" t="s">
        <v>586</v>
      </c>
      <c r="V105" s="54" t="s">
        <v>586</v>
      </c>
      <c r="W105" s="54" t="s">
        <v>586</v>
      </c>
      <c r="X105" s="54" t="s">
        <v>586</v>
      </c>
      <c r="Y105" s="54" t="s">
        <v>586</v>
      </c>
      <c r="Z105" s="54" t="s">
        <v>586</v>
      </c>
      <c r="AA105" s="54" t="s">
        <v>586</v>
      </c>
      <c r="AB105" s="54" t="s">
        <v>586</v>
      </c>
      <c r="AC105" s="54" t="s">
        <v>586</v>
      </c>
      <c r="AD105" s="54" t="s">
        <v>586</v>
      </c>
      <c r="AE105" s="54" t="s">
        <v>586</v>
      </c>
      <c r="AF105" s="54" t="s">
        <v>586</v>
      </c>
    </row>
    <row r="106" spans="1:32" x14ac:dyDescent="0.15">
      <c r="A106" s="54" t="s">
        <v>731</v>
      </c>
      <c r="B106" s="54">
        <v>-19756</v>
      </c>
      <c r="C106" s="54">
        <v>-22169</v>
      </c>
      <c r="D106" s="54">
        <v>-23891</v>
      </c>
      <c r="E106" s="54">
        <v>-19878</v>
      </c>
      <c r="F106" s="54">
        <v>-16074</v>
      </c>
      <c r="G106" s="54">
        <v>-13137</v>
      </c>
      <c r="H106" s="54">
        <v>-10078</v>
      </c>
      <c r="I106" s="54">
        <v>-8378</v>
      </c>
      <c r="J106" s="54">
        <v>-4501</v>
      </c>
      <c r="K106" s="54">
        <v>-5072</v>
      </c>
      <c r="L106" s="54">
        <v>-1989</v>
      </c>
      <c r="M106" s="54">
        <v>-62</v>
      </c>
      <c r="N106" s="54">
        <v>6739</v>
      </c>
      <c r="O106" s="54">
        <v>6835</v>
      </c>
      <c r="P106" s="54">
        <v>7597</v>
      </c>
      <c r="Q106" s="54">
        <v>4415</v>
      </c>
      <c r="R106" s="54">
        <v>3897</v>
      </c>
      <c r="S106" s="54" t="s">
        <v>586</v>
      </c>
      <c r="T106" s="54" t="s">
        <v>586</v>
      </c>
      <c r="U106" s="54" t="s">
        <v>586</v>
      </c>
      <c r="V106" s="54" t="s">
        <v>586</v>
      </c>
      <c r="W106" s="54" t="s">
        <v>586</v>
      </c>
      <c r="X106" s="54" t="s">
        <v>586</v>
      </c>
      <c r="Y106" s="54" t="s">
        <v>586</v>
      </c>
      <c r="Z106" s="54" t="s">
        <v>586</v>
      </c>
      <c r="AA106" s="54" t="s">
        <v>586</v>
      </c>
      <c r="AB106" s="54" t="s">
        <v>586</v>
      </c>
      <c r="AC106" s="54" t="s">
        <v>586</v>
      </c>
      <c r="AD106" s="54" t="s">
        <v>586</v>
      </c>
      <c r="AE106" s="54" t="s">
        <v>586</v>
      </c>
      <c r="AF106" s="54" t="s">
        <v>586</v>
      </c>
    </row>
    <row r="107" spans="1:32" x14ac:dyDescent="0.15">
      <c r="A107" s="54" t="s">
        <v>730</v>
      </c>
      <c r="B107" s="54">
        <v>931</v>
      </c>
      <c r="C107" s="54">
        <v>862</v>
      </c>
      <c r="D107" s="54">
        <v>663</v>
      </c>
      <c r="E107" s="54">
        <v>476</v>
      </c>
      <c r="F107" s="54">
        <v>412</v>
      </c>
      <c r="G107" s="54">
        <v>381</v>
      </c>
      <c r="H107" s="54">
        <v>400</v>
      </c>
      <c r="I107" s="54" t="s">
        <v>604</v>
      </c>
      <c r="J107" s="54">
        <v>485</v>
      </c>
      <c r="K107" s="54">
        <v>510</v>
      </c>
      <c r="L107" s="54">
        <v>565</v>
      </c>
      <c r="M107" s="54">
        <v>691</v>
      </c>
      <c r="N107" s="54">
        <v>529</v>
      </c>
      <c r="O107" s="54">
        <v>673</v>
      </c>
      <c r="P107" s="54">
        <v>786</v>
      </c>
      <c r="Q107" s="54">
        <v>639</v>
      </c>
      <c r="R107" s="54">
        <v>1004</v>
      </c>
      <c r="S107" s="54" t="s">
        <v>586</v>
      </c>
      <c r="T107" s="54" t="s">
        <v>586</v>
      </c>
      <c r="U107" s="54" t="s">
        <v>586</v>
      </c>
      <c r="V107" s="54" t="s">
        <v>586</v>
      </c>
      <c r="W107" s="54" t="s">
        <v>586</v>
      </c>
      <c r="X107" s="54" t="s">
        <v>586</v>
      </c>
      <c r="Y107" s="54" t="s">
        <v>586</v>
      </c>
      <c r="Z107" s="54" t="s">
        <v>586</v>
      </c>
      <c r="AA107" s="54" t="s">
        <v>586</v>
      </c>
      <c r="AB107" s="54" t="s">
        <v>586</v>
      </c>
      <c r="AC107" s="54" t="s">
        <v>586</v>
      </c>
      <c r="AD107" s="54" t="s">
        <v>586</v>
      </c>
      <c r="AE107" s="54" t="s">
        <v>586</v>
      </c>
      <c r="AF107" s="54" t="s">
        <v>586</v>
      </c>
    </row>
    <row r="108" spans="1:32" x14ac:dyDescent="0.15">
      <c r="A108" s="54" t="s">
        <v>729</v>
      </c>
      <c r="B108" s="54">
        <v>1425</v>
      </c>
      <c r="C108" s="54">
        <v>2050</v>
      </c>
      <c r="D108" s="54">
        <v>3198</v>
      </c>
      <c r="E108" s="54">
        <v>3865</v>
      </c>
      <c r="F108" s="54">
        <v>4347</v>
      </c>
      <c r="G108" s="54">
        <v>4961</v>
      </c>
      <c r="H108" s="54">
        <v>4788</v>
      </c>
      <c r="I108" s="54">
        <v>6123</v>
      </c>
      <c r="J108" s="54">
        <v>5929</v>
      </c>
      <c r="K108" s="54">
        <v>5397</v>
      </c>
      <c r="L108" s="54">
        <v>5401</v>
      </c>
      <c r="M108" s="54">
        <v>5544</v>
      </c>
      <c r="N108" s="54">
        <v>7858</v>
      </c>
      <c r="O108" s="54">
        <v>8358</v>
      </c>
      <c r="P108" s="54">
        <v>10121</v>
      </c>
      <c r="Q108" s="54">
        <v>14044</v>
      </c>
      <c r="R108" s="54">
        <v>17434</v>
      </c>
      <c r="S108" s="54">
        <v>29762</v>
      </c>
      <c r="T108" s="54">
        <v>33451</v>
      </c>
      <c r="U108" s="54">
        <v>36443</v>
      </c>
      <c r="V108" s="54">
        <v>48305</v>
      </c>
      <c r="W108" s="54">
        <v>61882</v>
      </c>
      <c r="X108" s="54">
        <v>82159</v>
      </c>
      <c r="Y108" s="54">
        <v>83164</v>
      </c>
      <c r="Z108" s="54">
        <v>84817</v>
      </c>
      <c r="AA108" s="54">
        <v>105829</v>
      </c>
      <c r="AB108" s="54">
        <v>134298</v>
      </c>
      <c r="AC108" s="54">
        <v>160627</v>
      </c>
      <c r="AD108" s="54">
        <v>191680</v>
      </c>
      <c r="AE108" s="54">
        <v>200219</v>
      </c>
      <c r="AF108" s="54">
        <v>219851</v>
      </c>
    </row>
    <row r="109" spans="1:32" x14ac:dyDescent="0.15">
      <c r="A109" s="54" t="s">
        <v>212</v>
      </c>
      <c r="B109" s="54">
        <v>284</v>
      </c>
      <c r="C109" s="54">
        <v>171</v>
      </c>
      <c r="D109" s="54">
        <v>168</v>
      </c>
      <c r="E109" s="54">
        <v>173</v>
      </c>
      <c r="F109" s="54">
        <v>193</v>
      </c>
      <c r="G109" s="54">
        <v>227</v>
      </c>
      <c r="H109" s="54">
        <v>214</v>
      </c>
      <c r="I109" s="54">
        <v>427</v>
      </c>
      <c r="J109" s="54">
        <v>574</v>
      </c>
      <c r="K109" s="54">
        <v>455</v>
      </c>
      <c r="L109" s="54">
        <v>75</v>
      </c>
      <c r="M109" s="54">
        <v>645</v>
      </c>
      <c r="N109" s="54">
        <v>608</v>
      </c>
      <c r="O109" s="54">
        <v>392</v>
      </c>
      <c r="P109" s="54">
        <v>583</v>
      </c>
      <c r="Q109" s="54">
        <v>797</v>
      </c>
      <c r="R109" s="54">
        <v>632</v>
      </c>
      <c r="S109" s="54">
        <v>12083</v>
      </c>
      <c r="T109" s="54">
        <v>11665</v>
      </c>
      <c r="U109" s="54">
        <v>17317</v>
      </c>
      <c r="V109" s="54">
        <v>18839</v>
      </c>
      <c r="W109" s="54">
        <v>18129</v>
      </c>
      <c r="X109" s="54">
        <v>22518</v>
      </c>
      <c r="Y109" s="54">
        <v>22693</v>
      </c>
      <c r="Z109" s="54">
        <v>22224</v>
      </c>
      <c r="AA109" s="54">
        <v>28572</v>
      </c>
      <c r="AB109" s="54">
        <v>43293</v>
      </c>
      <c r="AC109" s="54">
        <v>46029</v>
      </c>
      <c r="AD109" s="54">
        <v>52278</v>
      </c>
      <c r="AE109" s="54">
        <v>57679</v>
      </c>
      <c r="AF109" s="54">
        <v>46159</v>
      </c>
    </row>
    <row r="110" spans="1:32" x14ac:dyDescent="0.15">
      <c r="A110" s="54" t="s">
        <v>728</v>
      </c>
      <c r="B110" s="54" t="s">
        <v>586</v>
      </c>
      <c r="C110" s="54" t="s">
        <v>586</v>
      </c>
      <c r="D110" s="54" t="s">
        <v>586</v>
      </c>
      <c r="E110" s="54" t="s">
        <v>586</v>
      </c>
      <c r="F110" s="54" t="s">
        <v>586</v>
      </c>
      <c r="G110" s="54" t="s">
        <v>586</v>
      </c>
      <c r="H110" s="54" t="s">
        <v>586</v>
      </c>
      <c r="I110" s="54" t="s">
        <v>586</v>
      </c>
      <c r="J110" s="54" t="s">
        <v>586</v>
      </c>
      <c r="K110" s="54" t="s">
        <v>586</v>
      </c>
      <c r="L110" s="54" t="s">
        <v>586</v>
      </c>
      <c r="M110" s="54" t="s">
        <v>586</v>
      </c>
      <c r="N110" s="54" t="s">
        <v>586</v>
      </c>
      <c r="O110" s="54" t="s">
        <v>586</v>
      </c>
      <c r="P110" s="54" t="s">
        <v>586</v>
      </c>
      <c r="Q110" s="54" t="s">
        <v>586</v>
      </c>
      <c r="R110" s="54" t="s">
        <v>586</v>
      </c>
      <c r="S110" s="54">
        <v>8</v>
      </c>
      <c r="T110" s="54">
        <v>6</v>
      </c>
      <c r="U110" s="54" t="s">
        <v>604</v>
      </c>
      <c r="V110" s="54">
        <v>2</v>
      </c>
      <c r="W110" s="54" t="s">
        <v>619</v>
      </c>
      <c r="X110" s="54">
        <v>-5</v>
      </c>
      <c r="Y110" s="54">
        <v>-5</v>
      </c>
      <c r="Z110" s="54">
        <v>-5</v>
      </c>
      <c r="AA110" s="54">
        <v>-5</v>
      </c>
      <c r="AB110" s="54">
        <v>-5</v>
      </c>
      <c r="AC110" s="54" t="s">
        <v>619</v>
      </c>
      <c r="AD110" s="54" t="s">
        <v>619</v>
      </c>
      <c r="AE110" s="54" t="s">
        <v>619</v>
      </c>
      <c r="AF110" s="54" t="s">
        <v>604</v>
      </c>
    </row>
    <row r="111" spans="1:32" x14ac:dyDescent="0.15">
      <c r="A111" s="54" t="s">
        <v>727</v>
      </c>
      <c r="B111" s="54">
        <v>3</v>
      </c>
      <c r="C111" s="54">
        <v>2</v>
      </c>
      <c r="D111" s="54">
        <v>2</v>
      </c>
      <c r="E111" s="54" t="s">
        <v>604</v>
      </c>
      <c r="F111" s="54">
        <v>3</v>
      </c>
      <c r="G111" s="54">
        <v>5</v>
      </c>
      <c r="H111" s="54">
        <v>3</v>
      </c>
      <c r="I111" s="54">
        <v>3</v>
      </c>
      <c r="J111" s="54">
        <v>3</v>
      </c>
      <c r="K111" s="54">
        <v>4</v>
      </c>
      <c r="L111" s="54">
        <v>5</v>
      </c>
      <c r="M111" s="54">
        <v>5</v>
      </c>
      <c r="N111" s="54">
        <v>1</v>
      </c>
      <c r="O111" s="54">
        <v>1</v>
      </c>
      <c r="P111" s="54">
        <v>1</v>
      </c>
      <c r="Q111" s="54">
        <v>1</v>
      </c>
      <c r="R111" s="54">
        <v>2</v>
      </c>
      <c r="S111" s="54" t="s">
        <v>604</v>
      </c>
      <c r="T111" s="54">
        <v>67</v>
      </c>
      <c r="U111" s="54">
        <v>89</v>
      </c>
      <c r="V111" s="54">
        <v>93</v>
      </c>
      <c r="W111" s="54">
        <v>30</v>
      </c>
      <c r="X111" s="54">
        <v>34</v>
      </c>
      <c r="Y111" s="54">
        <v>30</v>
      </c>
      <c r="Z111" s="54">
        <v>9</v>
      </c>
      <c r="AA111" s="54">
        <v>9</v>
      </c>
      <c r="AB111" s="54">
        <v>9</v>
      </c>
      <c r="AC111" s="54">
        <v>2</v>
      </c>
      <c r="AD111" s="54">
        <v>2</v>
      </c>
      <c r="AE111" s="54">
        <v>2</v>
      </c>
      <c r="AF111" s="54">
        <v>2</v>
      </c>
    </row>
    <row r="112" spans="1:32" x14ac:dyDescent="0.15">
      <c r="A112" s="54" t="s">
        <v>726</v>
      </c>
      <c r="B112" s="54" t="s">
        <v>830</v>
      </c>
      <c r="C112" s="54" t="s">
        <v>830</v>
      </c>
      <c r="D112" s="54" t="s">
        <v>830</v>
      </c>
      <c r="E112" s="54" t="s">
        <v>830</v>
      </c>
      <c r="F112" s="54" t="s">
        <v>830</v>
      </c>
      <c r="G112" s="54" t="s">
        <v>604</v>
      </c>
      <c r="H112" s="54" t="s">
        <v>604</v>
      </c>
      <c r="I112" s="54" t="s">
        <v>604</v>
      </c>
      <c r="J112" s="54" t="s">
        <v>604</v>
      </c>
      <c r="K112" s="54" t="s">
        <v>604</v>
      </c>
      <c r="L112" s="54" t="s">
        <v>604</v>
      </c>
      <c r="M112" s="54">
        <v>430</v>
      </c>
      <c r="N112" s="54" t="s">
        <v>604</v>
      </c>
      <c r="O112" s="54">
        <v>183</v>
      </c>
      <c r="P112" s="54" t="s">
        <v>604</v>
      </c>
      <c r="Q112" s="54">
        <v>600</v>
      </c>
      <c r="R112" s="54">
        <v>487</v>
      </c>
      <c r="S112" s="54">
        <v>799</v>
      </c>
      <c r="T112" s="54">
        <v>546</v>
      </c>
      <c r="U112" s="54">
        <v>806</v>
      </c>
      <c r="V112" s="54">
        <v>728</v>
      </c>
      <c r="W112" s="54">
        <v>442</v>
      </c>
      <c r="X112" s="54">
        <v>172</v>
      </c>
      <c r="Y112" s="54">
        <v>117</v>
      </c>
      <c r="Z112" s="54">
        <v>314</v>
      </c>
      <c r="AA112" s="54">
        <v>410</v>
      </c>
      <c r="AB112" s="54">
        <v>360</v>
      </c>
      <c r="AC112" s="54" t="s">
        <v>619</v>
      </c>
      <c r="AD112" s="54">
        <v>287</v>
      </c>
      <c r="AE112" s="54" t="s">
        <v>604</v>
      </c>
      <c r="AF112" s="54">
        <v>296</v>
      </c>
    </row>
    <row r="113" spans="1:32" x14ac:dyDescent="0.15">
      <c r="A113" s="54" t="s">
        <v>725</v>
      </c>
      <c r="B113" s="54" t="s">
        <v>586</v>
      </c>
      <c r="C113" s="54" t="s">
        <v>586</v>
      </c>
      <c r="D113" s="54" t="s">
        <v>586</v>
      </c>
      <c r="E113" s="54" t="s">
        <v>586</v>
      </c>
      <c r="F113" s="54" t="s">
        <v>586</v>
      </c>
      <c r="G113" s="54" t="s">
        <v>586</v>
      </c>
      <c r="H113" s="54" t="s">
        <v>586</v>
      </c>
      <c r="I113" s="54" t="s">
        <v>586</v>
      </c>
      <c r="J113" s="54" t="s">
        <v>586</v>
      </c>
      <c r="K113" s="54" t="s">
        <v>586</v>
      </c>
      <c r="L113" s="54" t="s">
        <v>586</v>
      </c>
      <c r="M113" s="54" t="s">
        <v>586</v>
      </c>
      <c r="N113" s="54" t="s">
        <v>586</v>
      </c>
      <c r="O113" s="54" t="s">
        <v>586</v>
      </c>
      <c r="P113" s="54" t="s">
        <v>586</v>
      </c>
      <c r="Q113" s="54" t="s">
        <v>586</v>
      </c>
      <c r="R113" s="54" t="s">
        <v>586</v>
      </c>
      <c r="S113" s="54">
        <v>3740</v>
      </c>
      <c r="T113" s="54">
        <v>3291</v>
      </c>
      <c r="U113" s="54">
        <v>5533</v>
      </c>
      <c r="V113" s="54">
        <v>7645</v>
      </c>
      <c r="W113" s="54">
        <v>8643</v>
      </c>
      <c r="X113" s="54">
        <v>11255</v>
      </c>
      <c r="Y113" s="54">
        <v>13451</v>
      </c>
      <c r="Z113" s="54">
        <v>13703</v>
      </c>
      <c r="AA113" s="54">
        <v>16567</v>
      </c>
      <c r="AB113" s="54">
        <v>23127</v>
      </c>
      <c r="AC113" s="54">
        <v>24951</v>
      </c>
      <c r="AD113" s="54">
        <v>28501</v>
      </c>
      <c r="AE113" s="54">
        <v>30640</v>
      </c>
      <c r="AF113" s="54">
        <v>29363</v>
      </c>
    </row>
    <row r="114" spans="1:32" x14ac:dyDescent="0.15">
      <c r="A114" s="54" t="s">
        <v>724</v>
      </c>
      <c r="B114" s="54" t="s">
        <v>604</v>
      </c>
      <c r="C114" s="54" t="s">
        <v>604</v>
      </c>
      <c r="D114" s="54" t="s">
        <v>604</v>
      </c>
      <c r="E114" s="54" t="s">
        <v>604</v>
      </c>
      <c r="F114" s="54" t="s">
        <v>604</v>
      </c>
      <c r="G114" s="54" t="s">
        <v>604</v>
      </c>
      <c r="H114" s="54" t="s">
        <v>604</v>
      </c>
      <c r="I114" s="54" t="s">
        <v>604</v>
      </c>
      <c r="J114" s="54" t="s">
        <v>604</v>
      </c>
      <c r="K114" s="54" t="s">
        <v>604</v>
      </c>
      <c r="L114" s="54" t="s">
        <v>604</v>
      </c>
      <c r="M114" s="54" t="s">
        <v>604</v>
      </c>
      <c r="N114" s="54" t="s">
        <v>604</v>
      </c>
      <c r="O114" s="54" t="s">
        <v>604</v>
      </c>
      <c r="P114" s="54" t="s">
        <v>604</v>
      </c>
      <c r="Q114" s="54" t="s">
        <v>604</v>
      </c>
      <c r="R114" s="54" t="s">
        <v>604</v>
      </c>
      <c r="S114" s="54" t="s">
        <v>604</v>
      </c>
      <c r="T114" s="54" t="s">
        <v>604</v>
      </c>
      <c r="U114" s="54" t="s">
        <v>604</v>
      </c>
      <c r="V114" s="54">
        <v>-25</v>
      </c>
      <c r="W114" s="54">
        <v>-26</v>
      </c>
      <c r="X114" s="54" t="s">
        <v>604</v>
      </c>
      <c r="Y114" s="54">
        <v>-2</v>
      </c>
      <c r="Z114" s="54">
        <v>-2</v>
      </c>
      <c r="AA114" s="54">
        <v>-2</v>
      </c>
      <c r="AB114" s="54">
        <v>-2</v>
      </c>
      <c r="AC114" s="54" t="s">
        <v>619</v>
      </c>
      <c r="AD114" s="54" t="s">
        <v>619</v>
      </c>
      <c r="AE114" s="54" t="s">
        <v>619</v>
      </c>
      <c r="AF114" s="54" t="s">
        <v>619</v>
      </c>
    </row>
    <row r="115" spans="1:32" x14ac:dyDescent="0.15">
      <c r="A115" s="54" t="s">
        <v>723</v>
      </c>
      <c r="B115" s="54" t="s">
        <v>586</v>
      </c>
      <c r="C115" s="54" t="s">
        <v>586</v>
      </c>
      <c r="D115" s="54" t="s">
        <v>586</v>
      </c>
      <c r="E115" s="54" t="s">
        <v>586</v>
      </c>
      <c r="F115" s="54" t="s">
        <v>586</v>
      </c>
      <c r="G115" s="54" t="s">
        <v>586</v>
      </c>
      <c r="H115" s="54" t="s">
        <v>586</v>
      </c>
      <c r="I115" s="54" t="s">
        <v>586</v>
      </c>
      <c r="J115" s="54" t="s">
        <v>586</v>
      </c>
      <c r="K115" s="54" t="s">
        <v>586</v>
      </c>
      <c r="L115" s="54" t="s">
        <v>586</v>
      </c>
      <c r="M115" s="54" t="s">
        <v>586</v>
      </c>
      <c r="N115" s="54" t="s">
        <v>586</v>
      </c>
      <c r="O115" s="54" t="s">
        <v>586</v>
      </c>
      <c r="P115" s="54" t="s">
        <v>586</v>
      </c>
      <c r="Q115" s="54" t="s">
        <v>586</v>
      </c>
      <c r="R115" s="54" t="s">
        <v>586</v>
      </c>
      <c r="S115" s="54" t="s">
        <v>586</v>
      </c>
      <c r="T115" s="54" t="s">
        <v>586</v>
      </c>
      <c r="U115" s="54" t="s">
        <v>586</v>
      </c>
      <c r="V115" s="54" t="s">
        <v>586</v>
      </c>
      <c r="W115" s="54" t="s">
        <v>586</v>
      </c>
      <c r="X115" s="54" t="s">
        <v>586</v>
      </c>
      <c r="Y115" s="54" t="s">
        <v>586</v>
      </c>
      <c r="Z115" s="54" t="s">
        <v>586</v>
      </c>
      <c r="AA115" s="54" t="s">
        <v>586</v>
      </c>
      <c r="AB115" s="54" t="s">
        <v>586</v>
      </c>
      <c r="AC115" s="54" t="s">
        <v>716</v>
      </c>
      <c r="AD115" s="54" t="s">
        <v>716</v>
      </c>
      <c r="AE115" s="54" t="s">
        <v>604</v>
      </c>
      <c r="AF115" s="54">
        <v>4784</v>
      </c>
    </row>
    <row r="116" spans="1:32" x14ac:dyDescent="0.15">
      <c r="A116" s="54" t="s">
        <v>722</v>
      </c>
      <c r="B116" s="54">
        <v>0</v>
      </c>
      <c r="C116" s="54">
        <v>0</v>
      </c>
      <c r="D116" s="54" t="s">
        <v>619</v>
      </c>
      <c r="E116" s="54" t="s">
        <v>619</v>
      </c>
      <c r="F116" s="54">
        <v>1</v>
      </c>
      <c r="G116" s="54">
        <v>1</v>
      </c>
      <c r="H116" s="54">
        <v>1</v>
      </c>
      <c r="I116" s="54" t="s">
        <v>619</v>
      </c>
      <c r="J116" s="54" t="s">
        <v>619</v>
      </c>
      <c r="K116" s="54" t="s">
        <v>619</v>
      </c>
      <c r="L116" s="54" t="s">
        <v>619</v>
      </c>
      <c r="M116" s="54" t="s">
        <v>619</v>
      </c>
      <c r="N116" s="54">
        <v>3</v>
      </c>
      <c r="O116" s="54">
        <v>33</v>
      </c>
      <c r="P116" s="54">
        <v>36</v>
      </c>
      <c r="Q116" s="54">
        <v>38</v>
      </c>
      <c r="R116" s="54">
        <v>39</v>
      </c>
      <c r="S116" s="54">
        <v>46</v>
      </c>
      <c r="T116" s="54">
        <v>45</v>
      </c>
      <c r="U116" s="54">
        <v>43</v>
      </c>
      <c r="V116" s="54">
        <v>45</v>
      </c>
      <c r="W116" s="54" t="s">
        <v>604</v>
      </c>
      <c r="X116" s="54" t="s">
        <v>604</v>
      </c>
      <c r="Y116" s="54">
        <v>22</v>
      </c>
      <c r="Z116" s="54">
        <v>6</v>
      </c>
      <c r="AA116" s="54">
        <v>-14</v>
      </c>
      <c r="AB116" s="54">
        <v>-2</v>
      </c>
      <c r="AC116" s="54">
        <v>-1</v>
      </c>
      <c r="AD116" s="54">
        <v>-1</v>
      </c>
      <c r="AE116" s="54">
        <v>-11</v>
      </c>
      <c r="AF116" s="54" t="s">
        <v>604</v>
      </c>
    </row>
    <row r="117" spans="1:32" x14ac:dyDescent="0.15">
      <c r="A117" s="54" t="s">
        <v>721</v>
      </c>
      <c r="B117" s="54">
        <v>14</v>
      </c>
      <c r="C117" s="54">
        <v>14</v>
      </c>
      <c r="D117" s="54">
        <v>12</v>
      </c>
      <c r="E117" s="54">
        <v>10</v>
      </c>
      <c r="F117" s="54">
        <v>13</v>
      </c>
      <c r="G117" s="54">
        <v>26</v>
      </c>
      <c r="H117" s="54">
        <v>20</v>
      </c>
      <c r="I117" s="54">
        <v>68</v>
      </c>
      <c r="J117" s="54">
        <v>80</v>
      </c>
      <c r="K117" s="54">
        <v>94</v>
      </c>
      <c r="L117" s="54">
        <v>106</v>
      </c>
      <c r="M117" s="54">
        <v>114</v>
      </c>
      <c r="N117" s="54">
        <v>97</v>
      </c>
      <c r="O117" s="54">
        <v>129</v>
      </c>
      <c r="P117" s="54">
        <v>126</v>
      </c>
      <c r="Q117" s="54">
        <v>132</v>
      </c>
      <c r="R117" s="54">
        <v>127</v>
      </c>
      <c r="S117" s="54">
        <v>96</v>
      </c>
      <c r="T117" s="54">
        <v>106</v>
      </c>
      <c r="U117" s="54">
        <v>106</v>
      </c>
      <c r="V117" s="54">
        <v>81</v>
      </c>
      <c r="W117" s="54">
        <v>72</v>
      </c>
      <c r="X117" s="54">
        <v>58</v>
      </c>
      <c r="Y117" s="54">
        <v>49</v>
      </c>
      <c r="Z117" s="54" t="s">
        <v>604</v>
      </c>
      <c r="AA117" s="54">
        <v>245</v>
      </c>
      <c r="AB117" s="54">
        <v>275</v>
      </c>
      <c r="AC117" s="54">
        <v>572</v>
      </c>
      <c r="AD117" s="54">
        <v>528</v>
      </c>
      <c r="AE117" s="54">
        <v>146</v>
      </c>
      <c r="AF117" s="54">
        <v>158</v>
      </c>
    </row>
    <row r="118" spans="1:32" x14ac:dyDescent="0.15">
      <c r="A118" s="54" t="s">
        <v>720</v>
      </c>
      <c r="B118" s="54" t="s">
        <v>619</v>
      </c>
      <c r="C118" s="54" t="s">
        <v>619</v>
      </c>
      <c r="D118" s="54" t="s">
        <v>619</v>
      </c>
      <c r="E118" s="54" t="s">
        <v>619</v>
      </c>
      <c r="F118" s="54" t="s">
        <v>619</v>
      </c>
      <c r="G118" s="54">
        <v>1</v>
      </c>
      <c r="H118" s="54">
        <v>1</v>
      </c>
      <c r="I118" s="54" t="s">
        <v>619</v>
      </c>
      <c r="J118" s="54">
        <v>1</v>
      </c>
      <c r="K118" s="54">
        <v>1</v>
      </c>
      <c r="L118" s="54">
        <v>2</v>
      </c>
      <c r="M118" s="54">
        <v>2</v>
      </c>
      <c r="N118" s="54" t="s">
        <v>619</v>
      </c>
      <c r="O118" s="54">
        <v>1</v>
      </c>
      <c r="P118" s="54">
        <v>1</v>
      </c>
      <c r="Q118" s="54">
        <v>1</v>
      </c>
      <c r="R118" s="54">
        <v>1</v>
      </c>
      <c r="S118" s="54">
        <v>4</v>
      </c>
      <c r="T118" s="54">
        <v>6</v>
      </c>
      <c r="U118" s="54">
        <v>7</v>
      </c>
      <c r="V118" s="54">
        <v>7</v>
      </c>
      <c r="W118" s="54">
        <v>7</v>
      </c>
      <c r="X118" s="54" t="s">
        <v>604</v>
      </c>
      <c r="Y118" s="54">
        <v>9</v>
      </c>
      <c r="Z118" s="54">
        <v>4</v>
      </c>
      <c r="AA118" s="54" t="s">
        <v>619</v>
      </c>
      <c r="AB118" s="54" t="s">
        <v>619</v>
      </c>
      <c r="AC118" s="54">
        <v>7</v>
      </c>
      <c r="AD118" s="54">
        <v>7</v>
      </c>
      <c r="AE118" s="54">
        <v>7</v>
      </c>
      <c r="AF118" s="54">
        <v>7</v>
      </c>
    </row>
    <row r="119" spans="1:32" x14ac:dyDescent="0.15">
      <c r="A119" s="54" t="s">
        <v>719</v>
      </c>
      <c r="B119" s="54">
        <v>19</v>
      </c>
      <c r="C119" s="54">
        <v>16</v>
      </c>
      <c r="D119" s="54">
        <v>20</v>
      </c>
      <c r="E119" s="54">
        <v>24</v>
      </c>
      <c r="F119" s="54">
        <v>27</v>
      </c>
      <c r="G119" s="54">
        <v>33</v>
      </c>
      <c r="H119" s="54">
        <v>26</v>
      </c>
      <c r="I119" s="54">
        <v>26</v>
      </c>
      <c r="J119" s="54">
        <v>32</v>
      </c>
      <c r="K119" s="54">
        <v>18</v>
      </c>
      <c r="L119" s="54">
        <v>31</v>
      </c>
      <c r="M119" s="54">
        <v>30</v>
      </c>
      <c r="N119" s="54">
        <v>18</v>
      </c>
      <c r="O119" s="54">
        <v>14</v>
      </c>
      <c r="P119" s="54">
        <v>14</v>
      </c>
      <c r="Q119" s="54">
        <v>24</v>
      </c>
      <c r="R119" s="54" t="s">
        <v>604</v>
      </c>
      <c r="S119" s="54">
        <v>70</v>
      </c>
      <c r="T119" s="54">
        <v>64</v>
      </c>
      <c r="U119" s="54">
        <v>55</v>
      </c>
      <c r="V119" s="54">
        <v>63</v>
      </c>
      <c r="W119" s="54">
        <v>74</v>
      </c>
      <c r="X119" s="54">
        <v>77</v>
      </c>
      <c r="Y119" s="54">
        <v>100</v>
      </c>
      <c r="Z119" s="54">
        <v>137</v>
      </c>
      <c r="AA119" s="54">
        <v>115</v>
      </c>
      <c r="AB119" s="54">
        <v>113</v>
      </c>
      <c r="AC119" s="54" t="s">
        <v>604</v>
      </c>
      <c r="AD119" s="54" t="s">
        <v>604</v>
      </c>
      <c r="AE119" s="54" t="s">
        <v>604</v>
      </c>
      <c r="AF119" s="54" t="s">
        <v>604</v>
      </c>
    </row>
    <row r="120" spans="1:32" x14ac:dyDescent="0.15">
      <c r="A120" s="54" t="s">
        <v>718</v>
      </c>
      <c r="B120" s="54" t="s">
        <v>586</v>
      </c>
      <c r="C120" s="54" t="s">
        <v>586</v>
      </c>
      <c r="D120" s="54" t="s">
        <v>586</v>
      </c>
      <c r="E120" s="54" t="s">
        <v>586</v>
      </c>
      <c r="F120" s="54" t="s">
        <v>586</v>
      </c>
      <c r="G120" s="54" t="s">
        <v>586</v>
      </c>
      <c r="H120" s="54" t="s">
        <v>586</v>
      </c>
      <c r="I120" s="54" t="s">
        <v>586</v>
      </c>
      <c r="J120" s="54" t="s">
        <v>586</v>
      </c>
      <c r="K120" s="54" t="s">
        <v>586</v>
      </c>
      <c r="L120" s="54" t="s">
        <v>586</v>
      </c>
      <c r="M120" s="54" t="s">
        <v>586</v>
      </c>
      <c r="N120" s="54" t="s">
        <v>586</v>
      </c>
      <c r="O120" s="54" t="s">
        <v>586</v>
      </c>
      <c r="P120" s="54" t="s">
        <v>586</v>
      </c>
      <c r="Q120" s="54" t="s">
        <v>586</v>
      </c>
      <c r="R120" s="54" t="s">
        <v>586</v>
      </c>
      <c r="S120" s="54">
        <v>2296</v>
      </c>
      <c r="T120" s="54">
        <v>2483</v>
      </c>
      <c r="U120" s="54">
        <v>2957</v>
      </c>
      <c r="V120" s="54">
        <v>3097</v>
      </c>
      <c r="W120" s="54">
        <v>3406</v>
      </c>
      <c r="X120" s="54">
        <v>3551</v>
      </c>
      <c r="Y120" s="54">
        <v>1018</v>
      </c>
      <c r="Z120" s="54">
        <v>940</v>
      </c>
      <c r="AA120" s="54">
        <v>801</v>
      </c>
      <c r="AB120" s="54">
        <v>940</v>
      </c>
      <c r="AC120" s="54">
        <v>616</v>
      </c>
      <c r="AD120" s="54">
        <v>493</v>
      </c>
      <c r="AE120" s="54">
        <v>488</v>
      </c>
      <c r="AF120" s="54">
        <v>549</v>
      </c>
    </row>
    <row r="121" spans="1:32" x14ac:dyDescent="0.15">
      <c r="A121" s="54" t="s">
        <v>717</v>
      </c>
      <c r="B121" s="54" t="s">
        <v>586</v>
      </c>
      <c r="C121" s="54" t="s">
        <v>586</v>
      </c>
      <c r="D121" s="54" t="s">
        <v>586</v>
      </c>
      <c r="E121" s="54" t="s">
        <v>586</v>
      </c>
      <c r="F121" s="54" t="s">
        <v>586</v>
      </c>
      <c r="G121" s="54" t="s">
        <v>586</v>
      </c>
      <c r="H121" s="54" t="s">
        <v>586</v>
      </c>
      <c r="I121" s="54" t="s">
        <v>586</v>
      </c>
      <c r="J121" s="54" t="s">
        <v>586</v>
      </c>
      <c r="K121" s="54" t="s">
        <v>586</v>
      </c>
      <c r="L121" s="54" t="s">
        <v>586</v>
      </c>
      <c r="M121" s="54" t="s">
        <v>586</v>
      </c>
      <c r="N121" s="54" t="s">
        <v>586</v>
      </c>
      <c r="O121" s="54" t="s">
        <v>586</v>
      </c>
      <c r="P121" s="54" t="s">
        <v>586</v>
      </c>
      <c r="Q121" s="54" t="s">
        <v>586</v>
      </c>
      <c r="R121" s="54" t="s">
        <v>586</v>
      </c>
      <c r="S121" s="54">
        <v>3451</v>
      </c>
      <c r="T121" s="54">
        <v>3579</v>
      </c>
      <c r="U121" s="54">
        <v>5695</v>
      </c>
      <c r="V121" s="54">
        <v>4753</v>
      </c>
      <c r="W121" s="54">
        <v>2926</v>
      </c>
      <c r="X121" s="54">
        <v>4712</v>
      </c>
      <c r="Y121" s="54">
        <v>5607</v>
      </c>
      <c r="Z121" s="54">
        <v>3924</v>
      </c>
      <c r="AA121" s="54">
        <v>6483</v>
      </c>
      <c r="AB121" s="54">
        <v>13314</v>
      </c>
      <c r="AC121" s="54">
        <v>14482</v>
      </c>
      <c r="AD121" s="54">
        <v>16335</v>
      </c>
      <c r="AE121" s="54" t="s">
        <v>716</v>
      </c>
      <c r="AF121" s="54" t="s">
        <v>716</v>
      </c>
    </row>
    <row r="122" spans="1:32" x14ac:dyDescent="0.15">
      <c r="A122" s="54" t="s">
        <v>715</v>
      </c>
      <c r="B122" s="54" t="s">
        <v>586</v>
      </c>
      <c r="C122" s="54" t="s">
        <v>586</v>
      </c>
      <c r="D122" s="54" t="s">
        <v>586</v>
      </c>
      <c r="E122" s="54" t="s">
        <v>586</v>
      </c>
      <c r="F122" s="54" t="s">
        <v>586</v>
      </c>
      <c r="G122" s="54" t="s">
        <v>586</v>
      </c>
      <c r="H122" s="54" t="s">
        <v>586</v>
      </c>
      <c r="I122" s="54" t="s">
        <v>586</v>
      </c>
      <c r="J122" s="54" t="s">
        <v>586</v>
      </c>
      <c r="K122" s="54" t="s">
        <v>586</v>
      </c>
      <c r="L122" s="54" t="s">
        <v>586</v>
      </c>
      <c r="M122" s="54" t="s">
        <v>586</v>
      </c>
      <c r="N122" s="54" t="s">
        <v>586</v>
      </c>
      <c r="O122" s="54" t="s">
        <v>586</v>
      </c>
      <c r="P122" s="54" t="s">
        <v>586</v>
      </c>
      <c r="Q122" s="54" t="s">
        <v>586</v>
      </c>
      <c r="R122" s="54" t="s">
        <v>586</v>
      </c>
      <c r="S122" s="54" t="s">
        <v>586</v>
      </c>
      <c r="T122" s="54" t="s">
        <v>586</v>
      </c>
      <c r="U122" s="54" t="s">
        <v>586</v>
      </c>
      <c r="V122" s="54" t="s">
        <v>586</v>
      </c>
      <c r="W122" s="54" t="s">
        <v>586</v>
      </c>
      <c r="X122" s="54" t="s">
        <v>586</v>
      </c>
      <c r="Y122" s="54" t="s">
        <v>586</v>
      </c>
      <c r="Z122" s="54" t="s">
        <v>586</v>
      </c>
      <c r="AA122" s="54" t="s">
        <v>586</v>
      </c>
      <c r="AB122" s="54" t="s">
        <v>586</v>
      </c>
      <c r="AC122" s="54" t="s">
        <v>716</v>
      </c>
      <c r="AD122" s="54" t="s">
        <v>716</v>
      </c>
      <c r="AE122" s="54" t="s">
        <v>604</v>
      </c>
      <c r="AF122" s="54" t="s">
        <v>604</v>
      </c>
    </row>
    <row r="123" spans="1:32" x14ac:dyDescent="0.15">
      <c r="A123" s="54" t="s">
        <v>714</v>
      </c>
      <c r="B123" s="54" t="s">
        <v>586</v>
      </c>
      <c r="C123" s="54" t="s">
        <v>586</v>
      </c>
      <c r="D123" s="54" t="s">
        <v>586</v>
      </c>
      <c r="E123" s="54" t="s">
        <v>586</v>
      </c>
      <c r="F123" s="54" t="s">
        <v>586</v>
      </c>
      <c r="G123" s="54" t="s">
        <v>586</v>
      </c>
      <c r="H123" s="54" t="s">
        <v>586</v>
      </c>
      <c r="I123" s="54" t="s">
        <v>586</v>
      </c>
      <c r="J123" s="54" t="s">
        <v>586</v>
      </c>
      <c r="K123" s="54" t="s">
        <v>586</v>
      </c>
      <c r="L123" s="54" t="s">
        <v>586</v>
      </c>
      <c r="M123" s="54" t="s">
        <v>586</v>
      </c>
      <c r="N123" s="54" t="s">
        <v>586</v>
      </c>
      <c r="O123" s="54" t="s">
        <v>586</v>
      </c>
      <c r="P123" s="54" t="s">
        <v>586</v>
      </c>
      <c r="Q123" s="54" t="s">
        <v>586</v>
      </c>
      <c r="R123" s="54" t="s">
        <v>586</v>
      </c>
      <c r="S123" s="54" t="s">
        <v>586</v>
      </c>
      <c r="T123" s="54" t="s">
        <v>586</v>
      </c>
      <c r="U123" s="54" t="s">
        <v>586</v>
      </c>
      <c r="V123" s="54" t="s">
        <v>586</v>
      </c>
      <c r="W123" s="54" t="s">
        <v>586</v>
      </c>
      <c r="X123" s="54" t="s">
        <v>586</v>
      </c>
      <c r="Y123" s="54" t="s">
        <v>586</v>
      </c>
      <c r="Z123" s="54" t="s">
        <v>586</v>
      </c>
      <c r="AA123" s="54" t="s">
        <v>586</v>
      </c>
      <c r="AB123" s="54" t="s">
        <v>586</v>
      </c>
      <c r="AC123" s="54" t="s">
        <v>716</v>
      </c>
      <c r="AD123" s="54" t="s">
        <v>716</v>
      </c>
      <c r="AE123" s="54">
        <v>-24</v>
      </c>
      <c r="AF123" s="54">
        <v>-71</v>
      </c>
    </row>
    <row r="124" spans="1:32" x14ac:dyDescent="0.15">
      <c r="A124" s="54" t="s">
        <v>713</v>
      </c>
      <c r="B124" s="54">
        <v>0</v>
      </c>
      <c r="C124" s="54" t="s">
        <v>619</v>
      </c>
      <c r="D124" s="54">
        <v>0</v>
      </c>
      <c r="E124" s="54">
        <v>0</v>
      </c>
      <c r="F124" s="54">
        <v>0</v>
      </c>
      <c r="G124" s="54">
        <v>2</v>
      </c>
      <c r="H124" s="54">
        <v>2</v>
      </c>
      <c r="I124" s="54">
        <v>2</v>
      </c>
      <c r="J124" s="54">
        <v>1</v>
      </c>
      <c r="K124" s="54">
        <v>1</v>
      </c>
      <c r="L124" s="54">
        <v>1</v>
      </c>
      <c r="M124" s="54">
        <v>1</v>
      </c>
      <c r="N124" s="54">
        <v>3</v>
      </c>
      <c r="O124" s="54">
        <v>3</v>
      </c>
      <c r="P124" s="54">
        <v>3</v>
      </c>
      <c r="Q124" s="54">
        <v>3</v>
      </c>
      <c r="R124" s="54">
        <v>3</v>
      </c>
      <c r="S124" s="54">
        <v>-1</v>
      </c>
      <c r="T124" s="54">
        <v>-1</v>
      </c>
      <c r="U124" s="54">
        <v>-1</v>
      </c>
      <c r="V124" s="54">
        <v>-1</v>
      </c>
      <c r="W124" s="54">
        <v>-1</v>
      </c>
      <c r="X124" s="54">
        <v>-1</v>
      </c>
      <c r="Y124" s="54">
        <v>36</v>
      </c>
      <c r="Z124" s="54" t="s">
        <v>604</v>
      </c>
      <c r="AA124" s="54" t="s">
        <v>619</v>
      </c>
      <c r="AB124" s="54" t="s">
        <v>619</v>
      </c>
      <c r="AC124" s="54" t="s">
        <v>604</v>
      </c>
      <c r="AD124" s="54">
        <v>5</v>
      </c>
      <c r="AE124" s="54">
        <v>5</v>
      </c>
      <c r="AF124" s="54">
        <v>5</v>
      </c>
    </row>
    <row r="125" spans="1:32" x14ac:dyDescent="0.15">
      <c r="A125" s="54" t="s">
        <v>712</v>
      </c>
      <c r="B125" s="54" t="s">
        <v>604</v>
      </c>
      <c r="C125" s="54" t="s">
        <v>604</v>
      </c>
      <c r="D125" s="54" t="s">
        <v>604</v>
      </c>
      <c r="E125" s="54" t="s">
        <v>604</v>
      </c>
      <c r="F125" s="54" t="s">
        <v>604</v>
      </c>
      <c r="G125" s="54" t="s">
        <v>604</v>
      </c>
      <c r="H125" s="54" t="s">
        <v>604</v>
      </c>
      <c r="I125" s="54" t="s">
        <v>604</v>
      </c>
      <c r="J125" s="54" t="s">
        <v>604</v>
      </c>
      <c r="K125" s="54" t="s">
        <v>604</v>
      </c>
      <c r="L125" s="54" t="s">
        <v>604</v>
      </c>
      <c r="M125" s="54" t="s">
        <v>604</v>
      </c>
      <c r="N125" s="54" t="s">
        <v>604</v>
      </c>
      <c r="O125" s="54" t="s">
        <v>604</v>
      </c>
      <c r="P125" s="54" t="s">
        <v>604</v>
      </c>
      <c r="Q125" s="54" t="s">
        <v>604</v>
      </c>
      <c r="R125" s="54">
        <v>39</v>
      </c>
      <c r="S125" s="54" t="s">
        <v>604</v>
      </c>
      <c r="T125" s="54">
        <v>24</v>
      </c>
      <c r="U125" s="54">
        <v>19</v>
      </c>
      <c r="V125" s="54">
        <v>17</v>
      </c>
      <c r="W125" s="54" t="s">
        <v>604</v>
      </c>
      <c r="X125" s="54">
        <v>36</v>
      </c>
      <c r="Y125" s="54">
        <v>32</v>
      </c>
      <c r="Z125" s="54">
        <v>36</v>
      </c>
      <c r="AA125" s="54">
        <v>33</v>
      </c>
      <c r="AB125" s="54">
        <v>26</v>
      </c>
      <c r="AC125" s="54">
        <v>73</v>
      </c>
      <c r="AD125" s="54" t="s">
        <v>604</v>
      </c>
      <c r="AE125" s="54">
        <v>197</v>
      </c>
      <c r="AF125" s="54">
        <v>260</v>
      </c>
    </row>
    <row r="126" spans="1:32" x14ac:dyDescent="0.15">
      <c r="A126" s="54" t="s">
        <v>711</v>
      </c>
      <c r="B126" s="54">
        <v>0</v>
      </c>
      <c r="C126" s="54">
        <v>0</v>
      </c>
      <c r="D126" s="54">
        <v>1</v>
      </c>
      <c r="E126" s="54">
        <v>1</v>
      </c>
      <c r="F126" s="54" t="s">
        <v>619</v>
      </c>
      <c r="G126" s="54">
        <v>2</v>
      </c>
      <c r="H126" s="54">
        <v>2</v>
      </c>
      <c r="I126" s="54" t="s">
        <v>619</v>
      </c>
      <c r="J126" s="54">
        <v>1</v>
      </c>
      <c r="K126" s="54">
        <v>1</v>
      </c>
      <c r="L126" s="54">
        <v>2</v>
      </c>
      <c r="M126" s="54">
        <v>2</v>
      </c>
      <c r="N126" s="54" t="s">
        <v>619</v>
      </c>
      <c r="O126" s="54" t="s">
        <v>619</v>
      </c>
      <c r="P126" s="54" t="s">
        <v>619</v>
      </c>
      <c r="Q126" s="54" t="s">
        <v>619</v>
      </c>
      <c r="R126" s="54" t="s">
        <v>619</v>
      </c>
      <c r="S126" s="54">
        <v>11</v>
      </c>
      <c r="T126" s="54" t="s">
        <v>604</v>
      </c>
      <c r="U126" s="54">
        <v>6</v>
      </c>
      <c r="V126" s="54">
        <v>6</v>
      </c>
      <c r="W126" s="54">
        <v>6</v>
      </c>
      <c r="X126" s="54" t="s">
        <v>604</v>
      </c>
      <c r="Y126" s="54">
        <v>7</v>
      </c>
      <c r="Z126" s="54">
        <v>3</v>
      </c>
      <c r="AA126" s="54">
        <v>1</v>
      </c>
      <c r="AB126" s="54">
        <v>1</v>
      </c>
      <c r="AC126" s="54">
        <v>1</v>
      </c>
      <c r="AD126" s="54">
        <v>1</v>
      </c>
      <c r="AE126" s="54">
        <v>1</v>
      </c>
      <c r="AF126" s="54">
        <v>1</v>
      </c>
    </row>
    <row r="127" spans="1:32" x14ac:dyDescent="0.15">
      <c r="A127" s="54" t="s">
        <v>710</v>
      </c>
      <c r="B127" s="54" t="s">
        <v>586</v>
      </c>
      <c r="C127" s="54" t="s">
        <v>586</v>
      </c>
      <c r="D127" s="54" t="s">
        <v>586</v>
      </c>
      <c r="E127" s="54" t="s">
        <v>586</v>
      </c>
      <c r="F127" s="54" t="s">
        <v>586</v>
      </c>
      <c r="G127" s="54" t="s">
        <v>586</v>
      </c>
      <c r="H127" s="54" t="s">
        <v>586</v>
      </c>
      <c r="I127" s="54" t="s">
        <v>586</v>
      </c>
      <c r="J127" s="54" t="s">
        <v>586</v>
      </c>
      <c r="K127" s="54" t="s">
        <v>586</v>
      </c>
      <c r="L127" s="54" t="s">
        <v>586</v>
      </c>
      <c r="M127" s="54" t="s">
        <v>586</v>
      </c>
      <c r="N127" s="54" t="s">
        <v>586</v>
      </c>
      <c r="O127" s="54" t="s">
        <v>586</v>
      </c>
      <c r="P127" s="54" t="s">
        <v>586</v>
      </c>
      <c r="Q127" s="54" t="s">
        <v>586</v>
      </c>
      <c r="R127" s="54" t="s">
        <v>586</v>
      </c>
      <c r="S127" s="54">
        <v>1508</v>
      </c>
      <c r="T127" s="54">
        <v>1550</v>
      </c>
      <c r="U127" s="54">
        <v>2025</v>
      </c>
      <c r="V127" s="54">
        <v>2326</v>
      </c>
      <c r="W127" s="54">
        <v>2392</v>
      </c>
      <c r="X127" s="54">
        <v>2577</v>
      </c>
      <c r="Y127" s="54">
        <v>2219</v>
      </c>
      <c r="Z127" s="54" t="s">
        <v>604</v>
      </c>
      <c r="AA127" s="54">
        <v>3916</v>
      </c>
      <c r="AB127" s="54">
        <v>5109</v>
      </c>
      <c r="AC127" s="54">
        <v>5210</v>
      </c>
      <c r="AD127" s="54">
        <v>5905</v>
      </c>
      <c r="AE127" s="54">
        <v>6566</v>
      </c>
      <c r="AF127" s="54">
        <v>8706</v>
      </c>
    </row>
    <row r="128" spans="1:32" x14ac:dyDescent="0.15">
      <c r="A128" s="54" t="s">
        <v>709</v>
      </c>
      <c r="B128" s="54" t="s">
        <v>586</v>
      </c>
      <c r="C128" s="54" t="s">
        <v>586</v>
      </c>
      <c r="D128" s="54" t="s">
        <v>586</v>
      </c>
      <c r="E128" s="54" t="s">
        <v>586</v>
      </c>
      <c r="F128" s="54" t="s">
        <v>586</v>
      </c>
      <c r="G128" s="54" t="s">
        <v>586</v>
      </c>
      <c r="H128" s="54" t="s">
        <v>586</v>
      </c>
      <c r="I128" s="54" t="s">
        <v>586</v>
      </c>
      <c r="J128" s="54" t="s">
        <v>586</v>
      </c>
      <c r="K128" s="54" t="s">
        <v>586</v>
      </c>
      <c r="L128" s="54" t="s">
        <v>586</v>
      </c>
      <c r="M128" s="54" t="s">
        <v>586</v>
      </c>
      <c r="N128" s="54">
        <v>0</v>
      </c>
      <c r="O128" s="54">
        <v>0</v>
      </c>
      <c r="P128" s="54">
        <v>0</v>
      </c>
      <c r="Q128" s="54">
        <v>0</v>
      </c>
      <c r="R128" s="54">
        <v>0</v>
      </c>
      <c r="S128" s="54" t="s">
        <v>619</v>
      </c>
      <c r="T128" s="54" t="s">
        <v>619</v>
      </c>
      <c r="U128" s="54" t="s">
        <v>619</v>
      </c>
      <c r="V128" s="54" t="s">
        <v>619</v>
      </c>
      <c r="W128" s="54" t="s">
        <v>619</v>
      </c>
      <c r="X128" s="54">
        <v>2</v>
      </c>
      <c r="Y128" s="54">
        <v>2</v>
      </c>
      <c r="Z128" s="54">
        <v>5</v>
      </c>
      <c r="AA128" s="54">
        <v>14</v>
      </c>
      <c r="AB128" s="54">
        <v>29</v>
      </c>
      <c r="AC128" s="54">
        <v>46</v>
      </c>
      <c r="AD128" s="54">
        <v>5</v>
      </c>
      <c r="AE128" s="54">
        <v>164</v>
      </c>
      <c r="AF128" s="54">
        <v>220</v>
      </c>
    </row>
    <row r="129" spans="1:32" x14ac:dyDescent="0.15">
      <c r="A129" s="54" t="s">
        <v>708</v>
      </c>
      <c r="B129" s="54">
        <v>6487</v>
      </c>
      <c r="C129" s="54">
        <v>6230</v>
      </c>
      <c r="D129" s="54">
        <v>6076</v>
      </c>
      <c r="E129" s="54">
        <v>6130</v>
      </c>
      <c r="F129" s="54">
        <v>5748</v>
      </c>
      <c r="G129" s="54">
        <v>6032</v>
      </c>
      <c r="H129" s="54">
        <v>5474</v>
      </c>
      <c r="I129" s="54">
        <v>3936</v>
      </c>
      <c r="J129" s="54">
        <v>3650</v>
      </c>
      <c r="K129" s="54">
        <v>4427</v>
      </c>
      <c r="L129" s="54">
        <v>4469</v>
      </c>
      <c r="M129" s="54">
        <v>5469</v>
      </c>
      <c r="N129" s="54">
        <v>5760</v>
      </c>
      <c r="O129" s="54">
        <v>6017</v>
      </c>
      <c r="P129" s="54">
        <v>8162</v>
      </c>
      <c r="Q129" s="54">
        <v>11330</v>
      </c>
      <c r="R129" s="54">
        <v>14061</v>
      </c>
      <c r="S129" s="54">
        <v>13118</v>
      </c>
      <c r="T129" s="54">
        <v>11891</v>
      </c>
      <c r="U129" s="54">
        <v>15574</v>
      </c>
      <c r="V129" s="54">
        <v>16040</v>
      </c>
      <c r="W129" s="54">
        <v>19835</v>
      </c>
      <c r="X129" s="54">
        <v>20356</v>
      </c>
      <c r="Y129" s="54">
        <v>22756</v>
      </c>
      <c r="Z129" s="54">
        <v>28158</v>
      </c>
      <c r="AA129" s="54">
        <v>32607</v>
      </c>
      <c r="AB129" s="54">
        <v>36746</v>
      </c>
      <c r="AC129" s="54">
        <v>43941</v>
      </c>
      <c r="AD129" s="54">
        <v>54816</v>
      </c>
      <c r="AE129" s="54">
        <v>57230</v>
      </c>
      <c r="AF129" s="54">
        <v>61381</v>
      </c>
    </row>
    <row r="130" spans="1:32" x14ac:dyDescent="0.15">
      <c r="A130" s="54" t="s">
        <v>707</v>
      </c>
      <c r="B130" s="54">
        <v>1229</v>
      </c>
      <c r="C130" s="54">
        <v>1416</v>
      </c>
      <c r="D130" s="54">
        <v>1521</v>
      </c>
      <c r="E130" s="54">
        <v>1905</v>
      </c>
      <c r="F130" s="54">
        <v>1792</v>
      </c>
      <c r="G130" s="54">
        <v>1644</v>
      </c>
      <c r="H130" s="54">
        <v>1596</v>
      </c>
      <c r="I130" s="54">
        <v>1541</v>
      </c>
      <c r="J130" s="54">
        <v>1231</v>
      </c>
      <c r="K130" s="54">
        <v>1246</v>
      </c>
      <c r="L130" s="54">
        <v>1334</v>
      </c>
      <c r="M130" s="54">
        <v>1510</v>
      </c>
      <c r="N130" s="54">
        <v>1090</v>
      </c>
      <c r="O130" s="54">
        <v>1093</v>
      </c>
      <c r="P130" s="54">
        <v>1366</v>
      </c>
      <c r="Q130" s="54">
        <v>1603</v>
      </c>
      <c r="R130" s="54">
        <v>1963</v>
      </c>
      <c r="S130" s="54">
        <v>2210</v>
      </c>
      <c r="T130" s="54">
        <v>1998</v>
      </c>
      <c r="U130" s="54">
        <v>2557</v>
      </c>
      <c r="V130" s="54">
        <v>2682</v>
      </c>
      <c r="W130" s="54">
        <v>3524</v>
      </c>
      <c r="X130" s="54">
        <v>4526</v>
      </c>
      <c r="Y130" s="54">
        <v>5475</v>
      </c>
      <c r="Z130" s="54">
        <v>5564</v>
      </c>
      <c r="AA130" s="54">
        <v>7023</v>
      </c>
      <c r="AB130" s="54">
        <v>7804</v>
      </c>
      <c r="AC130" s="54">
        <v>10257</v>
      </c>
      <c r="AD130" s="54">
        <v>12599</v>
      </c>
      <c r="AE130" s="54">
        <v>14950</v>
      </c>
      <c r="AF130" s="54">
        <v>17134</v>
      </c>
    </row>
    <row r="131" spans="1:32" x14ac:dyDescent="0.15">
      <c r="A131" s="54" t="s">
        <v>706</v>
      </c>
      <c r="B131" s="54">
        <v>334</v>
      </c>
      <c r="C131" s="54">
        <v>231</v>
      </c>
      <c r="D131" s="54">
        <v>345</v>
      </c>
      <c r="E131" s="54">
        <v>63</v>
      </c>
      <c r="F131" s="54">
        <v>793</v>
      </c>
      <c r="G131" s="54">
        <v>913</v>
      </c>
      <c r="H131" s="54">
        <v>680</v>
      </c>
      <c r="I131" s="54">
        <v>-42</v>
      </c>
      <c r="J131" s="54">
        <v>-401</v>
      </c>
      <c r="K131" s="54">
        <v>529</v>
      </c>
      <c r="L131" s="54">
        <v>301</v>
      </c>
      <c r="M131" s="54">
        <v>478</v>
      </c>
      <c r="N131" s="54">
        <v>605</v>
      </c>
      <c r="O131" s="54">
        <v>629</v>
      </c>
      <c r="P131" s="54">
        <v>1020</v>
      </c>
      <c r="Q131" s="54">
        <v>1396</v>
      </c>
      <c r="R131" s="54">
        <v>1686</v>
      </c>
      <c r="S131" s="54">
        <v>233</v>
      </c>
      <c r="T131" s="54">
        <v>470</v>
      </c>
      <c r="U131" s="54">
        <v>260</v>
      </c>
      <c r="V131" s="54">
        <v>901</v>
      </c>
      <c r="W131" s="54">
        <v>1100</v>
      </c>
      <c r="X131" s="54">
        <v>1936</v>
      </c>
      <c r="Y131" s="54">
        <v>1105</v>
      </c>
      <c r="Z131" s="54">
        <v>1677</v>
      </c>
      <c r="AA131" s="54">
        <v>1584</v>
      </c>
      <c r="AB131" s="54">
        <v>3254</v>
      </c>
      <c r="AC131" s="54">
        <v>4938</v>
      </c>
      <c r="AD131" s="54">
        <v>5058</v>
      </c>
      <c r="AE131" s="54">
        <v>5307</v>
      </c>
      <c r="AF131" s="54">
        <v>8152</v>
      </c>
    </row>
    <row r="132" spans="1:32" x14ac:dyDescent="0.15">
      <c r="A132" s="54" t="s">
        <v>705</v>
      </c>
      <c r="B132" s="54">
        <v>2281</v>
      </c>
      <c r="C132" s="54">
        <v>2007</v>
      </c>
      <c r="D132" s="54">
        <v>1446</v>
      </c>
      <c r="E132" s="54">
        <v>1390</v>
      </c>
      <c r="F132" s="54">
        <v>1499</v>
      </c>
      <c r="G132" s="54">
        <v>1465</v>
      </c>
      <c r="H132" s="54">
        <v>1189</v>
      </c>
      <c r="I132" s="54">
        <v>699</v>
      </c>
      <c r="J132" s="54">
        <v>775</v>
      </c>
      <c r="K132" s="54">
        <v>868</v>
      </c>
      <c r="L132" s="54">
        <v>879</v>
      </c>
      <c r="M132" s="54">
        <v>900</v>
      </c>
      <c r="N132" s="54">
        <v>1132</v>
      </c>
      <c r="O132" s="54">
        <v>1422</v>
      </c>
      <c r="P132" s="54">
        <v>1495</v>
      </c>
      <c r="Q132" s="54">
        <v>2499</v>
      </c>
      <c r="R132" s="54">
        <v>2344</v>
      </c>
      <c r="S132" s="54">
        <v>3474</v>
      </c>
      <c r="T132" s="54">
        <v>3562</v>
      </c>
      <c r="U132" s="54">
        <v>3070</v>
      </c>
      <c r="V132" s="54">
        <v>3334</v>
      </c>
      <c r="W132" s="54">
        <v>3580</v>
      </c>
      <c r="X132" s="54">
        <v>3913</v>
      </c>
      <c r="Y132" s="54">
        <v>3969</v>
      </c>
      <c r="Z132" s="54">
        <v>3980</v>
      </c>
      <c r="AA132" s="54">
        <v>5240</v>
      </c>
      <c r="AB132" s="54">
        <v>4999</v>
      </c>
      <c r="AC132" s="54">
        <v>5447</v>
      </c>
      <c r="AD132" s="54">
        <v>6017</v>
      </c>
      <c r="AE132" s="54">
        <v>5830</v>
      </c>
      <c r="AF132" s="54">
        <v>5502</v>
      </c>
    </row>
    <row r="133" spans="1:32" x14ac:dyDescent="0.15">
      <c r="A133" s="54" t="s">
        <v>479</v>
      </c>
      <c r="B133" s="54">
        <v>2642</v>
      </c>
      <c r="C133" s="54">
        <v>2576</v>
      </c>
      <c r="D133" s="54">
        <v>2764</v>
      </c>
      <c r="E133" s="54">
        <v>2772</v>
      </c>
      <c r="F133" s="54">
        <v>1663</v>
      </c>
      <c r="G133" s="54">
        <v>2011</v>
      </c>
      <c r="H133" s="54">
        <v>2008</v>
      </c>
      <c r="I133" s="54">
        <v>1739</v>
      </c>
      <c r="J133" s="54">
        <v>2045</v>
      </c>
      <c r="K133" s="54">
        <v>1784</v>
      </c>
      <c r="L133" s="54">
        <v>1955</v>
      </c>
      <c r="M133" s="54">
        <v>2581</v>
      </c>
      <c r="N133" s="54">
        <v>2933</v>
      </c>
      <c r="O133" s="54">
        <v>2873</v>
      </c>
      <c r="P133" s="54">
        <v>4281</v>
      </c>
      <c r="Q133" s="54">
        <v>5833</v>
      </c>
      <c r="R133" s="54">
        <v>8068</v>
      </c>
      <c r="S133" s="54">
        <v>7202</v>
      </c>
      <c r="T133" s="54">
        <v>5861</v>
      </c>
      <c r="U133" s="54">
        <v>9687</v>
      </c>
      <c r="V133" s="54">
        <v>9122</v>
      </c>
      <c r="W133" s="54">
        <v>11631</v>
      </c>
      <c r="X133" s="54">
        <v>9981</v>
      </c>
      <c r="Y133" s="54">
        <v>12206</v>
      </c>
      <c r="Z133" s="54">
        <v>16937</v>
      </c>
      <c r="AA133" s="54">
        <v>18759</v>
      </c>
      <c r="AB133" s="54">
        <v>20689</v>
      </c>
      <c r="AC133" s="54">
        <v>23300</v>
      </c>
      <c r="AD133" s="54">
        <v>31143</v>
      </c>
      <c r="AE133" s="54">
        <v>31143</v>
      </c>
      <c r="AF133" s="54">
        <v>30593</v>
      </c>
    </row>
    <row r="134" spans="1:32" x14ac:dyDescent="0.15">
      <c r="A134" s="54" t="s">
        <v>704</v>
      </c>
      <c r="B134" s="54">
        <v>26</v>
      </c>
      <c r="C134" s="54">
        <v>39</v>
      </c>
      <c r="D134" s="54">
        <v>43</v>
      </c>
      <c r="E134" s="54">
        <v>107</v>
      </c>
      <c r="F134" s="54">
        <v>56</v>
      </c>
      <c r="G134" s="54">
        <v>53</v>
      </c>
      <c r="H134" s="54">
        <v>29</v>
      </c>
      <c r="I134" s="54">
        <v>6</v>
      </c>
      <c r="J134" s="54">
        <v>1</v>
      </c>
      <c r="K134" s="54">
        <v>6</v>
      </c>
      <c r="L134" s="54">
        <v>52</v>
      </c>
      <c r="M134" s="54" t="s">
        <v>604</v>
      </c>
      <c r="N134" s="54">
        <v>153</v>
      </c>
      <c r="O134" s="54">
        <v>224</v>
      </c>
      <c r="P134" s="54">
        <v>1068</v>
      </c>
      <c r="Q134" s="54">
        <v>1890</v>
      </c>
      <c r="R134" s="54">
        <v>3330</v>
      </c>
      <c r="S134" s="54">
        <v>1929</v>
      </c>
      <c r="T134" s="54">
        <v>2333</v>
      </c>
      <c r="U134" s="54">
        <v>3629</v>
      </c>
      <c r="V134" s="54">
        <v>3384</v>
      </c>
      <c r="W134" s="54">
        <v>4080</v>
      </c>
      <c r="X134" s="54">
        <v>3602</v>
      </c>
      <c r="Y134" s="54">
        <v>4975</v>
      </c>
      <c r="Z134" s="54">
        <v>5461</v>
      </c>
      <c r="AA134" s="54">
        <v>5092</v>
      </c>
      <c r="AB134" s="54">
        <v>4919</v>
      </c>
      <c r="AC134" s="54">
        <v>4854</v>
      </c>
      <c r="AD134" s="54">
        <v>5360</v>
      </c>
      <c r="AE134" s="54">
        <v>5084</v>
      </c>
      <c r="AF134" s="54">
        <v>6117</v>
      </c>
    </row>
    <row r="135" spans="1:32" x14ac:dyDescent="0.15">
      <c r="A135" s="54" t="s">
        <v>703</v>
      </c>
      <c r="B135" s="54">
        <v>311</v>
      </c>
      <c r="C135" s="54">
        <v>37</v>
      </c>
      <c r="D135" s="54">
        <v>110</v>
      </c>
      <c r="E135" s="54">
        <v>101</v>
      </c>
      <c r="F135" s="54">
        <v>232</v>
      </c>
      <c r="G135" s="54">
        <v>434</v>
      </c>
      <c r="H135" s="54">
        <v>419</v>
      </c>
      <c r="I135" s="54" t="s">
        <v>604</v>
      </c>
      <c r="J135" s="54" t="s">
        <v>604</v>
      </c>
      <c r="K135" s="54" t="s">
        <v>604</v>
      </c>
      <c r="L135" s="54" t="s">
        <v>604</v>
      </c>
      <c r="M135" s="54" t="s">
        <v>604</v>
      </c>
      <c r="N135" s="54" t="s">
        <v>604</v>
      </c>
      <c r="O135" s="54">
        <v>659</v>
      </c>
      <c r="P135" s="54">
        <v>594</v>
      </c>
      <c r="Q135" s="54">
        <v>798</v>
      </c>
      <c r="R135" s="54">
        <v>1116</v>
      </c>
      <c r="S135" s="54">
        <v>1535</v>
      </c>
      <c r="T135" s="54">
        <v>585</v>
      </c>
      <c r="U135" s="54">
        <v>1220</v>
      </c>
      <c r="V135" s="54">
        <v>1110</v>
      </c>
      <c r="W135" s="54">
        <v>1067</v>
      </c>
      <c r="X135" s="54">
        <v>1206</v>
      </c>
      <c r="Y135" s="54">
        <v>1197</v>
      </c>
      <c r="Z135" s="54">
        <v>1540</v>
      </c>
      <c r="AA135" s="54">
        <v>1633</v>
      </c>
      <c r="AB135" s="54">
        <v>2645</v>
      </c>
      <c r="AC135" s="54">
        <v>2540</v>
      </c>
      <c r="AD135" s="54">
        <v>4460</v>
      </c>
      <c r="AE135" s="54">
        <v>5473</v>
      </c>
      <c r="AF135" s="54">
        <v>1245</v>
      </c>
    </row>
    <row r="136" spans="1:32" x14ac:dyDescent="0.15">
      <c r="A136" s="54" t="s">
        <v>702</v>
      </c>
      <c r="B136" s="54" t="s">
        <v>586</v>
      </c>
      <c r="C136" s="54" t="s">
        <v>586</v>
      </c>
      <c r="D136" s="54" t="s">
        <v>586</v>
      </c>
      <c r="E136" s="54" t="s">
        <v>586</v>
      </c>
      <c r="F136" s="54" t="s">
        <v>586</v>
      </c>
      <c r="G136" s="54" t="s">
        <v>586</v>
      </c>
      <c r="H136" s="54" t="s">
        <v>586</v>
      </c>
      <c r="I136" s="54" t="s">
        <v>586</v>
      </c>
      <c r="J136" s="54" t="s">
        <v>586</v>
      </c>
      <c r="K136" s="54" t="s">
        <v>586</v>
      </c>
      <c r="L136" s="54" t="s">
        <v>586</v>
      </c>
      <c r="M136" s="54" t="s">
        <v>586</v>
      </c>
      <c r="N136" s="54" t="s">
        <v>586</v>
      </c>
      <c r="O136" s="54" t="s">
        <v>586</v>
      </c>
      <c r="P136" s="54" t="s">
        <v>586</v>
      </c>
      <c r="Q136" s="54" t="s">
        <v>586</v>
      </c>
      <c r="R136" s="54" t="s">
        <v>586</v>
      </c>
      <c r="S136" s="54" t="s">
        <v>586</v>
      </c>
      <c r="T136" s="54" t="s">
        <v>586</v>
      </c>
      <c r="U136" s="54" t="s">
        <v>586</v>
      </c>
      <c r="V136" s="54" t="s">
        <v>586</v>
      </c>
      <c r="W136" s="54" t="s">
        <v>586</v>
      </c>
      <c r="X136" s="54">
        <v>55</v>
      </c>
      <c r="Y136" s="54">
        <v>13</v>
      </c>
      <c r="Z136" s="54">
        <v>17</v>
      </c>
      <c r="AA136" s="54">
        <v>7</v>
      </c>
      <c r="AB136" s="54">
        <v>7</v>
      </c>
      <c r="AC136" s="54">
        <v>18</v>
      </c>
      <c r="AD136" s="54">
        <v>18</v>
      </c>
      <c r="AE136" s="54">
        <v>18</v>
      </c>
      <c r="AF136" s="54">
        <v>18</v>
      </c>
    </row>
    <row r="137" spans="1:32" x14ac:dyDescent="0.15">
      <c r="A137" s="54" t="s">
        <v>701</v>
      </c>
      <c r="B137" s="54" t="s">
        <v>604</v>
      </c>
      <c r="C137" s="54" t="s">
        <v>604</v>
      </c>
      <c r="D137" s="54" t="s">
        <v>604</v>
      </c>
      <c r="E137" s="54" t="s">
        <v>604</v>
      </c>
      <c r="F137" s="54" t="s">
        <v>604</v>
      </c>
      <c r="G137" s="54" t="s">
        <v>604</v>
      </c>
      <c r="H137" s="54" t="s">
        <v>604</v>
      </c>
      <c r="I137" s="54" t="s">
        <v>604</v>
      </c>
      <c r="J137" s="54" t="s">
        <v>604</v>
      </c>
      <c r="K137" s="54">
        <v>-126</v>
      </c>
      <c r="L137" s="54">
        <v>-101</v>
      </c>
      <c r="M137" s="54">
        <v>1</v>
      </c>
      <c r="N137" s="54">
        <v>36</v>
      </c>
      <c r="O137" s="54">
        <v>24</v>
      </c>
      <c r="P137" s="54">
        <v>23</v>
      </c>
      <c r="Q137" s="54">
        <v>22</v>
      </c>
      <c r="R137" s="54">
        <v>13</v>
      </c>
      <c r="S137" s="54">
        <v>0</v>
      </c>
      <c r="T137" s="54">
        <v>0</v>
      </c>
      <c r="U137" s="54">
        <v>0</v>
      </c>
      <c r="V137" s="54">
        <v>0</v>
      </c>
      <c r="W137" s="54">
        <v>0</v>
      </c>
      <c r="X137" s="54">
        <v>11</v>
      </c>
      <c r="Y137" s="54" t="s">
        <v>604</v>
      </c>
      <c r="Z137" s="54" t="s">
        <v>604</v>
      </c>
      <c r="AA137" s="54">
        <v>19</v>
      </c>
      <c r="AB137" s="54">
        <v>22</v>
      </c>
      <c r="AC137" s="54">
        <v>22</v>
      </c>
      <c r="AD137" s="54">
        <v>22</v>
      </c>
      <c r="AE137" s="54">
        <v>22</v>
      </c>
      <c r="AF137" s="54">
        <v>63</v>
      </c>
    </row>
    <row r="138" spans="1:32" x14ac:dyDescent="0.15">
      <c r="A138" s="54" t="s">
        <v>700</v>
      </c>
      <c r="B138" s="54">
        <v>2</v>
      </c>
      <c r="C138" s="54">
        <v>3</v>
      </c>
      <c r="D138" s="54">
        <v>4</v>
      </c>
      <c r="E138" s="54" t="s">
        <v>604</v>
      </c>
      <c r="F138" s="54" t="s">
        <v>604</v>
      </c>
      <c r="G138" s="54" t="s">
        <v>604</v>
      </c>
      <c r="H138" s="54" t="s">
        <v>604</v>
      </c>
      <c r="I138" s="54">
        <v>2</v>
      </c>
      <c r="J138" s="54">
        <v>2</v>
      </c>
      <c r="K138" s="54">
        <v>2</v>
      </c>
      <c r="L138" s="54">
        <v>2</v>
      </c>
      <c r="M138" s="54">
        <v>2</v>
      </c>
      <c r="N138" s="54">
        <v>1</v>
      </c>
      <c r="O138" s="54">
        <v>1</v>
      </c>
      <c r="P138" s="54">
        <v>1</v>
      </c>
      <c r="Q138" s="54">
        <v>2</v>
      </c>
      <c r="R138" s="54">
        <v>2</v>
      </c>
      <c r="S138" s="54">
        <v>22</v>
      </c>
      <c r="T138" s="54">
        <v>13</v>
      </c>
      <c r="U138" s="54">
        <v>17</v>
      </c>
      <c r="V138" s="54">
        <v>21</v>
      </c>
      <c r="W138" s="54">
        <v>3</v>
      </c>
      <c r="X138" s="54">
        <v>0</v>
      </c>
      <c r="Y138" s="54">
        <v>0</v>
      </c>
      <c r="Z138" s="54">
        <v>0</v>
      </c>
      <c r="AA138" s="54" t="s">
        <v>586</v>
      </c>
      <c r="AB138" s="54" t="s">
        <v>586</v>
      </c>
      <c r="AC138" s="54" t="s">
        <v>586</v>
      </c>
      <c r="AD138" s="54" t="s">
        <v>586</v>
      </c>
      <c r="AE138" s="54" t="s">
        <v>586</v>
      </c>
      <c r="AF138" s="54" t="s">
        <v>586</v>
      </c>
    </row>
    <row r="139" spans="1:32" x14ac:dyDescent="0.15">
      <c r="A139" s="54" t="s">
        <v>699</v>
      </c>
      <c r="B139" s="54" t="s">
        <v>619</v>
      </c>
      <c r="C139" s="54" t="s">
        <v>619</v>
      </c>
      <c r="D139" s="54">
        <v>1</v>
      </c>
      <c r="E139" s="54" t="s">
        <v>619</v>
      </c>
      <c r="F139" s="54">
        <v>0</v>
      </c>
      <c r="G139" s="54">
        <v>0</v>
      </c>
      <c r="H139" s="54">
        <v>0</v>
      </c>
      <c r="I139" s="54" t="s">
        <v>586</v>
      </c>
      <c r="J139" s="54" t="s">
        <v>586</v>
      </c>
      <c r="K139" s="54" t="s">
        <v>586</v>
      </c>
      <c r="L139" s="54" t="s">
        <v>586</v>
      </c>
      <c r="M139" s="54" t="s">
        <v>586</v>
      </c>
      <c r="N139" s="54" t="s">
        <v>586</v>
      </c>
      <c r="O139" s="54" t="s">
        <v>586</v>
      </c>
      <c r="P139" s="54" t="s">
        <v>586</v>
      </c>
      <c r="Q139" s="54" t="s">
        <v>586</v>
      </c>
      <c r="R139" s="54" t="s">
        <v>586</v>
      </c>
      <c r="S139" s="54" t="s">
        <v>586</v>
      </c>
      <c r="T139" s="54" t="s">
        <v>586</v>
      </c>
      <c r="U139" s="54" t="s">
        <v>586</v>
      </c>
      <c r="V139" s="54" t="s">
        <v>586</v>
      </c>
      <c r="W139" s="54" t="s">
        <v>586</v>
      </c>
      <c r="X139" s="54">
        <v>1</v>
      </c>
      <c r="Y139" s="54">
        <v>1</v>
      </c>
      <c r="Z139" s="54">
        <v>1</v>
      </c>
      <c r="AA139" s="54">
        <v>1</v>
      </c>
      <c r="AB139" s="54">
        <v>1</v>
      </c>
      <c r="AC139" s="54" t="s">
        <v>619</v>
      </c>
      <c r="AD139" s="54" t="s">
        <v>619</v>
      </c>
      <c r="AE139" s="54" t="s">
        <v>619</v>
      </c>
      <c r="AF139" s="54" t="s">
        <v>619</v>
      </c>
    </row>
    <row r="140" spans="1:32" x14ac:dyDescent="0.15">
      <c r="A140" s="54" t="s">
        <v>698</v>
      </c>
      <c r="B140" s="54" t="s">
        <v>604</v>
      </c>
      <c r="C140" s="54" t="s">
        <v>604</v>
      </c>
      <c r="D140" s="54" t="s">
        <v>604</v>
      </c>
      <c r="E140" s="54" t="s">
        <v>604</v>
      </c>
      <c r="F140" s="54" t="s">
        <v>604</v>
      </c>
      <c r="G140" s="54" t="s">
        <v>604</v>
      </c>
      <c r="H140" s="54" t="s">
        <v>604</v>
      </c>
      <c r="I140" s="54" t="s">
        <v>604</v>
      </c>
      <c r="J140" s="54" t="s">
        <v>604</v>
      </c>
      <c r="K140" s="54" t="s">
        <v>604</v>
      </c>
      <c r="L140" s="54">
        <v>263</v>
      </c>
      <c r="M140" s="54">
        <v>253</v>
      </c>
      <c r="N140" s="54">
        <v>143</v>
      </c>
      <c r="O140" s="54">
        <v>156</v>
      </c>
      <c r="P140" s="54">
        <v>181</v>
      </c>
      <c r="Q140" s="54">
        <v>218</v>
      </c>
      <c r="R140" s="54">
        <v>178</v>
      </c>
      <c r="S140" s="54">
        <v>2</v>
      </c>
      <c r="T140" s="54">
        <v>2</v>
      </c>
      <c r="U140" s="54">
        <v>1</v>
      </c>
      <c r="V140" s="54" t="s">
        <v>619</v>
      </c>
      <c r="W140" s="54" t="s">
        <v>619</v>
      </c>
      <c r="X140" s="54">
        <v>264</v>
      </c>
      <c r="Y140" s="54">
        <v>122</v>
      </c>
      <c r="Z140" s="54">
        <v>114</v>
      </c>
      <c r="AA140" s="54">
        <v>73</v>
      </c>
      <c r="AB140" s="54">
        <v>68</v>
      </c>
      <c r="AC140" s="54">
        <v>185</v>
      </c>
      <c r="AD140" s="54">
        <v>194</v>
      </c>
      <c r="AE140" s="54">
        <v>192</v>
      </c>
      <c r="AF140" s="54">
        <v>203</v>
      </c>
    </row>
    <row r="141" spans="1:32" x14ac:dyDescent="0.15">
      <c r="A141" s="54" t="s">
        <v>697</v>
      </c>
      <c r="B141" s="54">
        <v>1</v>
      </c>
      <c r="C141" s="54">
        <v>1</v>
      </c>
      <c r="D141" s="54" t="s">
        <v>619</v>
      </c>
      <c r="E141" s="54">
        <v>2</v>
      </c>
      <c r="F141" s="54" t="s">
        <v>619</v>
      </c>
      <c r="G141" s="54" t="s">
        <v>619</v>
      </c>
      <c r="H141" s="54">
        <v>0</v>
      </c>
      <c r="I141" s="54" t="s">
        <v>586</v>
      </c>
      <c r="J141" s="54" t="s">
        <v>586</v>
      </c>
      <c r="K141" s="54" t="s">
        <v>586</v>
      </c>
      <c r="L141" s="54" t="s">
        <v>586</v>
      </c>
      <c r="M141" s="54" t="s">
        <v>586</v>
      </c>
      <c r="N141" s="54" t="s">
        <v>586</v>
      </c>
      <c r="O141" s="54" t="s">
        <v>586</v>
      </c>
      <c r="P141" s="54" t="s">
        <v>586</v>
      </c>
      <c r="Q141" s="54" t="s">
        <v>586</v>
      </c>
      <c r="R141" s="54" t="s">
        <v>586</v>
      </c>
      <c r="S141" s="54">
        <v>313</v>
      </c>
      <c r="T141" s="54">
        <v>257</v>
      </c>
      <c r="U141" s="54">
        <v>148</v>
      </c>
      <c r="V141" s="54">
        <v>135</v>
      </c>
      <c r="W141" s="54">
        <v>242</v>
      </c>
      <c r="X141" s="54" t="s">
        <v>604</v>
      </c>
      <c r="Y141" s="54" t="s">
        <v>604</v>
      </c>
      <c r="Z141" s="54" t="s">
        <v>604</v>
      </c>
      <c r="AA141" s="54" t="s">
        <v>586</v>
      </c>
      <c r="AB141" s="54" t="s">
        <v>586</v>
      </c>
      <c r="AC141" s="54" t="s">
        <v>619</v>
      </c>
      <c r="AD141" s="54" t="s">
        <v>619</v>
      </c>
      <c r="AE141" s="54" t="s">
        <v>604</v>
      </c>
      <c r="AF141" s="54" t="s">
        <v>604</v>
      </c>
    </row>
    <row r="142" spans="1:32" x14ac:dyDescent="0.15">
      <c r="A142" s="54" t="s">
        <v>696</v>
      </c>
      <c r="B142" s="54" t="s">
        <v>604</v>
      </c>
      <c r="C142" s="54">
        <v>16</v>
      </c>
      <c r="D142" s="54" t="s">
        <v>604</v>
      </c>
      <c r="E142" s="54" t="s">
        <v>604</v>
      </c>
      <c r="F142" s="54">
        <v>31</v>
      </c>
      <c r="G142" s="54">
        <v>31</v>
      </c>
      <c r="H142" s="54">
        <v>30</v>
      </c>
      <c r="I142" s="54">
        <v>40</v>
      </c>
      <c r="J142" s="54" t="s">
        <v>604</v>
      </c>
      <c r="K142" s="54">
        <v>28</v>
      </c>
      <c r="L142" s="54">
        <v>59</v>
      </c>
      <c r="M142" s="54">
        <v>67</v>
      </c>
      <c r="N142" s="54" t="s">
        <v>604</v>
      </c>
      <c r="O142" s="54">
        <v>106</v>
      </c>
      <c r="P142" s="54">
        <v>112</v>
      </c>
      <c r="Q142" s="54">
        <v>128</v>
      </c>
      <c r="R142" s="54" t="s">
        <v>604</v>
      </c>
      <c r="S142" s="54" t="s">
        <v>619</v>
      </c>
      <c r="T142" s="54" t="s">
        <v>619</v>
      </c>
      <c r="U142" s="54" t="s">
        <v>619</v>
      </c>
      <c r="V142" s="54" t="s">
        <v>619</v>
      </c>
      <c r="W142" s="54" t="s">
        <v>619</v>
      </c>
      <c r="X142" s="54">
        <v>1</v>
      </c>
      <c r="Y142" s="54">
        <v>1</v>
      </c>
      <c r="Z142" s="54">
        <v>1</v>
      </c>
      <c r="AA142" s="54" t="s">
        <v>604</v>
      </c>
      <c r="AB142" s="54" t="s">
        <v>604</v>
      </c>
      <c r="AC142" s="54" t="s">
        <v>604</v>
      </c>
      <c r="AD142" s="54" t="s">
        <v>604</v>
      </c>
      <c r="AE142" s="54" t="s">
        <v>604</v>
      </c>
      <c r="AF142" s="54" t="s">
        <v>604</v>
      </c>
    </row>
    <row r="143" spans="1:32" x14ac:dyDescent="0.15">
      <c r="A143" s="54" t="s">
        <v>695</v>
      </c>
      <c r="B143" s="54" t="s">
        <v>586</v>
      </c>
      <c r="C143" s="54" t="s">
        <v>586</v>
      </c>
      <c r="D143" s="54" t="s">
        <v>586</v>
      </c>
      <c r="E143" s="54" t="s">
        <v>586</v>
      </c>
      <c r="F143" s="54" t="s">
        <v>586</v>
      </c>
      <c r="G143" s="54" t="s">
        <v>586</v>
      </c>
      <c r="H143" s="54" t="s">
        <v>586</v>
      </c>
      <c r="I143" s="54" t="s">
        <v>586</v>
      </c>
      <c r="J143" s="54" t="s">
        <v>586</v>
      </c>
      <c r="K143" s="54" t="s">
        <v>586</v>
      </c>
      <c r="L143" s="54" t="s">
        <v>586</v>
      </c>
      <c r="M143" s="54" t="s">
        <v>586</v>
      </c>
      <c r="N143" s="54" t="s">
        <v>586</v>
      </c>
      <c r="O143" s="54" t="s">
        <v>586</v>
      </c>
      <c r="P143" s="54" t="s">
        <v>586</v>
      </c>
      <c r="Q143" s="54" t="s">
        <v>586</v>
      </c>
      <c r="R143" s="54" t="s">
        <v>586</v>
      </c>
      <c r="S143" s="54" t="s">
        <v>604</v>
      </c>
      <c r="T143" s="54" t="s">
        <v>604</v>
      </c>
      <c r="U143" s="54" t="s">
        <v>604</v>
      </c>
      <c r="V143" s="54" t="s">
        <v>604</v>
      </c>
      <c r="W143" s="54" t="s">
        <v>604</v>
      </c>
      <c r="X143" s="54" t="s">
        <v>586</v>
      </c>
      <c r="Y143" s="54" t="s">
        <v>586</v>
      </c>
      <c r="Z143" s="54" t="s">
        <v>586</v>
      </c>
      <c r="AA143" s="54">
        <v>1</v>
      </c>
      <c r="AB143" s="54">
        <v>1</v>
      </c>
      <c r="AC143" s="54" t="s">
        <v>619</v>
      </c>
      <c r="AD143" s="54" t="s">
        <v>619</v>
      </c>
      <c r="AE143" s="54" t="s">
        <v>619</v>
      </c>
      <c r="AF143" s="54" t="s">
        <v>619</v>
      </c>
    </row>
    <row r="144" spans="1:32" x14ac:dyDescent="0.15">
      <c r="A144" s="54" t="s">
        <v>694</v>
      </c>
      <c r="B144" s="54">
        <v>45</v>
      </c>
      <c r="C144" s="54">
        <v>8</v>
      </c>
      <c r="D144" s="54">
        <v>-8</v>
      </c>
      <c r="E144" s="54" t="s">
        <v>604</v>
      </c>
      <c r="F144" s="54" t="s">
        <v>604</v>
      </c>
      <c r="G144" s="54" t="s">
        <v>604</v>
      </c>
      <c r="H144" s="54" t="s">
        <v>604</v>
      </c>
      <c r="I144" s="54" t="s">
        <v>604</v>
      </c>
      <c r="J144" s="54">
        <v>21</v>
      </c>
      <c r="K144" s="54">
        <v>-13</v>
      </c>
      <c r="L144" s="54" t="s">
        <v>604</v>
      </c>
      <c r="M144" s="54" t="s">
        <v>604</v>
      </c>
      <c r="N144" s="54" t="s">
        <v>586</v>
      </c>
      <c r="O144" s="54" t="s">
        <v>586</v>
      </c>
      <c r="P144" s="54" t="s">
        <v>586</v>
      </c>
      <c r="Q144" s="54" t="s">
        <v>586</v>
      </c>
      <c r="R144" s="54" t="s">
        <v>586</v>
      </c>
      <c r="S144" s="54" t="s">
        <v>586</v>
      </c>
      <c r="T144" s="54" t="s">
        <v>586</v>
      </c>
      <c r="U144" s="54" t="s">
        <v>586</v>
      </c>
      <c r="V144" s="54" t="s">
        <v>586</v>
      </c>
      <c r="W144" s="54" t="s">
        <v>586</v>
      </c>
      <c r="X144" s="54" t="s">
        <v>586</v>
      </c>
      <c r="Y144" s="54" t="s">
        <v>586</v>
      </c>
      <c r="Z144" s="54" t="s">
        <v>586</v>
      </c>
      <c r="AA144" s="54" t="s">
        <v>586</v>
      </c>
      <c r="AB144" s="54" t="s">
        <v>586</v>
      </c>
      <c r="AC144" s="54" t="s">
        <v>586</v>
      </c>
      <c r="AD144" s="54" t="s">
        <v>586</v>
      </c>
      <c r="AE144" s="54" t="s">
        <v>586</v>
      </c>
      <c r="AF144" s="54" t="s">
        <v>586</v>
      </c>
    </row>
    <row r="145" spans="1:32" x14ac:dyDescent="0.15">
      <c r="A145" s="54" t="s">
        <v>693</v>
      </c>
      <c r="B145" s="54" t="s">
        <v>586</v>
      </c>
      <c r="C145" s="54" t="s">
        <v>586</v>
      </c>
      <c r="D145" s="54" t="s">
        <v>586</v>
      </c>
      <c r="E145" s="54" t="s">
        <v>586</v>
      </c>
      <c r="F145" s="54" t="s">
        <v>586</v>
      </c>
      <c r="G145" s="54" t="s">
        <v>586</v>
      </c>
      <c r="H145" s="54" t="s">
        <v>586</v>
      </c>
      <c r="I145" s="54" t="s">
        <v>586</v>
      </c>
      <c r="J145" s="54" t="s">
        <v>586</v>
      </c>
      <c r="K145" s="54" t="s">
        <v>586</v>
      </c>
      <c r="L145" s="54" t="s">
        <v>586</v>
      </c>
      <c r="M145" s="54" t="s">
        <v>586</v>
      </c>
      <c r="N145" s="54" t="s">
        <v>604</v>
      </c>
      <c r="O145" s="54" t="s">
        <v>604</v>
      </c>
      <c r="P145" s="54">
        <v>72</v>
      </c>
      <c r="Q145" s="54">
        <v>79</v>
      </c>
      <c r="R145" s="54">
        <v>108</v>
      </c>
      <c r="S145" s="54">
        <v>222</v>
      </c>
      <c r="T145" s="54">
        <v>133</v>
      </c>
      <c r="U145" s="54">
        <v>126</v>
      </c>
      <c r="V145" s="54">
        <v>116</v>
      </c>
      <c r="W145" s="54">
        <v>45</v>
      </c>
      <c r="X145" s="54">
        <v>169</v>
      </c>
      <c r="Y145" s="54">
        <v>135</v>
      </c>
      <c r="Z145" s="54">
        <v>330</v>
      </c>
      <c r="AA145" s="54">
        <v>316</v>
      </c>
      <c r="AB145" s="54" t="s">
        <v>604</v>
      </c>
      <c r="AC145" s="54">
        <v>277</v>
      </c>
      <c r="AD145" s="54">
        <v>214</v>
      </c>
      <c r="AE145" s="54">
        <v>-198</v>
      </c>
      <c r="AF145" s="54" t="s">
        <v>604</v>
      </c>
    </row>
    <row r="146" spans="1:32" x14ac:dyDescent="0.15">
      <c r="A146" s="54" t="s">
        <v>692</v>
      </c>
      <c r="B146" s="54" t="s">
        <v>586</v>
      </c>
      <c r="C146" s="54" t="s">
        <v>586</v>
      </c>
      <c r="D146" s="54" t="s">
        <v>586</v>
      </c>
      <c r="E146" s="54" t="s">
        <v>586</v>
      </c>
      <c r="F146" s="54" t="s">
        <v>586</v>
      </c>
      <c r="G146" s="54" t="s">
        <v>586</v>
      </c>
      <c r="H146" s="54" t="s">
        <v>586</v>
      </c>
      <c r="I146" s="54" t="s">
        <v>586</v>
      </c>
      <c r="J146" s="54" t="s">
        <v>586</v>
      </c>
      <c r="K146" s="54" t="s">
        <v>586</v>
      </c>
      <c r="L146" s="54" t="s">
        <v>586</v>
      </c>
      <c r="M146" s="54" t="s">
        <v>586</v>
      </c>
      <c r="N146" s="54">
        <v>69</v>
      </c>
      <c r="O146" s="54">
        <v>65</v>
      </c>
      <c r="P146" s="54">
        <v>66</v>
      </c>
      <c r="Q146" s="54">
        <v>28</v>
      </c>
      <c r="R146" s="54">
        <v>77</v>
      </c>
      <c r="S146" s="54">
        <v>101</v>
      </c>
      <c r="T146" s="54">
        <v>102</v>
      </c>
      <c r="U146" s="54">
        <v>96</v>
      </c>
      <c r="V146" s="54">
        <v>70</v>
      </c>
      <c r="W146" s="54">
        <v>55</v>
      </c>
      <c r="X146" s="54">
        <v>65</v>
      </c>
      <c r="Y146" s="54">
        <v>51</v>
      </c>
      <c r="Z146" s="54">
        <v>21</v>
      </c>
      <c r="AA146" s="54" t="s">
        <v>604</v>
      </c>
      <c r="AB146" s="54" t="s">
        <v>604</v>
      </c>
      <c r="AC146" s="54" t="s">
        <v>604</v>
      </c>
      <c r="AD146" s="54" t="s">
        <v>604</v>
      </c>
      <c r="AE146" s="54" t="s">
        <v>604</v>
      </c>
      <c r="AF146" s="54" t="s">
        <v>604</v>
      </c>
    </row>
    <row r="147" spans="1:32" x14ac:dyDescent="0.15">
      <c r="A147" s="54" t="s">
        <v>691</v>
      </c>
      <c r="B147" s="54">
        <v>357</v>
      </c>
      <c r="C147" s="54">
        <v>222</v>
      </c>
      <c r="D147" s="54">
        <v>157</v>
      </c>
      <c r="E147" s="54">
        <v>126</v>
      </c>
      <c r="F147" s="54">
        <v>45</v>
      </c>
      <c r="G147" s="54">
        <v>64</v>
      </c>
      <c r="H147" s="54">
        <v>131</v>
      </c>
      <c r="I147" s="54">
        <v>47</v>
      </c>
      <c r="J147" s="54">
        <v>59</v>
      </c>
      <c r="K147" s="54">
        <v>20</v>
      </c>
      <c r="L147" s="54" t="s">
        <v>604</v>
      </c>
      <c r="M147" s="54">
        <v>19</v>
      </c>
      <c r="N147" s="54">
        <v>34</v>
      </c>
      <c r="O147" s="54">
        <v>48</v>
      </c>
      <c r="P147" s="54">
        <v>93</v>
      </c>
      <c r="Q147" s="54">
        <v>167</v>
      </c>
      <c r="R147" s="54">
        <v>254</v>
      </c>
      <c r="S147" s="54">
        <v>206</v>
      </c>
      <c r="T147" s="54">
        <v>194</v>
      </c>
      <c r="U147" s="54">
        <v>136</v>
      </c>
      <c r="V147" s="54">
        <v>184</v>
      </c>
      <c r="W147" s="54">
        <v>215</v>
      </c>
      <c r="X147" s="54">
        <v>207</v>
      </c>
      <c r="Y147" s="54">
        <v>260</v>
      </c>
      <c r="Z147" s="54">
        <v>258</v>
      </c>
      <c r="AA147" s="54">
        <v>102</v>
      </c>
      <c r="AB147" s="54">
        <v>-23</v>
      </c>
      <c r="AC147" s="54">
        <v>16</v>
      </c>
      <c r="AD147" s="54">
        <v>-1</v>
      </c>
      <c r="AE147" s="54">
        <v>-13</v>
      </c>
      <c r="AF147" s="54">
        <v>118</v>
      </c>
    </row>
    <row r="148" spans="1:32" x14ac:dyDescent="0.15">
      <c r="A148" s="54" t="s">
        <v>690</v>
      </c>
      <c r="B148" s="54" t="s">
        <v>604</v>
      </c>
      <c r="C148" s="54" t="s">
        <v>604</v>
      </c>
      <c r="D148" s="54" t="s">
        <v>604</v>
      </c>
      <c r="E148" s="54" t="s">
        <v>604</v>
      </c>
      <c r="F148" s="54">
        <v>5</v>
      </c>
      <c r="G148" s="54">
        <v>1</v>
      </c>
      <c r="H148" s="54">
        <v>1</v>
      </c>
      <c r="I148" s="54" t="s">
        <v>604</v>
      </c>
      <c r="J148" s="54" t="s">
        <v>604</v>
      </c>
      <c r="K148" s="54" t="s">
        <v>604</v>
      </c>
      <c r="L148" s="54" t="s">
        <v>604</v>
      </c>
      <c r="M148" s="54" t="s">
        <v>604</v>
      </c>
      <c r="N148" s="54" t="s">
        <v>604</v>
      </c>
      <c r="O148" s="54" t="s">
        <v>604</v>
      </c>
      <c r="P148" s="54" t="s">
        <v>604</v>
      </c>
      <c r="Q148" s="54" t="s">
        <v>604</v>
      </c>
      <c r="R148" s="54" t="s">
        <v>604</v>
      </c>
      <c r="S148" s="54">
        <v>9</v>
      </c>
      <c r="T148" s="54">
        <v>8</v>
      </c>
      <c r="U148" s="54">
        <v>7</v>
      </c>
      <c r="V148" s="54">
        <v>7</v>
      </c>
      <c r="W148" s="54">
        <v>6</v>
      </c>
      <c r="X148" s="54" t="s">
        <v>604</v>
      </c>
      <c r="Y148" s="54" t="s">
        <v>604</v>
      </c>
      <c r="Z148" s="54">
        <v>2</v>
      </c>
      <c r="AA148" s="54">
        <v>1</v>
      </c>
      <c r="AB148" s="54">
        <v>0</v>
      </c>
      <c r="AC148" s="54" t="s">
        <v>619</v>
      </c>
      <c r="AD148" s="54" t="s">
        <v>619</v>
      </c>
      <c r="AE148" s="54" t="s">
        <v>619</v>
      </c>
      <c r="AF148" s="54" t="s">
        <v>619</v>
      </c>
    </row>
    <row r="149" spans="1:32" x14ac:dyDescent="0.15">
      <c r="A149" s="54" t="s">
        <v>689</v>
      </c>
      <c r="B149" s="54" t="s">
        <v>586</v>
      </c>
      <c r="C149" s="54" t="s">
        <v>586</v>
      </c>
      <c r="D149" s="54" t="s">
        <v>586</v>
      </c>
      <c r="E149" s="54" t="s">
        <v>586</v>
      </c>
      <c r="F149" s="54" t="s">
        <v>586</v>
      </c>
      <c r="G149" s="54" t="s">
        <v>586</v>
      </c>
      <c r="H149" s="54" t="s">
        <v>586</v>
      </c>
      <c r="I149" s="54">
        <v>0</v>
      </c>
      <c r="J149" s="54">
        <v>0</v>
      </c>
      <c r="K149" s="54">
        <v>0</v>
      </c>
      <c r="L149" s="54">
        <v>-4</v>
      </c>
      <c r="M149" s="54">
        <v>-2</v>
      </c>
      <c r="N149" s="54" t="s">
        <v>604</v>
      </c>
      <c r="O149" s="54" t="s">
        <v>619</v>
      </c>
      <c r="P149" s="54" t="s">
        <v>604</v>
      </c>
      <c r="Q149" s="54" t="s">
        <v>604</v>
      </c>
      <c r="R149" s="54" t="s">
        <v>604</v>
      </c>
      <c r="S149" s="54">
        <v>1249</v>
      </c>
      <c r="T149" s="54">
        <v>1144</v>
      </c>
      <c r="U149" s="54">
        <v>2316</v>
      </c>
      <c r="V149" s="54">
        <v>3080</v>
      </c>
      <c r="W149" s="54">
        <v>3188</v>
      </c>
      <c r="X149" s="54">
        <v>1448</v>
      </c>
      <c r="Y149" s="54">
        <v>1774</v>
      </c>
      <c r="Z149" s="54">
        <v>2864</v>
      </c>
      <c r="AA149" s="54">
        <v>2984</v>
      </c>
      <c r="AB149" s="54">
        <v>3186</v>
      </c>
      <c r="AC149" s="54">
        <v>2065</v>
      </c>
      <c r="AD149" s="54">
        <v>1978</v>
      </c>
      <c r="AE149" s="54">
        <v>2018</v>
      </c>
      <c r="AF149" s="54">
        <v>2288</v>
      </c>
    </row>
    <row r="150" spans="1:32" x14ac:dyDescent="0.15">
      <c r="A150" s="54" t="s">
        <v>688</v>
      </c>
      <c r="B150" s="54" t="s">
        <v>586</v>
      </c>
      <c r="C150" s="54" t="s">
        <v>586</v>
      </c>
      <c r="D150" s="54" t="s">
        <v>586</v>
      </c>
      <c r="E150" s="54" t="s">
        <v>586</v>
      </c>
      <c r="F150" s="54" t="s">
        <v>586</v>
      </c>
      <c r="G150" s="54" t="s">
        <v>586</v>
      </c>
      <c r="H150" s="54" t="s">
        <v>586</v>
      </c>
      <c r="I150" s="54" t="s">
        <v>586</v>
      </c>
      <c r="J150" s="54" t="s">
        <v>586</v>
      </c>
      <c r="K150" s="54" t="s">
        <v>586</v>
      </c>
      <c r="L150" s="54" t="s">
        <v>586</v>
      </c>
      <c r="M150" s="54" t="s">
        <v>586</v>
      </c>
      <c r="N150" s="54">
        <v>0</v>
      </c>
      <c r="O150" s="54">
        <v>0</v>
      </c>
      <c r="P150" s="54">
        <v>0</v>
      </c>
      <c r="Q150" s="54">
        <v>2</v>
      </c>
      <c r="R150" s="54">
        <v>-1</v>
      </c>
      <c r="S150" s="54">
        <v>12</v>
      </c>
      <c r="T150" s="54">
        <v>-3</v>
      </c>
      <c r="U150" s="54">
        <v>-17</v>
      </c>
      <c r="V150" s="54">
        <v>-32</v>
      </c>
      <c r="W150" s="54">
        <v>-53</v>
      </c>
      <c r="X150" s="54">
        <v>4</v>
      </c>
      <c r="Y150" s="54" t="s">
        <v>619</v>
      </c>
      <c r="Z150" s="54" t="s">
        <v>619</v>
      </c>
      <c r="AA150" s="54">
        <v>0</v>
      </c>
      <c r="AB150" s="54">
        <v>0</v>
      </c>
      <c r="AC150" s="54">
        <v>7</v>
      </c>
      <c r="AD150" s="54">
        <v>7</v>
      </c>
      <c r="AE150" s="54">
        <v>7</v>
      </c>
      <c r="AF150" s="54">
        <v>7</v>
      </c>
    </row>
    <row r="151" spans="1:32" x14ac:dyDescent="0.15">
      <c r="A151" s="54" t="s">
        <v>687</v>
      </c>
      <c r="B151" s="54">
        <v>2</v>
      </c>
      <c r="C151" s="54">
        <v>2</v>
      </c>
      <c r="D151" s="54">
        <v>2</v>
      </c>
      <c r="E151" s="54">
        <v>2</v>
      </c>
      <c r="F151" s="54">
        <v>2</v>
      </c>
      <c r="G151" s="54">
        <v>2</v>
      </c>
      <c r="H151" s="54">
        <v>2</v>
      </c>
      <c r="I151" s="54">
        <v>2</v>
      </c>
      <c r="J151" s="54">
        <v>2</v>
      </c>
      <c r="K151" s="54">
        <v>3</v>
      </c>
      <c r="L151" s="54">
        <v>4</v>
      </c>
      <c r="M151" s="54">
        <v>4</v>
      </c>
      <c r="N151" s="54">
        <v>3</v>
      </c>
      <c r="O151" s="54">
        <v>15</v>
      </c>
      <c r="P151" s="54">
        <v>30</v>
      </c>
      <c r="Q151" s="54">
        <v>35</v>
      </c>
      <c r="R151" s="54">
        <v>38</v>
      </c>
      <c r="S151" s="54" t="s">
        <v>604</v>
      </c>
      <c r="T151" s="54">
        <v>38</v>
      </c>
      <c r="U151" s="54">
        <v>40</v>
      </c>
      <c r="V151" s="54">
        <v>50</v>
      </c>
      <c r="W151" s="54">
        <v>50</v>
      </c>
      <c r="X151" s="54">
        <v>7</v>
      </c>
      <c r="Y151" s="54">
        <v>6</v>
      </c>
      <c r="Z151" s="54">
        <v>2</v>
      </c>
      <c r="AA151" s="54">
        <v>2</v>
      </c>
      <c r="AB151" s="54">
        <v>2</v>
      </c>
      <c r="AC151" s="54">
        <v>3</v>
      </c>
      <c r="AD151" s="54">
        <v>6</v>
      </c>
      <c r="AE151" s="54">
        <v>9</v>
      </c>
      <c r="AF151" s="54">
        <v>11</v>
      </c>
    </row>
    <row r="152" spans="1:32" x14ac:dyDescent="0.15">
      <c r="A152" s="54" t="s">
        <v>686</v>
      </c>
      <c r="B152" s="54">
        <v>156</v>
      </c>
      <c r="C152" s="54">
        <v>105</v>
      </c>
      <c r="D152" s="54">
        <v>183</v>
      </c>
      <c r="E152" s="54">
        <v>218</v>
      </c>
      <c r="F152" s="54">
        <v>199</v>
      </c>
      <c r="G152" s="54">
        <v>254</v>
      </c>
      <c r="H152" s="54">
        <v>185</v>
      </c>
      <c r="I152" s="54">
        <v>93</v>
      </c>
      <c r="J152" s="54">
        <v>355</v>
      </c>
      <c r="K152" s="54">
        <v>334</v>
      </c>
      <c r="L152" s="54">
        <v>244</v>
      </c>
      <c r="M152" s="54">
        <v>232</v>
      </c>
      <c r="N152" s="54">
        <v>147</v>
      </c>
      <c r="O152" s="54">
        <v>116</v>
      </c>
      <c r="P152" s="54">
        <v>86</v>
      </c>
      <c r="Q152" s="54">
        <v>68</v>
      </c>
      <c r="R152" s="54">
        <v>186</v>
      </c>
      <c r="S152" s="54">
        <v>469</v>
      </c>
      <c r="T152" s="54">
        <v>546</v>
      </c>
      <c r="U152" s="54">
        <v>555</v>
      </c>
      <c r="V152" s="54">
        <v>344</v>
      </c>
      <c r="W152" s="54">
        <v>370</v>
      </c>
      <c r="X152" s="54">
        <v>483</v>
      </c>
      <c r="Y152" s="54">
        <v>121</v>
      </c>
      <c r="Z152" s="54">
        <v>113</v>
      </c>
      <c r="AA152" s="54">
        <v>249</v>
      </c>
      <c r="AB152" s="54">
        <v>-87</v>
      </c>
      <c r="AC152" s="54">
        <v>-78</v>
      </c>
      <c r="AD152" s="54">
        <v>586</v>
      </c>
      <c r="AE152" s="54">
        <v>63</v>
      </c>
      <c r="AF152" s="54">
        <v>157</v>
      </c>
    </row>
    <row r="153" spans="1:32" x14ac:dyDescent="0.15">
      <c r="A153" s="54" t="s">
        <v>685</v>
      </c>
      <c r="B153" s="54">
        <v>4</v>
      </c>
      <c r="C153" s="54">
        <v>2</v>
      </c>
      <c r="D153" s="54">
        <v>1</v>
      </c>
      <c r="E153" s="54">
        <v>1</v>
      </c>
      <c r="F153" s="54">
        <v>0</v>
      </c>
      <c r="G153" s="54">
        <v>0</v>
      </c>
      <c r="H153" s="54">
        <v>0</v>
      </c>
      <c r="I153" s="54" t="s">
        <v>586</v>
      </c>
      <c r="J153" s="54" t="s">
        <v>586</v>
      </c>
      <c r="K153" s="54" t="s">
        <v>586</v>
      </c>
      <c r="L153" s="54" t="s">
        <v>586</v>
      </c>
      <c r="M153" s="54" t="s">
        <v>586</v>
      </c>
      <c r="N153" s="54" t="s">
        <v>586</v>
      </c>
      <c r="O153" s="54" t="s">
        <v>586</v>
      </c>
      <c r="P153" s="54" t="s">
        <v>586</v>
      </c>
      <c r="Q153" s="54" t="s">
        <v>586</v>
      </c>
      <c r="R153" s="54" t="s">
        <v>586</v>
      </c>
      <c r="S153" s="54" t="s">
        <v>586</v>
      </c>
      <c r="T153" s="54" t="s">
        <v>586</v>
      </c>
      <c r="U153" s="54" t="s">
        <v>586</v>
      </c>
      <c r="V153" s="54" t="s">
        <v>586</v>
      </c>
      <c r="W153" s="54" t="s">
        <v>586</v>
      </c>
      <c r="X153" s="54" t="s">
        <v>619</v>
      </c>
      <c r="Y153" s="54" t="s">
        <v>619</v>
      </c>
      <c r="Z153" s="54" t="s">
        <v>619</v>
      </c>
      <c r="AA153" s="54" t="s">
        <v>619</v>
      </c>
      <c r="AB153" s="54" t="s">
        <v>619</v>
      </c>
      <c r="AC153" s="54" t="s">
        <v>586</v>
      </c>
      <c r="AD153" s="54" t="s">
        <v>586</v>
      </c>
      <c r="AE153" s="54" t="s">
        <v>586</v>
      </c>
      <c r="AF153" s="54" t="s">
        <v>586</v>
      </c>
    </row>
    <row r="154" spans="1:32" x14ac:dyDescent="0.15">
      <c r="A154" s="54" t="s">
        <v>684</v>
      </c>
      <c r="B154" s="54" t="s">
        <v>604</v>
      </c>
      <c r="C154" s="54">
        <v>157</v>
      </c>
      <c r="D154" s="54">
        <v>137</v>
      </c>
      <c r="E154" s="54">
        <v>125</v>
      </c>
      <c r="F154" s="54">
        <v>111</v>
      </c>
      <c r="G154" s="54">
        <v>86</v>
      </c>
      <c r="H154" s="54">
        <v>111</v>
      </c>
      <c r="I154" s="54">
        <v>122</v>
      </c>
      <c r="J154" s="54">
        <v>116</v>
      </c>
      <c r="K154" s="54">
        <v>141</v>
      </c>
      <c r="L154" s="54">
        <v>122</v>
      </c>
      <c r="M154" s="54">
        <v>117</v>
      </c>
      <c r="N154" s="54">
        <v>149</v>
      </c>
      <c r="O154" s="54">
        <v>190</v>
      </c>
      <c r="P154" s="54">
        <v>248</v>
      </c>
      <c r="Q154" s="54">
        <v>279</v>
      </c>
      <c r="R154" s="54">
        <v>330</v>
      </c>
      <c r="S154" s="54">
        <v>225</v>
      </c>
      <c r="T154" s="54">
        <v>205</v>
      </c>
      <c r="U154" s="54">
        <v>297</v>
      </c>
      <c r="V154" s="54">
        <v>266</v>
      </c>
      <c r="W154" s="54">
        <v>250</v>
      </c>
      <c r="X154" s="54">
        <v>223</v>
      </c>
      <c r="Y154" s="54">
        <v>220</v>
      </c>
      <c r="Z154" s="54">
        <v>974</v>
      </c>
      <c r="AA154" s="54" t="s">
        <v>604</v>
      </c>
      <c r="AB154" s="54" t="s">
        <v>604</v>
      </c>
      <c r="AC154" s="54">
        <v>1518</v>
      </c>
      <c r="AD154" s="54">
        <v>2874</v>
      </c>
      <c r="AE154" s="54">
        <v>3169</v>
      </c>
      <c r="AF154" s="54">
        <v>3629</v>
      </c>
    </row>
    <row r="155" spans="1:32" x14ac:dyDescent="0.15">
      <c r="A155" s="54" t="s">
        <v>683</v>
      </c>
      <c r="B155" s="54" t="s">
        <v>604</v>
      </c>
      <c r="C155" s="54" t="s">
        <v>604</v>
      </c>
      <c r="D155" s="54" t="s">
        <v>604</v>
      </c>
      <c r="E155" s="54" t="s">
        <v>604</v>
      </c>
      <c r="F155" s="54" t="s">
        <v>604</v>
      </c>
      <c r="G155" s="54" t="s">
        <v>604</v>
      </c>
      <c r="H155" s="54" t="s">
        <v>604</v>
      </c>
      <c r="I155" s="54" t="s">
        <v>604</v>
      </c>
      <c r="J155" s="54" t="s">
        <v>604</v>
      </c>
      <c r="K155" s="54" t="s">
        <v>604</v>
      </c>
      <c r="L155" s="54" t="s">
        <v>604</v>
      </c>
      <c r="M155" s="54" t="s">
        <v>604</v>
      </c>
      <c r="N155" s="54" t="s">
        <v>604</v>
      </c>
      <c r="O155" s="54">
        <v>23</v>
      </c>
      <c r="P155" s="54">
        <v>2</v>
      </c>
      <c r="Q155" s="54" t="s">
        <v>604</v>
      </c>
      <c r="R155" s="54" t="s">
        <v>604</v>
      </c>
      <c r="S155" s="54" t="s">
        <v>604</v>
      </c>
      <c r="T155" s="54" t="s">
        <v>604</v>
      </c>
      <c r="U155" s="54">
        <v>130</v>
      </c>
      <c r="V155" s="54" t="s">
        <v>604</v>
      </c>
      <c r="W155" s="54" t="s">
        <v>604</v>
      </c>
      <c r="X155" s="54" t="s">
        <v>604</v>
      </c>
      <c r="Y155" s="54" t="s">
        <v>604</v>
      </c>
      <c r="Z155" s="54" t="s">
        <v>604</v>
      </c>
      <c r="AA155" s="54" t="s">
        <v>604</v>
      </c>
      <c r="AB155" s="54" t="s">
        <v>604</v>
      </c>
      <c r="AC155" s="54" t="s">
        <v>604</v>
      </c>
      <c r="AD155" s="54" t="s">
        <v>604</v>
      </c>
      <c r="AE155" s="54">
        <v>41</v>
      </c>
      <c r="AF155" s="54" t="s">
        <v>604</v>
      </c>
    </row>
    <row r="156" spans="1:32" x14ac:dyDescent="0.15">
      <c r="A156" s="54" t="s">
        <v>682</v>
      </c>
      <c r="B156" s="54">
        <v>134</v>
      </c>
      <c r="C156" s="54">
        <v>142</v>
      </c>
      <c r="D156" s="54">
        <v>116</v>
      </c>
      <c r="E156" s="54">
        <v>93</v>
      </c>
      <c r="F156" s="54">
        <v>100</v>
      </c>
      <c r="G156" s="54">
        <v>83</v>
      </c>
      <c r="H156" s="54">
        <v>90</v>
      </c>
      <c r="I156" s="54">
        <v>133</v>
      </c>
      <c r="J156" s="54">
        <v>100</v>
      </c>
      <c r="K156" s="54">
        <v>99</v>
      </c>
      <c r="L156" s="54">
        <v>88</v>
      </c>
      <c r="M156" s="54">
        <v>104</v>
      </c>
      <c r="N156" s="54">
        <v>126</v>
      </c>
      <c r="O156" s="54">
        <v>142</v>
      </c>
      <c r="P156" s="54">
        <v>143</v>
      </c>
      <c r="Q156" s="54">
        <v>188</v>
      </c>
      <c r="R156" s="54">
        <v>198</v>
      </c>
      <c r="S156" s="54">
        <v>89</v>
      </c>
      <c r="T156" s="54">
        <v>66</v>
      </c>
      <c r="U156" s="54" t="s">
        <v>604</v>
      </c>
      <c r="V156" s="54">
        <v>73</v>
      </c>
      <c r="W156" s="54">
        <v>90</v>
      </c>
      <c r="X156" s="54">
        <v>178</v>
      </c>
      <c r="Y156" s="54">
        <v>246</v>
      </c>
      <c r="Z156" s="54">
        <v>166</v>
      </c>
      <c r="AA156" s="54">
        <v>189</v>
      </c>
      <c r="AB156" s="54">
        <v>196</v>
      </c>
      <c r="AC156" s="54">
        <v>309</v>
      </c>
      <c r="AD156" s="54">
        <v>308</v>
      </c>
      <c r="AE156" s="54">
        <v>390</v>
      </c>
      <c r="AF156" s="54">
        <v>259</v>
      </c>
    </row>
    <row r="157" spans="1:32" x14ac:dyDescent="0.15">
      <c r="A157" s="54" t="s">
        <v>681</v>
      </c>
      <c r="B157" s="54">
        <v>-1</v>
      </c>
      <c r="C157" s="54">
        <v>-2</v>
      </c>
      <c r="D157" s="54">
        <v>-3</v>
      </c>
      <c r="E157" s="54">
        <v>-5</v>
      </c>
      <c r="F157" s="54">
        <v>-7</v>
      </c>
      <c r="G157" s="54">
        <v>-8</v>
      </c>
      <c r="H157" s="54">
        <v>-9</v>
      </c>
      <c r="I157" s="54" t="s">
        <v>619</v>
      </c>
      <c r="J157" s="54">
        <v>1</v>
      </c>
      <c r="K157" s="54">
        <v>1</v>
      </c>
      <c r="L157" s="54">
        <v>2</v>
      </c>
      <c r="M157" s="54">
        <v>2</v>
      </c>
      <c r="N157" s="54">
        <v>1</v>
      </c>
      <c r="O157" s="54">
        <v>1</v>
      </c>
      <c r="P157" s="54">
        <v>1</v>
      </c>
      <c r="Q157" s="54">
        <v>1</v>
      </c>
      <c r="R157" s="54">
        <v>1</v>
      </c>
      <c r="S157" s="54">
        <v>3</v>
      </c>
      <c r="T157" s="54">
        <v>3</v>
      </c>
      <c r="U157" s="54">
        <v>3</v>
      </c>
      <c r="V157" s="54">
        <v>3</v>
      </c>
      <c r="W157" s="54">
        <v>3</v>
      </c>
      <c r="X157" s="54" t="s">
        <v>586</v>
      </c>
      <c r="Y157" s="54" t="s">
        <v>586</v>
      </c>
      <c r="Z157" s="54" t="s">
        <v>586</v>
      </c>
      <c r="AA157" s="54">
        <v>3</v>
      </c>
      <c r="AB157" s="54">
        <v>3</v>
      </c>
      <c r="AC157" s="54">
        <v>5</v>
      </c>
      <c r="AD157" s="54">
        <v>5</v>
      </c>
      <c r="AE157" s="54">
        <v>5</v>
      </c>
      <c r="AF157" s="54">
        <v>5</v>
      </c>
    </row>
    <row r="158" spans="1:32" x14ac:dyDescent="0.15">
      <c r="A158" s="54" t="s">
        <v>680</v>
      </c>
      <c r="B158" s="54">
        <v>115</v>
      </c>
      <c r="C158" s="54">
        <v>142</v>
      </c>
      <c r="D158" s="54">
        <v>148</v>
      </c>
      <c r="E158" s="54">
        <v>153</v>
      </c>
      <c r="F158" s="54">
        <v>174</v>
      </c>
      <c r="G158" s="54">
        <v>93</v>
      </c>
      <c r="H158" s="54">
        <v>123</v>
      </c>
      <c r="I158" s="54">
        <v>262</v>
      </c>
      <c r="J158" s="54">
        <v>235</v>
      </c>
      <c r="K158" s="54">
        <v>193</v>
      </c>
      <c r="L158" s="54">
        <v>208</v>
      </c>
      <c r="M158" s="54">
        <v>181</v>
      </c>
      <c r="N158" s="54">
        <v>215</v>
      </c>
      <c r="O158" s="54">
        <v>242</v>
      </c>
      <c r="P158" s="54">
        <v>224</v>
      </c>
      <c r="Q158" s="54">
        <v>214</v>
      </c>
      <c r="R158" s="54">
        <v>227</v>
      </c>
      <c r="S158" s="54">
        <v>-225</v>
      </c>
      <c r="T158" s="54">
        <v>-819</v>
      </c>
      <c r="U158" s="54">
        <v>-547</v>
      </c>
      <c r="V158" s="54">
        <v>-1344</v>
      </c>
      <c r="W158" s="54">
        <v>273</v>
      </c>
      <c r="X158" s="54">
        <v>403</v>
      </c>
      <c r="Y158" s="54">
        <v>390</v>
      </c>
      <c r="Z158" s="54">
        <v>556</v>
      </c>
      <c r="AA158" s="54">
        <v>703</v>
      </c>
      <c r="AB158" s="54">
        <v>797</v>
      </c>
      <c r="AC158" s="54">
        <v>694</v>
      </c>
      <c r="AD158" s="54">
        <v>851</v>
      </c>
      <c r="AE158" s="54">
        <v>1039</v>
      </c>
      <c r="AF158" s="54">
        <v>1019</v>
      </c>
    </row>
    <row r="159" spans="1:32" x14ac:dyDescent="0.15">
      <c r="A159" s="54" t="s">
        <v>679</v>
      </c>
      <c r="B159" s="54">
        <v>172</v>
      </c>
      <c r="C159" s="54">
        <v>234</v>
      </c>
      <c r="D159" s="54">
        <v>339</v>
      </c>
      <c r="E159" s="54">
        <v>313</v>
      </c>
      <c r="F159" s="54">
        <v>234</v>
      </c>
      <c r="G159" s="54">
        <v>297</v>
      </c>
      <c r="H159" s="54">
        <v>249</v>
      </c>
      <c r="I159" s="54">
        <v>221</v>
      </c>
      <c r="J159" s="54">
        <v>235</v>
      </c>
      <c r="K159" s="54">
        <v>232</v>
      </c>
      <c r="L159" s="54">
        <v>268</v>
      </c>
      <c r="M159" s="54">
        <v>266</v>
      </c>
      <c r="N159" s="54">
        <v>209</v>
      </c>
      <c r="O159" s="54">
        <v>161</v>
      </c>
      <c r="P159" s="54">
        <v>187</v>
      </c>
      <c r="Q159" s="54">
        <v>120</v>
      </c>
      <c r="R159" s="54">
        <v>60</v>
      </c>
      <c r="S159" s="54">
        <v>48</v>
      </c>
      <c r="T159" s="54">
        <v>49</v>
      </c>
      <c r="U159" s="54">
        <v>52</v>
      </c>
      <c r="V159" s="54">
        <v>53</v>
      </c>
      <c r="W159" s="54">
        <v>56</v>
      </c>
      <c r="X159" s="54">
        <v>58</v>
      </c>
      <c r="Y159" s="54">
        <v>247</v>
      </c>
      <c r="Z159" s="54">
        <v>1664</v>
      </c>
      <c r="AA159" s="54">
        <v>1676</v>
      </c>
      <c r="AB159" s="54" t="s">
        <v>604</v>
      </c>
      <c r="AC159" s="54" t="s">
        <v>604</v>
      </c>
      <c r="AD159" s="54">
        <v>2719</v>
      </c>
      <c r="AE159" s="54">
        <v>1964</v>
      </c>
      <c r="AF159" s="54">
        <v>2315</v>
      </c>
    </row>
    <row r="160" spans="1:32" x14ac:dyDescent="0.15">
      <c r="A160" s="54" t="s">
        <v>678</v>
      </c>
      <c r="B160" s="54">
        <v>2</v>
      </c>
      <c r="C160" s="54">
        <v>2</v>
      </c>
      <c r="D160" s="54" t="s">
        <v>604</v>
      </c>
      <c r="E160" s="54" t="s">
        <v>604</v>
      </c>
      <c r="F160" s="54" t="s">
        <v>604</v>
      </c>
      <c r="G160" s="54" t="s">
        <v>604</v>
      </c>
      <c r="H160" s="54" t="s">
        <v>604</v>
      </c>
      <c r="I160" s="54">
        <v>5</v>
      </c>
      <c r="J160" s="54" t="s">
        <v>619</v>
      </c>
      <c r="K160" s="54">
        <v>4</v>
      </c>
      <c r="L160" s="54" t="s">
        <v>604</v>
      </c>
      <c r="M160" s="54" t="s">
        <v>604</v>
      </c>
      <c r="N160" s="54" t="s">
        <v>586</v>
      </c>
      <c r="O160" s="54" t="s">
        <v>586</v>
      </c>
      <c r="P160" s="54" t="s">
        <v>586</v>
      </c>
      <c r="Q160" s="54" t="s">
        <v>586</v>
      </c>
      <c r="R160" s="54" t="s">
        <v>586</v>
      </c>
      <c r="S160" s="54" t="s">
        <v>619</v>
      </c>
      <c r="T160" s="54" t="s">
        <v>619</v>
      </c>
      <c r="U160" s="54" t="s">
        <v>619</v>
      </c>
      <c r="V160" s="54" t="s">
        <v>619</v>
      </c>
      <c r="W160" s="54" t="s">
        <v>619</v>
      </c>
      <c r="X160" s="54">
        <v>6</v>
      </c>
      <c r="Y160" s="54">
        <v>-5</v>
      </c>
      <c r="Z160" s="54">
        <v>-17</v>
      </c>
      <c r="AA160" s="54">
        <v>-29</v>
      </c>
      <c r="AB160" s="54">
        <v>-38</v>
      </c>
      <c r="AC160" s="54">
        <v>47</v>
      </c>
      <c r="AD160" s="54">
        <v>47</v>
      </c>
      <c r="AE160" s="54">
        <v>47</v>
      </c>
      <c r="AF160" s="54">
        <v>47</v>
      </c>
    </row>
    <row r="161" spans="1:32" x14ac:dyDescent="0.15">
      <c r="A161" s="54" t="s">
        <v>677</v>
      </c>
      <c r="B161" s="54">
        <v>14</v>
      </c>
      <c r="C161" s="54">
        <v>11</v>
      </c>
      <c r="D161" s="54">
        <v>4</v>
      </c>
      <c r="E161" s="54">
        <v>5</v>
      </c>
      <c r="F161" s="54">
        <v>5</v>
      </c>
      <c r="G161" s="54">
        <v>3</v>
      </c>
      <c r="H161" s="54">
        <v>2</v>
      </c>
      <c r="I161" s="54">
        <v>-2</v>
      </c>
      <c r="J161" s="54">
        <v>3</v>
      </c>
      <c r="K161" s="54">
        <v>1</v>
      </c>
      <c r="L161" s="54">
        <v>3</v>
      </c>
      <c r="M161" s="54">
        <v>16</v>
      </c>
      <c r="N161" s="54">
        <v>17</v>
      </c>
      <c r="O161" s="54">
        <v>32</v>
      </c>
      <c r="P161" s="54" t="s">
        <v>604</v>
      </c>
      <c r="Q161" s="54" t="s">
        <v>604</v>
      </c>
      <c r="R161" s="54">
        <v>40</v>
      </c>
      <c r="S161" s="54">
        <v>2</v>
      </c>
      <c r="T161" s="54">
        <v>-4</v>
      </c>
      <c r="U161" s="54">
        <v>-8</v>
      </c>
      <c r="V161" s="54">
        <v>-10</v>
      </c>
      <c r="W161" s="54">
        <v>8</v>
      </c>
      <c r="X161" s="54">
        <v>10</v>
      </c>
      <c r="Y161" s="54">
        <v>5</v>
      </c>
      <c r="Z161" s="54">
        <v>5</v>
      </c>
      <c r="AA161" s="54">
        <v>3</v>
      </c>
      <c r="AB161" s="54">
        <v>1</v>
      </c>
      <c r="AC161" s="54" t="s">
        <v>619</v>
      </c>
      <c r="AD161" s="54">
        <v>-3</v>
      </c>
      <c r="AE161" s="54" t="s">
        <v>604</v>
      </c>
      <c r="AF161" s="54">
        <v>2</v>
      </c>
    </row>
    <row r="162" spans="1:32" x14ac:dyDescent="0.15">
      <c r="A162" s="54" t="s">
        <v>676</v>
      </c>
      <c r="B162" s="54">
        <v>2</v>
      </c>
      <c r="C162" s="54">
        <v>1</v>
      </c>
      <c r="D162" s="54">
        <v>2</v>
      </c>
      <c r="E162" s="54">
        <v>5</v>
      </c>
      <c r="F162" s="54" t="s">
        <v>604</v>
      </c>
      <c r="G162" s="54" t="s">
        <v>604</v>
      </c>
      <c r="H162" s="54" t="s">
        <v>604</v>
      </c>
      <c r="I162" s="54">
        <v>2</v>
      </c>
      <c r="J162" s="54">
        <v>3</v>
      </c>
      <c r="K162" s="54">
        <v>3</v>
      </c>
      <c r="L162" s="54">
        <v>3</v>
      </c>
      <c r="M162" s="54">
        <v>3</v>
      </c>
      <c r="N162" s="54">
        <v>3</v>
      </c>
      <c r="O162" s="54">
        <v>3</v>
      </c>
      <c r="P162" s="54">
        <v>202</v>
      </c>
      <c r="Q162" s="54">
        <v>225</v>
      </c>
      <c r="R162" s="54">
        <v>5</v>
      </c>
      <c r="S162" s="54">
        <v>5</v>
      </c>
      <c r="T162" s="54">
        <v>5</v>
      </c>
      <c r="U162" s="54">
        <v>2</v>
      </c>
      <c r="V162" s="54">
        <v>-5</v>
      </c>
      <c r="W162" s="54" t="s">
        <v>604</v>
      </c>
      <c r="X162" s="54">
        <v>-4</v>
      </c>
      <c r="Y162" s="54">
        <v>0</v>
      </c>
      <c r="Z162" s="54">
        <v>0</v>
      </c>
      <c r="AA162" s="54" t="s">
        <v>586</v>
      </c>
      <c r="AB162" s="54" t="s">
        <v>586</v>
      </c>
      <c r="AC162" s="54">
        <v>1</v>
      </c>
      <c r="AD162" s="54">
        <v>1</v>
      </c>
      <c r="AE162" s="54">
        <v>1</v>
      </c>
      <c r="AF162" s="54">
        <v>1</v>
      </c>
    </row>
    <row r="163" spans="1:32" x14ac:dyDescent="0.15">
      <c r="A163" s="54" t="s">
        <v>675</v>
      </c>
      <c r="B163" s="54">
        <v>2</v>
      </c>
      <c r="C163" s="54">
        <v>3</v>
      </c>
      <c r="D163" s="54">
        <v>3</v>
      </c>
      <c r="E163" s="54">
        <v>1</v>
      </c>
      <c r="F163" s="54">
        <v>1</v>
      </c>
      <c r="G163" s="54">
        <v>1</v>
      </c>
      <c r="H163" s="54">
        <v>1</v>
      </c>
      <c r="I163" s="54">
        <v>2</v>
      </c>
      <c r="J163" s="54">
        <v>-3</v>
      </c>
      <c r="K163" s="54" t="s">
        <v>604</v>
      </c>
      <c r="L163" s="54" t="s">
        <v>604</v>
      </c>
      <c r="M163" s="54" t="s">
        <v>604</v>
      </c>
      <c r="N163" s="54" t="s">
        <v>586</v>
      </c>
      <c r="O163" s="54" t="s">
        <v>586</v>
      </c>
      <c r="P163" s="54" t="s">
        <v>586</v>
      </c>
      <c r="Q163" s="54" t="s">
        <v>586</v>
      </c>
      <c r="R163" s="54" t="s">
        <v>586</v>
      </c>
      <c r="S163" s="54">
        <v>1</v>
      </c>
      <c r="T163" s="54">
        <v>1</v>
      </c>
      <c r="U163" s="54">
        <v>1</v>
      </c>
      <c r="V163" s="54">
        <v>1</v>
      </c>
      <c r="W163" s="54">
        <v>1</v>
      </c>
      <c r="X163" s="54">
        <v>1</v>
      </c>
      <c r="Y163" s="54">
        <v>-3</v>
      </c>
      <c r="Z163" s="54">
        <v>-3</v>
      </c>
      <c r="AA163" s="54">
        <v>-3</v>
      </c>
      <c r="AB163" s="54">
        <v>-3</v>
      </c>
      <c r="AC163" s="54" t="s">
        <v>586</v>
      </c>
      <c r="AD163" s="54" t="s">
        <v>586</v>
      </c>
      <c r="AE163" s="54" t="s">
        <v>586</v>
      </c>
      <c r="AF163" s="54" t="s">
        <v>586</v>
      </c>
    </row>
    <row r="164" spans="1:32" x14ac:dyDescent="0.15">
      <c r="A164" s="54" t="s">
        <v>674</v>
      </c>
      <c r="B164" s="54">
        <v>8</v>
      </c>
      <c r="C164" s="54">
        <v>8</v>
      </c>
      <c r="D164" s="54">
        <v>8</v>
      </c>
      <c r="E164" s="54">
        <v>3</v>
      </c>
      <c r="F164" s="54">
        <v>4</v>
      </c>
      <c r="G164" s="54">
        <v>3</v>
      </c>
      <c r="H164" s="54">
        <v>4</v>
      </c>
      <c r="I164" s="54">
        <v>3</v>
      </c>
      <c r="J164" s="54">
        <v>3</v>
      </c>
      <c r="K164" s="54">
        <v>3</v>
      </c>
      <c r="L164" s="54">
        <v>3</v>
      </c>
      <c r="M164" s="54">
        <v>3</v>
      </c>
      <c r="N164" s="54" t="s">
        <v>604</v>
      </c>
      <c r="O164" s="54">
        <v>11</v>
      </c>
      <c r="P164" s="54">
        <v>10</v>
      </c>
      <c r="Q164" s="54">
        <v>11</v>
      </c>
      <c r="R164" s="54">
        <v>148</v>
      </c>
      <c r="S164" s="54">
        <v>119</v>
      </c>
      <c r="T164" s="54">
        <v>97</v>
      </c>
      <c r="U164" s="54">
        <v>124</v>
      </c>
      <c r="V164" s="54" t="s">
        <v>619</v>
      </c>
      <c r="W164" s="54">
        <v>10</v>
      </c>
      <c r="X164" s="54">
        <v>373</v>
      </c>
      <c r="Y164" s="54">
        <v>624</v>
      </c>
      <c r="Z164" s="54">
        <v>1272</v>
      </c>
      <c r="AA164" s="54">
        <v>2973</v>
      </c>
      <c r="AB164" s="54">
        <v>2470</v>
      </c>
      <c r="AC164" s="54">
        <v>5238</v>
      </c>
      <c r="AD164" s="54">
        <v>7885</v>
      </c>
      <c r="AE164" s="54">
        <v>7241</v>
      </c>
      <c r="AF164" s="54">
        <v>7062</v>
      </c>
    </row>
    <row r="165" spans="1:32" x14ac:dyDescent="0.15">
      <c r="A165" s="54" t="s">
        <v>673</v>
      </c>
      <c r="B165" s="54">
        <v>23</v>
      </c>
      <c r="C165" s="54">
        <v>38</v>
      </c>
      <c r="D165" s="54">
        <v>39</v>
      </c>
      <c r="E165" s="54">
        <v>39</v>
      </c>
      <c r="F165" s="54">
        <v>27</v>
      </c>
      <c r="G165" s="54">
        <v>22</v>
      </c>
      <c r="H165" s="54">
        <v>15</v>
      </c>
      <c r="I165" s="54">
        <v>35</v>
      </c>
      <c r="J165" s="54">
        <v>50</v>
      </c>
      <c r="K165" s="54">
        <v>57</v>
      </c>
      <c r="L165" s="54">
        <v>77</v>
      </c>
      <c r="M165" s="54">
        <v>81</v>
      </c>
      <c r="N165" s="54">
        <v>93</v>
      </c>
      <c r="O165" s="54">
        <v>106</v>
      </c>
      <c r="P165" s="54">
        <v>102</v>
      </c>
      <c r="Q165" s="54">
        <v>83</v>
      </c>
      <c r="R165" s="54">
        <v>77</v>
      </c>
      <c r="S165" s="54">
        <v>184</v>
      </c>
      <c r="T165" s="54">
        <v>220</v>
      </c>
      <c r="U165" s="54">
        <v>275</v>
      </c>
      <c r="V165" s="54">
        <v>280</v>
      </c>
      <c r="W165" s="54">
        <v>292</v>
      </c>
      <c r="X165" s="54">
        <v>167</v>
      </c>
      <c r="Y165" s="54">
        <v>150</v>
      </c>
      <c r="Z165" s="54">
        <v>130</v>
      </c>
      <c r="AA165" s="54">
        <v>248</v>
      </c>
      <c r="AB165" s="54">
        <v>263</v>
      </c>
      <c r="AC165" s="54">
        <v>396</v>
      </c>
      <c r="AD165" s="54">
        <v>550</v>
      </c>
      <c r="AE165" s="54">
        <v>550</v>
      </c>
      <c r="AF165" s="54">
        <v>613</v>
      </c>
    </row>
    <row r="166" spans="1:32" x14ac:dyDescent="0.15">
      <c r="A166" s="54" t="s">
        <v>672</v>
      </c>
      <c r="B166" s="54" t="s">
        <v>619</v>
      </c>
      <c r="C166" s="54" t="s">
        <v>604</v>
      </c>
      <c r="D166" s="54" t="s">
        <v>604</v>
      </c>
      <c r="E166" s="54">
        <v>1</v>
      </c>
      <c r="F166" s="54" t="s">
        <v>619</v>
      </c>
      <c r="G166" s="54">
        <v>0</v>
      </c>
      <c r="H166" s="54">
        <v>0</v>
      </c>
      <c r="I166" s="54" t="s">
        <v>586</v>
      </c>
      <c r="J166" s="54" t="s">
        <v>586</v>
      </c>
      <c r="K166" s="54" t="s">
        <v>586</v>
      </c>
      <c r="L166" s="54" t="s">
        <v>586</v>
      </c>
      <c r="M166" s="54" t="s">
        <v>586</v>
      </c>
      <c r="N166" s="54">
        <v>1</v>
      </c>
      <c r="O166" s="54">
        <v>2</v>
      </c>
      <c r="P166" s="54">
        <v>3</v>
      </c>
      <c r="Q166" s="54">
        <v>4</v>
      </c>
      <c r="R166" s="54">
        <v>5</v>
      </c>
      <c r="S166" s="54">
        <v>1</v>
      </c>
      <c r="T166" s="54">
        <v>3</v>
      </c>
      <c r="U166" s="54">
        <v>8</v>
      </c>
      <c r="V166" s="54">
        <v>12</v>
      </c>
      <c r="W166" s="54">
        <v>13</v>
      </c>
      <c r="X166" s="54" t="s">
        <v>604</v>
      </c>
      <c r="Y166" s="54" t="s">
        <v>619</v>
      </c>
      <c r="Z166" s="54">
        <v>6</v>
      </c>
      <c r="AA166" s="54">
        <v>5</v>
      </c>
      <c r="AB166" s="54">
        <v>5</v>
      </c>
      <c r="AC166" s="54">
        <v>28</v>
      </c>
      <c r="AD166" s="54">
        <v>121</v>
      </c>
      <c r="AE166" s="54" t="s">
        <v>604</v>
      </c>
      <c r="AF166" s="54">
        <v>619</v>
      </c>
    </row>
    <row r="167" spans="1:32" x14ac:dyDescent="0.15">
      <c r="A167" s="54" t="s">
        <v>671</v>
      </c>
      <c r="B167" s="54" t="s">
        <v>604</v>
      </c>
      <c r="C167" s="54" t="s">
        <v>604</v>
      </c>
      <c r="D167" s="54">
        <v>5</v>
      </c>
      <c r="E167" s="54" t="s">
        <v>604</v>
      </c>
      <c r="F167" s="54">
        <v>5</v>
      </c>
      <c r="G167" s="54">
        <v>1</v>
      </c>
      <c r="H167" s="54">
        <v>0</v>
      </c>
      <c r="I167" s="54">
        <v>0</v>
      </c>
      <c r="J167" s="54">
        <v>0</v>
      </c>
      <c r="K167" s="54">
        <v>0</v>
      </c>
      <c r="L167" s="54">
        <v>0</v>
      </c>
      <c r="M167" s="54">
        <v>0</v>
      </c>
      <c r="N167" s="54">
        <v>1</v>
      </c>
      <c r="O167" s="54">
        <v>1</v>
      </c>
      <c r="P167" s="54">
        <v>1</v>
      </c>
      <c r="Q167" s="54">
        <v>2</v>
      </c>
      <c r="R167" s="54">
        <v>2</v>
      </c>
      <c r="S167" s="54" t="s">
        <v>619</v>
      </c>
      <c r="T167" s="54" t="s">
        <v>619</v>
      </c>
      <c r="U167" s="54" t="s">
        <v>619</v>
      </c>
      <c r="V167" s="54" t="s">
        <v>619</v>
      </c>
      <c r="W167" s="54" t="s">
        <v>619</v>
      </c>
      <c r="X167" s="54">
        <v>3</v>
      </c>
      <c r="Y167" s="54">
        <v>3</v>
      </c>
      <c r="Z167" s="54">
        <v>3</v>
      </c>
      <c r="AA167" s="54">
        <v>3</v>
      </c>
      <c r="AB167" s="54">
        <v>3</v>
      </c>
      <c r="AC167" s="54">
        <v>8</v>
      </c>
      <c r="AD167" s="54">
        <v>8</v>
      </c>
      <c r="AE167" s="54">
        <v>8</v>
      </c>
      <c r="AF167" s="54">
        <v>8</v>
      </c>
    </row>
    <row r="168" spans="1:32" x14ac:dyDescent="0.15">
      <c r="A168" s="54" t="s">
        <v>670</v>
      </c>
      <c r="B168" s="54" t="s">
        <v>604</v>
      </c>
      <c r="C168" s="54">
        <v>58</v>
      </c>
      <c r="D168" s="54">
        <v>60</v>
      </c>
      <c r="E168" s="54">
        <v>62</v>
      </c>
      <c r="F168" s="54" t="s">
        <v>604</v>
      </c>
      <c r="G168" s="54" t="s">
        <v>604</v>
      </c>
      <c r="H168" s="54" t="s">
        <v>604</v>
      </c>
      <c r="I168" s="54">
        <v>2</v>
      </c>
      <c r="J168" s="54">
        <v>2</v>
      </c>
      <c r="K168" s="54">
        <v>3</v>
      </c>
      <c r="L168" s="54">
        <v>3</v>
      </c>
      <c r="M168" s="54">
        <v>3</v>
      </c>
      <c r="N168" s="54" t="s">
        <v>604</v>
      </c>
      <c r="O168" s="54">
        <v>6</v>
      </c>
      <c r="P168" s="54">
        <v>1</v>
      </c>
      <c r="Q168" s="54">
        <v>-3</v>
      </c>
      <c r="R168" s="54">
        <v>-8</v>
      </c>
      <c r="S168" s="54">
        <v>-10</v>
      </c>
      <c r="T168" s="54">
        <v>-12</v>
      </c>
      <c r="U168" s="54">
        <v>-14</v>
      </c>
      <c r="V168" s="54">
        <v>-15</v>
      </c>
      <c r="W168" s="54">
        <v>-16</v>
      </c>
      <c r="X168" s="54">
        <v>2</v>
      </c>
      <c r="Y168" s="54" t="s">
        <v>619</v>
      </c>
      <c r="Z168" s="54" t="s">
        <v>619</v>
      </c>
      <c r="AA168" s="54" t="s">
        <v>619</v>
      </c>
      <c r="AB168" s="54" t="s">
        <v>619</v>
      </c>
      <c r="AC168" s="54" t="s">
        <v>586</v>
      </c>
      <c r="AD168" s="54" t="s">
        <v>586</v>
      </c>
      <c r="AE168" s="54" t="s">
        <v>586</v>
      </c>
      <c r="AF168" s="54" t="s">
        <v>586</v>
      </c>
    </row>
    <row r="169" spans="1:32" x14ac:dyDescent="0.15">
      <c r="A169" s="54" t="s">
        <v>669</v>
      </c>
      <c r="B169" s="54">
        <v>2</v>
      </c>
      <c r="C169" s="54">
        <v>1</v>
      </c>
      <c r="D169" s="54">
        <v>3</v>
      </c>
      <c r="E169" s="54">
        <v>4</v>
      </c>
      <c r="F169" s="54">
        <v>2</v>
      </c>
      <c r="G169" s="54">
        <v>3</v>
      </c>
      <c r="H169" s="54" t="s">
        <v>619</v>
      </c>
      <c r="I169" s="54">
        <v>1</v>
      </c>
      <c r="J169" s="54">
        <v>1</v>
      </c>
      <c r="K169" s="54">
        <v>2</v>
      </c>
      <c r="L169" s="54">
        <v>2</v>
      </c>
      <c r="M169" s="54">
        <v>2</v>
      </c>
      <c r="N169" s="54" t="s">
        <v>586</v>
      </c>
      <c r="O169" s="54" t="s">
        <v>586</v>
      </c>
      <c r="P169" s="54" t="s">
        <v>586</v>
      </c>
      <c r="Q169" s="54" t="s">
        <v>586</v>
      </c>
      <c r="R169" s="54" t="s">
        <v>586</v>
      </c>
      <c r="S169" s="54" t="s">
        <v>586</v>
      </c>
      <c r="T169" s="54" t="s">
        <v>586</v>
      </c>
      <c r="U169" s="54" t="s">
        <v>586</v>
      </c>
      <c r="V169" s="54" t="s">
        <v>586</v>
      </c>
      <c r="W169" s="54" t="s">
        <v>586</v>
      </c>
      <c r="X169" s="54">
        <v>1</v>
      </c>
      <c r="Y169" s="54">
        <v>1</v>
      </c>
      <c r="Z169" s="54">
        <v>1</v>
      </c>
      <c r="AA169" s="54">
        <v>1</v>
      </c>
      <c r="AB169" s="54">
        <v>1</v>
      </c>
      <c r="AC169" s="54" t="s">
        <v>586</v>
      </c>
      <c r="AD169" s="54" t="s">
        <v>586</v>
      </c>
      <c r="AE169" s="54" t="s">
        <v>586</v>
      </c>
      <c r="AF169" s="54" t="s">
        <v>586</v>
      </c>
    </row>
    <row r="170" spans="1:32" x14ac:dyDescent="0.15">
      <c r="A170" s="54" t="s">
        <v>668</v>
      </c>
      <c r="B170" s="54" t="s">
        <v>586</v>
      </c>
      <c r="C170" s="54" t="s">
        <v>586</v>
      </c>
      <c r="D170" s="54" t="s">
        <v>586</v>
      </c>
      <c r="E170" s="54" t="s">
        <v>586</v>
      </c>
      <c r="F170" s="54" t="s">
        <v>586</v>
      </c>
      <c r="G170" s="54" t="s">
        <v>586</v>
      </c>
      <c r="H170" s="54" t="s">
        <v>586</v>
      </c>
      <c r="I170" s="54" t="s">
        <v>586</v>
      </c>
      <c r="J170" s="54" t="s">
        <v>586</v>
      </c>
      <c r="K170" s="54" t="s">
        <v>586</v>
      </c>
      <c r="L170" s="54" t="s">
        <v>586</v>
      </c>
      <c r="M170" s="54" t="s">
        <v>586</v>
      </c>
      <c r="N170" s="54" t="s">
        <v>586</v>
      </c>
      <c r="O170" s="54" t="s">
        <v>586</v>
      </c>
      <c r="P170" s="54" t="s">
        <v>586</v>
      </c>
      <c r="Q170" s="54" t="s">
        <v>586</v>
      </c>
      <c r="R170" s="54" t="s">
        <v>586</v>
      </c>
      <c r="S170" s="54" t="s">
        <v>586</v>
      </c>
      <c r="T170" s="54" t="s">
        <v>586</v>
      </c>
      <c r="U170" s="54" t="s">
        <v>586</v>
      </c>
      <c r="V170" s="54" t="s">
        <v>586</v>
      </c>
      <c r="W170" s="54" t="s">
        <v>586</v>
      </c>
      <c r="X170" s="54" t="s">
        <v>604</v>
      </c>
      <c r="Y170" s="54" t="s">
        <v>604</v>
      </c>
      <c r="Z170" s="54" t="s">
        <v>604</v>
      </c>
      <c r="AA170" s="54" t="s">
        <v>604</v>
      </c>
      <c r="AB170" s="54">
        <v>85</v>
      </c>
      <c r="AC170" s="54" t="s">
        <v>604</v>
      </c>
      <c r="AD170" s="54" t="s">
        <v>604</v>
      </c>
      <c r="AE170" s="54" t="s">
        <v>604</v>
      </c>
      <c r="AF170" s="54" t="s">
        <v>604</v>
      </c>
    </row>
    <row r="171" spans="1:32" x14ac:dyDescent="0.15">
      <c r="A171" s="54" t="s">
        <v>667</v>
      </c>
      <c r="B171" s="54">
        <v>13</v>
      </c>
      <c r="C171" s="54">
        <v>22</v>
      </c>
      <c r="D171" s="54">
        <v>24</v>
      </c>
      <c r="E171" s="54">
        <v>26</v>
      </c>
      <c r="F171" s="54">
        <v>28</v>
      </c>
      <c r="G171" s="54" t="s">
        <v>604</v>
      </c>
      <c r="H171" s="54" t="s">
        <v>604</v>
      </c>
      <c r="I171" s="54">
        <v>16</v>
      </c>
      <c r="J171" s="54">
        <v>19</v>
      </c>
      <c r="K171" s="54">
        <v>19</v>
      </c>
      <c r="L171" s="54">
        <v>13</v>
      </c>
      <c r="M171" s="54">
        <v>13</v>
      </c>
      <c r="N171" s="54">
        <v>26</v>
      </c>
      <c r="O171" s="54">
        <v>36</v>
      </c>
      <c r="P171" s="54">
        <v>50</v>
      </c>
      <c r="Q171" s="54">
        <v>58</v>
      </c>
      <c r="R171" s="54">
        <v>67</v>
      </c>
      <c r="S171" s="54">
        <v>67</v>
      </c>
      <c r="T171" s="54">
        <v>30</v>
      </c>
      <c r="U171" s="54">
        <v>33</v>
      </c>
      <c r="V171" s="54">
        <v>39</v>
      </c>
      <c r="W171" s="54">
        <v>38</v>
      </c>
      <c r="X171" s="54">
        <v>30</v>
      </c>
      <c r="Y171" s="54">
        <v>17</v>
      </c>
      <c r="Z171" s="54">
        <v>19</v>
      </c>
      <c r="AA171" s="54">
        <v>18</v>
      </c>
      <c r="AB171" s="54">
        <v>18</v>
      </c>
      <c r="AC171" s="54">
        <v>23</v>
      </c>
      <c r="AD171" s="54">
        <v>-31</v>
      </c>
      <c r="AE171" s="54">
        <v>-43</v>
      </c>
      <c r="AF171" s="54">
        <v>-59</v>
      </c>
    </row>
    <row r="172" spans="1:32" x14ac:dyDescent="0.15">
      <c r="A172" s="54" t="s">
        <v>666</v>
      </c>
      <c r="B172" s="54" t="s">
        <v>586</v>
      </c>
      <c r="C172" s="54" t="s">
        <v>586</v>
      </c>
      <c r="D172" s="54" t="s">
        <v>586</v>
      </c>
      <c r="E172" s="54" t="s">
        <v>586</v>
      </c>
      <c r="F172" s="54" t="s">
        <v>586</v>
      </c>
      <c r="G172" s="54" t="s">
        <v>586</v>
      </c>
      <c r="H172" s="54" t="s">
        <v>586</v>
      </c>
      <c r="I172" s="54" t="s">
        <v>586</v>
      </c>
      <c r="J172" s="54" t="s">
        <v>586</v>
      </c>
      <c r="K172" s="54" t="s">
        <v>586</v>
      </c>
      <c r="L172" s="54" t="s">
        <v>586</v>
      </c>
      <c r="M172" s="54" t="s">
        <v>586</v>
      </c>
      <c r="N172" s="54" t="s">
        <v>586</v>
      </c>
      <c r="O172" s="54" t="s">
        <v>586</v>
      </c>
      <c r="P172" s="54" t="s">
        <v>586</v>
      </c>
      <c r="Q172" s="54" t="s">
        <v>586</v>
      </c>
      <c r="R172" s="54" t="s">
        <v>586</v>
      </c>
      <c r="S172" s="54" t="s">
        <v>619</v>
      </c>
      <c r="T172" s="54" t="s">
        <v>619</v>
      </c>
      <c r="U172" s="54" t="s">
        <v>619</v>
      </c>
      <c r="V172" s="54">
        <v>4</v>
      </c>
      <c r="W172" s="54" t="s">
        <v>604</v>
      </c>
      <c r="X172" s="54" t="s">
        <v>604</v>
      </c>
      <c r="Y172" s="54" t="s">
        <v>604</v>
      </c>
      <c r="Z172" s="54" t="s">
        <v>619</v>
      </c>
      <c r="AA172" s="54" t="s">
        <v>619</v>
      </c>
      <c r="AB172" s="54" t="s">
        <v>604</v>
      </c>
      <c r="AC172" s="54" t="s">
        <v>619</v>
      </c>
      <c r="AD172" s="54" t="s">
        <v>619</v>
      </c>
      <c r="AE172" s="54" t="s">
        <v>619</v>
      </c>
      <c r="AF172" s="54" t="s">
        <v>619</v>
      </c>
    </row>
    <row r="173" spans="1:32" x14ac:dyDescent="0.15">
      <c r="A173" s="54" t="s">
        <v>665</v>
      </c>
      <c r="B173" s="54">
        <v>13</v>
      </c>
      <c r="C173" s="54" t="s">
        <v>604</v>
      </c>
      <c r="D173" s="54">
        <v>-5</v>
      </c>
      <c r="E173" s="54">
        <v>2</v>
      </c>
      <c r="F173" s="54">
        <v>12</v>
      </c>
      <c r="G173" s="54" t="s">
        <v>604</v>
      </c>
      <c r="H173" s="54" t="s">
        <v>604</v>
      </c>
      <c r="I173" s="54" t="s">
        <v>604</v>
      </c>
      <c r="J173" s="54" t="s">
        <v>604</v>
      </c>
      <c r="K173" s="54" t="s">
        <v>604</v>
      </c>
      <c r="L173" s="54" t="s">
        <v>604</v>
      </c>
      <c r="M173" s="54" t="s">
        <v>604</v>
      </c>
      <c r="N173" s="54">
        <v>4</v>
      </c>
      <c r="O173" s="54" t="s">
        <v>604</v>
      </c>
      <c r="P173" s="54" t="s">
        <v>604</v>
      </c>
      <c r="Q173" s="54">
        <v>32</v>
      </c>
      <c r="R173" s="54">
        <v>2</v>
      </c>
      <c r="S173" s="54">
        <v>6</v>
      </c>
      <c r="T173" s="54">
        <v>10</v>
      </c>
      <c r="U173" s="54">
        <v>11</v>
      </c>
      <c r="V173" s="54">
        <v>12</v>
      </c>
      <c r="W173" s="54">
        <v>15</v>
      </c>
      <c r="X173" s="54">
        <v>7</v>
      </c>
      <c r="Y173" s="54">
        <v>1</v>
      </c>
      <c r="Z173" s="54">
        <v>1</v>
      </c>
      <c r="AA173" s="54">
        <v>1</v>
      </c>
      <c r="AB173" s="54">
        <v>1</v>
      </c>
      <c r="AC173" s="54" t="s">
        <v>604</v>
      </c>
      <c r="AD173" s="54" t="s">
        <v>604</v>
      </c>
      <c r="AE173" s="54" t="s">
        <v>604</v>
      </c>
      <c r="AF173" s="54" t="s">
        <v>604</v>
      </c>
    </row>
    <row r="174" spans="1:32" x14ac:dyDescent="0.15">
      <c r="A174" s="54" t="s">
        <v>664</v>
      </c>
      <c r="B174" s="54">
        <v>12</v>
      </c>
      <c r="C174" s="54">
        <v>8</v>
      </c>
      <c r="D174" s="54">
        <v>-3</v>
      </c>
      <c r="E174" s="54">
        <v>-11</v>
      </c>
      <c r="F174" s="54">
        <v>-1</v>
      </c>
      <c r="G174" s="54">
        <v>-5</v>
      </c>
      <c r="H174" s="54">
        <v>-1</v>
      </c>
      <c r="I174" s="54">
        <v>4</v>
      </c>
      <c r="J174" s="54">
        <v>-4</v>
      </c>
      <c r="K174" s="54" t="s">
        <v>604</v>
      </c>
      <c r="L174" s="54" t="s">
        <v>604</v>
      </c>
      <c r="M174" s="54" t="s">
        <v>604</v>
      </c>
      <c r="N174" s="54">
        <v>-1</v>
      </c>
      <c r="O174" s="54">
        <v>-1</v>
      </c>
      <c r="P174" s="54">
        <v>-1</v>
      </c>
      <c r="Q174" s="54">
        <v>-1</v>
      </c>
      <c r="R174" s="54" t="s">
        <v>619</v>
      </c>
      <c r="S174" s="54">
        <v>29</v>
      </c>
      <c r="T174" s="54">
        <v>29</v>
      </c>
      <c r="U174" s="54">
        <v>29</v>
      </c>
      <c r="V174" s="54">
        <v>29</v>
      </c>
      <c r="W174" s="54">
        <v>29</v>
      </c>
      <c r="X174" s="54" t="s">
        <v>619</v>
      </c>
      <c r="Y174" s="54" t="s">
        <v>619</v>
      </c>
      <c r="Z174" s="54" t="s">
        <v>619</v>
      </c>
      <c r="AA174" s="54" t="s">
        <v>619</v>
      </c>
      <c r="AB174" s="54" t="s">
        <v>619</v>
      </c>
      <c r="AC174" s="54" t="s">
        <v>619</v>
      </c>
      <c r="AD174" s="54" t="s">
        <v>619</v>
      </c>
      <c r="AE174" s="54" t="s">
        <v>619</v>
      </c>
      <c r="AF174" s="54" t="s">
        <v>619</v>
      </c>
    </row>
    <row r="175" spans="1:32" x14ac:dyDescent="0.15">
      <c r="A175" s="54" t="s">
        <v>663</v>
      </c>
      <c r="B175" s="54">
        <v>220</v>
      </c>
      <c r="C175" s="54">
        <v>243</v>
      </c>
      <c r="D175" s="54">
        <v>340</v>
      </c>
      <c r="E175" s="54">
        <v>366</v>
      </c>
      <c r="F175" s="54">
        <v>-176</v>
      </c>
      <c r="G175" s="54">
        <v>-60</v>
      </c>
      <c r="H175" s="54">
        <v>-101</v>
      </c>
      <c r="I175" s="54">
        <v>19</v>
      </c>
      <c r="J175" s="54">
        <v>10</v>
      </c>
      <c r="K175" s="54">
        <v>4</v>
      </c>
      <c r="L175" s="54">
        <v>-4</v>
      </c>
      <c r="M175" s="54">
        <v>-16</v>
      </c>
      <c r="N175" s="54" t="s">
        <v>604</v>
      </c>
      <c r="O175" s="54">
        <v>13</v>
      </c>
      <c r="P175" s="54">
        <v>21</v>
      </c>
      <c r="Q175" s="54" t="s">
        <v>604</v>
      </c>
      <c r="R175" s="54">
        <v>15</v>
      </c>
      <c r="S175" s="54">
        <v>13</v>
      </c>
      <c r="T175" s="54">
        <v>13</v>
      </c>
      <c r="U175" s="54">
        <v>14</v>
      </c>
      <c r="V175" s="54">
        <v>14</v>
      </c>
      <c r="W175" s="54">
        <v>3</v>
      </c>
      <c r="X175" s="54" t="s">
        <v>586</v>
      </c>
      <c r="Y175" s="54" t="s">
        <v>586</v>
      </c>
      <c r="Z175" s="54" t="s">
        <v>586</v>
      </c>
      <c r="AA175" s="54" t="s">
        <v>586</v>
      </c>
      <c r="AB175" s="54" t="s">
        <v>586</v>
      </c>
      <c r="AC175" s="54" t="s">
        <v>619</v>
      </c>
      <c r="AD175" s="54" t="s">
        <v>619</v>
      </c>
      <c r="AE175" s="54" t="s">
        <v>619</v>
      </c>
      <c r="AF175" s="54" t="s">
        <v>619</v>
      </c>
    </row>
    <row r="176" spans="1:32" x14ac:dyDescent="0.15">
      <c r="A176" s="54" t="s">
        <v>662</v>
      </c>
      <c r="B176" s="54" t="s">
        <v>619</v>
      </c>
      <c r="C176" s="54" t="s">
        <v>619</v>
      </c>
      <c r="D176" s="54" t="s">
        <v>619</v>
      </c>
      <c r="E176" s="54" t="s">
        <v>619</v>
      </c>
      <c r="F176" s="54">
        <v>-1</v>
      </c>
      <c r="G176" s="54" t="s">
        <v>604</v>
      </c>
      <c r="H176" s="54" t="s">
        <v>604</v>
      </c>
      <c r="I176" s="54">
        <v>3</v>
      </c>
      <c r="J176" s="54">
        <v>4</v>
      </c>
      <c r="K176" s="54">
        <v>5</v>
      </c>
      <c r="L176" s="54" t="s">
        <v>604</v>
      </c>
      <c r="M176" s="54">
        <v>90</v>
      </c>
      <c r="N176" s="54" t="s">
        <v>604</v>
      </c>
      <c r="O176" s="54" t="s">
        <v>619</v>
      </c>
      <c r="P176" s="54" t="s">
        <v>604</v>
      </c>
      <c r="Q176" s="54">
        <v>34</v>
      </c>
      <c r="R176" s="54">
        <v>6</v>
      </c>
      <c r="S176" s="54">
        <v>46</v>
      </c>
      <c r="T176" s="54">
        <v>59</v>
      </c>
      <c r="U176" s="54">
        <v>45</v>
      </c>
      <c r="V176" s="54" t="s">
        <v>604</v>
      </c>
      <c r="W176" s="54">
        <v>65</v>
      </c>
      <c r="X176" s="54" t="s">
        <v>604</v>
      </c>
      <c r="Y176" s="54" t="s">
        <v>604</v>
      </c>
      <c r="Z176" s="54" t="s">
        <v>604</v>
      </c>
      <c r="AA176" s="54" t="s">
        <v>604</v>
      </c>
      <c r="AB176" s="54" t="s">
        <v>604</v>
      </c>
      <c r="AC176" s="54" t="s">
        <v>604</v>
      </c>
      <c r="AD176" s="54" t="s">
        <v>604</v>
      </c>
      <c r="AE176" s="54" t="s">
        <v>604</v>
      </c>
      <c r="AF176" s="54" t="s">
        <v>604</v>
      </c>
    </row>
    <row r="177" spans="1:32" x14ac:dyDescent="0.15">
      <c r="A177" s="54" t="s">
        <v>661</v>
      </c>
      <c r="B177" s="54">
        <v>30</v>
      </c>
      <c r="C177" s="54">
        <v>40</v>
      </c>
      <c r="D177" s="54">
        <v>38</v>
      </c>
      <c r="E177" s="54">
        <v>29</v>
      </c>
      <c r="F177" s="54">
        <v>21</v>
      </c>
      <c r="G177" s="54">
        <v>15</v>
      </c>
      <c r="H177" s="54">
        <v>14</v>
      </c>
      <c r="I177" s="54">
        <v>9</v>
      </c>
      <c r="J177" s="54" t="s">
        <v>604</v>
      </c>
      <c r="K177" s="54" t="s">
        <v>604</v>
      </c>
      <c r="L177" s="54" t="s">
        <v>604</v>
      </c>
      <c r="M177" s="54" t="s">
        <v>604</v>
      </c>
      <c r="N177" s="54">
        <v>15</v>
      </c>
      <c r="O177" s="54">
        <v>-4</v>
      </c>
      <c r="P177" s="54">
        <v>32</v>
      </c>
      <c r="Q177" s="54">
        <v>-33</v>
      </c>
      <c r="R177" s="54">
        <v>61</v>
      </c>
      <c r="S177" s="54">
        <v>17</v>
      </c>
      <c r="T177" s="54">
        <v>39</v>
      </c>
      <c r="U177" s="54">
        <v>21</v>
      </c>
      <c r="V177" s="54">
        <v>22</v>
      </c>
      <c r="W177" s="54">
        <v>18</v>
      </c>
      <c r="X177" s="54">
        <v>22</v>
      </c>
      <c r="Y177" s="54">
        <v>21</v>
      </c>
      <c r="Z177" s="54" t="s">
        <v>604</v>
      </c>
      <c r="AA177" s="54" t="s">
        <v>604</v>
      </c>
      <c r="AB177" s="54" t="s">
        <v>604</v>
      </c>
      <c r="AC177" s="54" t="s">
        <v>604</v>
      </c>
      <c r="AD177" s="54" t="s">
        <v>604</v>
      </c>
      <c r="AE177" s="54" t="s">
        <v>604</v>
      </c>
      <c r="AF177" s="54">
        <v>319</v>
      </c>
    </row>
    <row r="178" spans="1:32" x14ac:dyDescent="0.15">
      <c r="A178" s="54" t="s">
        <v>660</v>
      </c>
      <c r="B178" s="54">
        <v>4</v>
      </c>
      <c r="C178" s="54" t="s">
        <v>604</v>
      </c>
      <c r="D178" s="54">
        <v>6</v>
      </c>
      <c r="E178" s="54">
        <v>9</v>
      </c>
      <c r="F178" s="54" t="s">
        <v>604</v>
      </c>
      <c r="G178" s="54" t="s">
        <v>604</v>
      </c>
      <c r="H178" s="54" t="s">
        <v>604</v>
      </c>
      <c r="I178" s="54">
        <v>4</v>
      </c>
      <c r="J178" s="54">
        <v>4</v>
      </c>
      <c r="K178" s="54">
        <v>6</v>
      </c>
      <c r="L178" s="54">
        <v>4</v>
      </c>
      <c r="M178" s="54">
        <v>4</v>
      </c>
      <c r="N178" s="54">
        <v>9</v>
      </c>
      <c r="O178" s="54">
        <v>8</v>
      </c>
      <c r="P178" s="54">
        <v>8</v>
      </c>
      <c r="Q178" s="54">
        <v>9</v>
      </c>
      <c r="R178" s="54">
        <v>10</v>
      </c>
      <c r="S178" s="54">
        <v>6</v>
      </c>
      <c r="T178" s="54">
        <v>7</v>
      </c>
      <c r="U178" s="54">
        <v>7</v>
      </c>
      <c r="V178" s="54">
        <v>8</v>
      </c>
      <c r="W178" s="54">
        <v>3</v>
      </c>
      <c r="X178" s="54">
        <v>3</v>
      </c>
      <c r="Y178" s="54">
        <v>5</v>
      </c>
      <c r="Z178" s="54">
        <v>-11</v>
      </c>
      <c r="AA178" s="54">
        <v>-11</v>
      </c>
      <c r="AB178" s="54">
        <v>-10</v>
      </c>
      <c r="AC178" s="54">
        <v>0</v>
      </c>
      <c r="AD178" s="54">
        <v>0</v>
      </c>
      <c r="AE178" s="54">
        <v>0</v>
      </c>
      <c r="AF178" s="54">
        <v>0</v>
      </c>
    </row>
    <row r="179" spans="1:32" x14ac:dyDescent="0.15">
      <c r="A179" s="54" t="s">
        <v>659</v>
      </c>
      <c r="B179" s="54">
        <v>123</v>
      </c>
      <c r="C179" s="54">
        <v>146</v>
      </c>
      <c r="D179" s="54">
        <v>117</v>
      </c>
      <c r="E179" s="54">
        <v>95</v>
      </c>
      <c r="F179" s="54">
        <v>53</v>
      </c>
      <c r="G179" s="54">
        <v>102</v>
      </c>
      <c r="H179" s="54">
        <v>63</v>
      </c>
      <c r="I179" s="54">
        <v>38</v>
      </c>
      <c r="J179" s="54">
        <v>42</v>
      </c>
      <c r="K179" s="54">
        <v>46</v>
      </c>
      <c r="L179" s="54">
        <v>30</v>
      </c>
      <c r="M179" s="54">
        <v>33</v>
      </c>
      <c r="N179" s="54">
        <v>103</v>
      </c>
      <c r="O179" s="54">
        <v>70</v>
      </c>
      <c r="P179" s="54">
        <v>89</v>
      </c>
      <c r="Q179" s="54">
        <v>149</v>
      </c>
      <c r="R179" s="54">
        <v>150</v>
      </c>
      <c r="S179" s="54">
        <v>92</v>
      </c>
      <c r="T179" s="54">
        <v>47</v>
      </c>
      <c r="U179" s="54">
        <v>32</v>
      </c>
      <c r="V179" s="54">
        <v>99</v>
      </c>
      <c r="W179" s="54">
        <v>115</v>
      </c>
      <c r="X179" s="54">
        <v>120</v>
      </c>
      <c r="Y179" s="54">
        <v>154</v>
      </c>
      <c r="Z179" s="54">
        <v>67</v>
      </c>
      <c r="AA179" s="54">
        <v>175</v>
      </c>
      <c r="AB179" s="54">
        <v>257</v>
      </c>
      <c r="AC179" s="54">
        <v>298</v>
      </c>
      <c r="AD179" s="54">
        <v>351</v>
      </c>
      <c r="AE179" s="54">
        <v>221</v>
      </c>
      <c r="AF179" s="54">
        <v>226</v>
      </c>
    </row>
    <row r="180" spans="1:32" x14ac:dyDescent="0.15">
      <c r="A180" s="54" t="s">
        <v>658</v>
      </c>
      <c r="B180" s="54">
        <v>14</v>
      </c>
      <c r="C180" s="54">
        <v>17</v>
      </c>
      <c r="D180" s="54" t="s">
        <v>604</v>
      </c>
      <c r="E180" s="54" t="s">
        <v>604</v>
      </c>
      <c r="F180" s="54" t="s">
        <v>604</v>
      </c>
      <c r="G180" s="54" t="s">
        <v>604</v>
      </c>
      <c r="H180" s="54" t="s">
        <v>604</v>
      </c>
      <c r="I180" s="54">
        <v>5</v>
      </c>
      <c r="J180" s="54">
        <v>6</v>
      </c>
      <c r="K180" s="54">
        <v>6</v>
      </c>
      <c r="L180" s="54">
        <v>7</v>
      </c>
      <c r="M180" s="54">
        <v>8</v>
      </c>
      <c r="N180" s="54" t="s">
        <v>604</v>
      </c>
      <c r="O180" s="54" t="s">
        <v>604</v>
      </c>
      <c r="P180" s="54" t="s">
        <v>604</v>
      </c>
      <c r="Q180" s="54" t="s">
        <v>604</v>
      </c>
      <c r="R180" s="54" t="s">
        <v>604</v>
      </c>
      <c r="S180" s="54">
        <v>23</v>
      </c>
      <c r="T180" s="54">
        <v>3</v>
      </c>
      <c r="U180" s="54">
        <v>2</v>
      </c>
      <c r="V180" s="54">
        <v>4</v>
      </c>
      <c r="W180" s="54">
        <v>4</v>
      </c>
      <c r="X180" s="54">
        <v>7</v>
      </c>
      <c r="Y180" s="54">
        <v>9</v>
      </c>
      <c r="Z180" s="54">
        <v>10</v>
      </c>
      <c r="AA180" s="54" t="s">
        <v>604</v>
      </c>
      <c r="AB180" s="54" t="s">
        <v>604</v>
      </c>
      <c r="AC180" s="54">
        <v>81</v>
      </c>
      <c r="AD180" s="54">
        <v>91</v>
      </c>
      <c r="AE180" s="54">
        <v>104</v>
      </c>
      <c r="AF180" s="54">
        <v>100</v>
      </c>
    </row>
    <row r="181" spans="1:32" x14ac:dyDescent="0.15">
      <c r="A181" s="54" t="s">
        <v>657</v>
      </c>
      <c r="B181" s="54" t="s">
        <v>586</v>
      </c>
      <c r="C181" s="54" t="s">
        <v>586</v>
      </c>
      <c r="D181" s="54" t="s">
        <v>586</v>
      </c>
      <c r="E181" s="54" t="s">
        <v>586</v>
      </c>
      <c r="F181" s="54" t="s">
        <v>586</v>
      </c>
      <c r="G181" s="54" t="s">
        <v>586</v>
      </c>
      <c r="H181" s="54" t="s">
        <v>586</v>
      </c>
      <c r="I181" s="54" t="s">
        <v>586</v>
      </c>
      <c r="J181" s="54" t="s">
        <v>586</v>
      </c>
      <c r="K181" s="54" t="s">
        <v>586</v>
      </c>
      <c r="L181" s="54" t="s">
        <v>586</v>
      </c>
      <c r="M181" s="54" t="s">
        <v>586</v>
      </c>
      <c r="N181" s="54" t="s">
        <v>586</v>
      </c>
      <c r="O181" s="54" t="s">
        <v>586</v>
      </c>
      <c r="P181" s="54" t="s">
        <v>586</v>
      </c>
      <c r="Q181" s="54" t="s">
        <v>586</v>
      </c>
      <c r="R181" s="54" t="s">
        <v>586</v>
      </c>
      <c r="S181" s="54" t="s">
        <v>586</v>
      </c>
      <c r="T181" s="54" t="s">
        <v>586</v>
      </c>
      <c r="U181" s="54" t="s">
        <v>586</v>
      </c>
      <c r="V181" s="54" t="s">
        <v>586</v>
      </c>
      <c r="W181" s="54" t="s">
        <v>586</v>
      </c>
      <c r="X181" s="54" t="s">
        <v>586</v>
      </c>
      <c r="Y181" s="54" t="s">
        <v>586</v>
      </c>
      <c r="Z181" s="54" t="s">
        <v>586</v>
      </c>
      <c r="AA181" s="54" t="s">
        <v>586</v>
      </c>
      <c r="AB181" s="54" t="s">
        <v>586</v>
      </c>
      <c r="AC181" s="54">
        <v>15</v>
      </c>
      <c r="AD181" s="54">
        <v>15</v>
      </c>
      <c r="AE181" s="54">
        <v>15</v>
      </c>
      <c r="AF181" s="54">
        <v>15</v>
      </c>
    </row>
    <row r="182" spans="1:32" x14ac:dyDescent="0.15">
      <c r="A182" s="54" t="s">
        <v>656</v>
      </c>
      <c r="B182" s="54">
        <v>135</v>
      </c>
      <c r="C182" s="54">
        <v>141</v>
      </c>
      <c r="D182" s="54">
        <v>138</v>
      </c>
      <c r="E182" s="54">
        <v>153</v>
      </c>
      <c r="F182" s="54">
        <v>143</v>
      </c>
      <c r="G182" s="54">
        <v>99</v>
      </c>
      <c r="H182" s="54">
        <v>100</v>
      </c>
      <c r="I182" s="54">
        <v>60</v>
      </c>
      <c r="J182" s="54">
        <v>33</v>
      </c>
      <c r="K182" s="54">
        <v>39</v>
      </c>
      <c r="L182" s="54">
        <v>35</v>
      </c>
      <c r="M182" s="54">
        <v>54</v>
      </c>
      <c r="N182" s="54" t="s">
        <v>586</v>
      </c>
      <c r="O182" s="54" t="s">
        <v>586</v>
      </c>
      <c r="P182" s="54" t="s">
        <v>586</v>
      </c>
      <c r="Q182" s="54" t="s">
        <v>586</v>
      </c>
      <c r="R182" s="54" t="s">
        <v>586</v>
      </c>
      <c r="S182" s="54" t="s">
        <v>586</v>
      </c>
      <c r="T182" s="54" t="s">
        <v>586</v>
      </c>
      <c r="U182" s="54" t="s">
        <v>586</v>
      </c>
      <c r="V182" s="54" t="s">
        <v>586</v>
      </c>
      <c r="W182" s="54" t="s">
        <v>586</v>
      </c>
      <c r="X182" s="54" t="s">
        <v>586</v>
      </c>
      <c r="Y182" s="54" t="s">
        <v>586</v>
      </c>
      <c r="Z182" s="54" t="s">
        <v>586</v>
      </c>
      <c r="AA182" s="54" t="s">
        <v>586</v>
      </c>
      <c r="AB182" s="54" t="s">
        <v>586</v>
      </c>
      <c r="AC182" s="54" t="s">
        <v>586</v>
      </c>
      <c r="AD182" s="54" t="s">
        <v>586</v>
      </c>
      <c r="AE182" s="54" t="s">
        <v>586</v>
      </c>
      <c r="AF182" s="54" t="s">
        <v>586</v>
      </c>
    </row>
    <row r="183" spans="1:32" x14ac:dyDescent="0.15">
      <c r="A183" s="54" t="s">
        <v>655</v>
      </c>
      <c r="B183" s="54">
        <v>65</v>
      </c>
      <c r="C183" s="54">
        <v>67</v>
      </c>
      <c r="D183" s="54">
        <v>61</v>
      </c>
      <c r="E183" s="54">
        <v>41</v>
      </c>
      <c r="F183" s="54">
        <v>28</v>
      </c>
      <c r="G183" s="54">
        <v>30</v>
      </c>
      <c r="H183" s="54">
        <v>31</v>
      </c>
      <c r="I183" s="54">
        <v>27</v>
      </c>
      <c r="J183" s="54">
        <v>31</v>
      </c>
      <c r="K183" s="54">
        <v>28</v>
      </c>
      <c r="L183" s="54">
        <v>35</v>
      </c>
      <c r="M183" s="54">
        <v>45</v>
      </c>
      <c r="N183" s="54">
        <v>26</v>
      </c>
      <c r="O183" s="54">
        <v>29</v>
      </c>
      <c r="P183" s="54">
        <v>33</v>
      </c>
      <c r="Q183" s="54">
        <v>35</v>
      </c>
      <c r="R183" s="54">
        <v>36</v>
      </c>
      <c r="S183" s="54">
        <v>42</v>
      </c>
      <c r="T183" s="54">
        <v>41</v>
      </c>
      <c r="U183" s="54">
        <v>48</v>
      </c>
      <c r="V183" s="54">
        <v>44</v>
      </c>
      <c r="W183" s="54">
        <v>45</v>
      </c>
      <c r="X183" s="54">
        <v>36</v>
      </c>
      <c r="Y183" s="54">
        <v>35</v>
      </c>
      <c r="Z183" s="54">
        <v>74</v>
      </c>
      <c r="AA183" s="54">
        <v>76</v>
      </c>
      <c r="AB183" s="54">
        <v>79</v>
      </c>
      <c r="AC183" s="54">
        <v>118</v>
      </c>
      <c r="AD183" s="54">
        <v>131</v>
      </c>
      <c r="AE183" s="54">
        <v>130</v>
      </c>
      <c r="AF183" s="54">
        <v>144</v>
      </c>
    </row>
    <row r="184" spans="1:32" x14ac:dyDescent="0.15">
      <c r="A184" s="54" t="s">
        <v>654</v>
      </c>
      <c r="B184" s="54">
        <v>74</v>
      </c>
      <c r="C184" s="54">
        <v>62</v>
      </c>
      <c r="D184" s="54">
        <v>54</v>
      </c>
      <c r="E184" s="54">
        <v>50</v>
      </c>
      <c r="F184" s="54">
        <v>47</v>
      </c>
      <c r="G184" s="54">
        <v>43</v>
      </c>
      <c r="H184" s="54">
        <v>41</v>
      </c>
      <c r="I184" s="54">
        <v>77</v>
      </c>
      <c r="J184" s="54">
        <v>92</v>
      </c>
      <c r="K184" s="54">
        <v>91</v>
      </c>
      <c r="L184" s="54">
        <v>109</v>
      </c>
      <c r="M184" s="54">
        <v>127</v>
      </c>
      <c r="N184" s="54">
        <v>117</v>
      </c>
      <c r="O184" s="54">
        <v>100</v>
      </c>
      <c r="P184" s="54">
        <v>169</v>
      </c>
      <c r="Q184" s="54">
        <v>130</v>
      </c>
      <c r="R184" s="54">
        <v>99</v>
      </c>
      <c r="S184" s="54">
        <v>77</v>
      </c>
      <c r="T184" s="54">
        <v>93</v>
      </c>
      <c r="U184" s="54">
        <v>117</v>
      </c>
      <c r="V184" s="54">
        <v>146</v>
      </c>
      <c r="W184" s="54">
        <v>140</v>
      </c>
      <c r="X184" s="54">
        <v>109</v>
      </c>
      <c r="Y184" s="54" t="s">
        <v>604</v>
      </c>
      <c r="Z184" s="54">
        <v>73</v>
      </c>
      <c r="AA184" s="54" t="s">
        <v>604</v>
      </c>
      <c r="AB184" s="54" t="s">
        <v>604</v>
      </c>
      <c r="AC184" s="54" t="s">
        <v>604</v>
      </c>
      <c r="AD184" s="54" t="s">
        <v>604</v>
      </c>
      <c r="AE184" s="54" t="s">
        <v>604</v>
      </c>
      <c r="AF184" s="54" t="s">
        <v>604</v>
      </c>
    </row>
    <row r="185" spans="1:32" x14ac:dyDescent="0.15">
      <c r="A185" s="54" t="s">
        <v>653</v>
      </c>
      <c r="B185" s="54">
        <v>3550</v>
      </c>
      <c r="C185" s="54">
        <v>4470</v>
      </c>
      <c r="D185" s="54">
        <v>4979</v>
      </c>
      <c r="E185" s="54">
        <v>4554</v>
      </c>
      <c r="F185" s="54">
        <v>4876</v>
      </c>
      <c r="G185" s="54">
        <v>4225</v>
      </c>
      <c r="H185" s="54">
        <v>3923</v>
      </c>
      <c r="I185" s="54">
        <v>3518</v>
      </c>
      <c r="J185" s="54">
        <v>3959</v>
      </c>
      <c r="K185" s="54">
        <v>4963</v>
      </c>
      <c r="L185" s="54">
        <v>5759</v>
      </c>
      <c r="M185" s="54">
        <v>6571</v>
      </c>
      <c r="N185" s="54">
        <v>6367</v>
      </c>
      <c r="O185" s="54">
        <v>7198</v>
      </c>
      <c r="P185" s="54">
        <v>8294</v>
      </c>
      <c r="Q185" s="54">
        <v>8836</v>
      </c>
      <c r="R185" s="54">
        <v>10739</v>
      </c>
      <c r="S185" s="54">
        <v>10950</v>
      </c>
      <c r="T185" s="54">
        <v>10863</v>
      </c>
      <c r="U185" s="54">
        <v>13212</v>
      </c>
      <c r="V185" s="54">
        <v>15158</v>
      </c>
      <c r="W185" s="54">
        <v>16885</v>
      </c>
      <c r="X185" s="54">
        <v>18963</v>
      </c>
      <c r="Y185" s="54">
        <v>21115</v>
      </c>
      <c r="Z185" s="54">
        <v>24206</v>
      </c>
      <c r="AA185" s="54">
        <v>28448</v>
      </c>
      <c r="AB185" s="54">
        <v>31294</v>
      </c>
      <c r="AC185" s="54">
        <v>33776</v>
      </c>
      <c r="AD185" s="54">
        <v>34431</v>
      </c>
      <c r="AE185" s="54">
        <v>34881</v>
      </c>
      <c r="AF185" s="54">
        <v>42853</v>
      </c>
    </row>
    <row r="186" spans="1:32" x14ac:dyDescent="0.15">
      <c r="A186" s="54" t="s">
        <v>652</v>
      </c>
      <c r="B186" s="54">
        <v>579</v>
      </c>
      <c r="C186" s="54">
        <v>636</v>
      </c>
      <c r="D186" s="54">
        <v>761</v>
      </c>
      <c r="E186" s="54">
        <v>744</v>
      </c>
      <c r="F186" s="54">
        <v>469</v>
      </c>
      <c r="G186" s="54">
        <v>688</v>
      </c>
      <c r="H186" s="54">
        <v>752</v>
      </c>
      <c r="I186" s="54">
        <v>827</v>
      </c>
      <c r="J186" s="54">
        <v>746</v>
      </c>
      <c r="K186" s="54">
        <v>826</v>
      </c>
      <c r="L186" s="54">
        <v>1335</v>
      </c>
      <c r="M186" s="54">
        <v>1604</v>
      </c>
      <c r="N186" s="54">
        <v>1483</v>
      </c>
      <c r="O186" s="54">
        <v>1831</v>
      </c>
      <c r="P186" s="54">
        <v>2045</v>
      </c>
      <c r="Q186" s="54">
        <v>2071</v>
      </c>
      <c r="R186" s="54">
        <v>2837</v>
      </c>
      <c r="S186" s="54">
        <v>4777</v>
      </c>
      <c r="T186" s="54">
        <v>3735</v>
      </c>
      <c r="U186" s="54">
        <v>5690</v>
      </c>
      <c r="V186" s="54">
        <v>5726</v>
      </c>
      <c r="W186" s="54">
        <v>7020</v>
      </c>
      <c r="X186" s="54">
        <v>6171</v>
      </c>
      <c r="Y186" s="54">
        <v>7978</v>
      </c>
      <c r="Z186" s="54">
        <v>9168</v>
      </c>
      <c r="AA186" s="54">
        <v>9487</v>
      </c>
      <c r="AB186" s="54">
        <v>9444</v>
      </c>
      <c r="AC186" s="54">
        <v>9018</v>
      </c>
      <c r="AD186" s="54">
        <v>9464</v>
      </c>
      <c r="AE186" s="54">
        <v>9271</v>
      </c>
      <c r="AF186" s="54">
        <v>10208</v>
      </c>
    </row>
    <row r="187" spans="1:32" x14ac:dyDescent="0.15">
      <c r="A187" s="54" t="s">
        <v>651</v>
      </c>
      <c r="B187" s="54">
        <v>1495</v>
      </c>
      <c r="C187" s="54">
        <v>2131</v>
      </c>
      <c r="D187" s="54">
        <v>2274</v>
      </c>
      <c r="E187" s="54">
        <v>2325</v>
      </c>
      <c r="F187" s="54">
        <v>2332</v>
      </c>
      <c r="G187" s="54">
        <v>2082</v>
      </c>
      <c r="H187" s="54">
        <v>1700</v>
      </c>
      <c r="I187" s="54">
        <v>1655</v>
      </c>
      <c r="J187" s="54">
        <v>1899</v>
      </c>
      <c r="K187" s="54">
        <v>2303</v>
      </c>
      <c r="L187" s="54">
        <v>2351</v>
      </c>
      <c r="M187" s="54">
        <v>2587</v>
      </c>
      <c r="N187" s="54">
        <v>2100</v>
      </c>
      <c r="O187" s="54">
        <v>2741</v>
      </c>
      <c r="P187" s="54">
        <v>3476</v>
      </c>
      <c r="Q187" s="54">
        <v>3821</v>
      </c>
      <c r="R187" s="54">
        <v>4672</v>
      </c>
      <c r="S187" s="54">
        <v>3336</v>
      </c>
      <c r="T187" s="54">
        <v>3661</v>
      </c>
      <c r="U187" s="54">
        <v>3570</v>
      </c>
      <c r="V187" s="54">
        <v>4930</v>
      </c>
      <c r="W187" s="54">
        <v>3140</v>
      </c>
      <c r="X187" s="54">
        <v>3657</v>
      </c>
      <c r="Y187" s="54">
        <v>3830</v>
      </c>
      <c r="Z187" s="54">
        <v>4410</v>
      </c>
      <c r="AA187" s="54">
        <v>5012</v>
      </c>
      <c r="AB187" s="54">
        <v>5126</v>
      </c>
      <c r="AC187" s="54">
        <v>7530</v>
      </c>
      <c r="AD187" s="54">
        <v>7436</v>
      </c>
      <c r="AE187" s="54">
        <v>8250</v>
      </c>
      <c r="AF187" s="54">
        <v>9692</v>
      </c>
    </row>
    <row r="188" spans="1:32" x14ac:dyDescent="0.15">
      <c r="A188" s="54" t="s">
        <v>650</v>
      </c>
      <c r="B188" s="54">
        <v>511</v>
      </c>
      <c r="C188" s="54">
        <v>716</v>
      </c>
      <c r="D188" s="54">
        <v>1006</v>
      </c>
      <c r="E188" s="54">
        <v>813</v>
      </c>
      <c r="F188" s="54">
        <v>884</v>
      </c>
      <c r="G188" s="54">
        <v>766</v>
      </c>
      <c r="H188" s="54">
        <v>774</v>
      </c>
      <c r="I188" s="54">
        <v>391</v>
      </c>
      <c r="J188" s="54">
        <v>409</v>
      </c>
      <c r="K188" s="54">
        <v>416</v>
      </c>
      <c r="L188" s="54">
        <v>429</v>
      </c>
      <c r="M188" s="54">
        <v>524</v>
      </c>
      <c r="N188" s="54">
        <v>357</v>
      </c>
      <c r="O188" s="54">
        <v>500</v>
      </c>
      <c r="P188" s="54">
        <v>598</v>
      </c>
      <c r="Q188" s="54">
        <v>567</v>
      </c>
      <c r="R188" s="54">
        <v>674</v>
      </c>
      <c r="S188" s="54">
        <v>540</v>
      </c>
      <c r="T188" s="54">
        <v>683</v>
      </c>
      <c r="U188" s="54">
        <v>834</v>
      </c>
      <c r="V188" s="54">
        <v>1087</v>
      </c>
      <c r="W188" s="54">
        <v>1934</v>
      </c>
      <c r="X188" s="54">
        <v>2962</v>
      </c>
      <c r="Y188" s="54">
        <v>2285</v>
      </c>
      <c r="Z188" s="54">
        <v>2670</v>
      </c>
      <c r="AA188" s="54">
        <v>2967</v>
      </c>
      <c r="AB188" s="54">
        <v>3337</v>
      </c>
      <c r="AC188" s="54">
        <v>4118</v>
      </c>
      <c r="AD188" s="54">
        <v>4935</v>
      </c>
      <c r="AE188" s="54">
        <v>5864</v>
      </c>
      <c r="AF188" s="54">
        <v>7826</v>
      </c>
    </row>
    <row r="189" spans="1:32" x14ac:dyDescent="0.15">
      <c r="A189" s="54" t="s">
        <v>479</v>
      </c>
      <c r="B189" s="54">
        <v>965</v>
      </c>
      <c r="C189" s="54">
        <v>987</v>
      </c>
      <c r="D189" s="54">
        <v>938</v>
      </c>
      <c r="E189" s="54">
        <v>672</v>
      </c>
      <c r="F189" s="54">
        <v>1190</v>
      </c>
      <c r="G189" s="54">
        <v>689</v>
      </c>
      <c r="H189" s="54">
        <v>697</v>
      </c>
      <c r="I189" s="54">
        <v>644</v>
      </c>
      <c r="J189" s="54">
        <v>905</v>
      </c>
      <c r="K189" s="54">
        <v>1419</v>
      </c>
      <c r="L189" s="54">
        <v>1644</v>
      </c>
      <c r="M189" s="54">
        <v>1856</v>
      </c>
      <c r="N189" s="54">
        <v>2427</v>
      </c>
      <c r="O189" s="54">
        <v>2126</v>
      </c>
      <c r="P189" s="54">
        <v>2174</v>
      </c>
      <c r="Q189" s="54">
        <v>2377</v>
      </c>
      <c r="R189" s="54">
        <v>2556</v>
      </c>
      <c r="S189" s="54">
        <v>2298</v>
      </c>
      <c r="T189" s="54">
        <v>2784</v>
      </c>
      <c r="U189" s="54">
        <v>3118</v>
      </c>
      <c r="V189" s="54">
        <v>3415</v>
      </c>
      <c r="W189" s="54">
        <v>4790</v>
      </c>
      <c r="X189" s="54">
        <v>6172</v>
      </c>
      <c r="Y189" s="54">
        <v>7022</v>
      </c>
      <c r="Z189" s="54">
        <v>7958</v>
      </c>
      <c r="AA189" s="54">
        <v>10982</v>
      </c>
      <c r="AB189" s="54">
        <v>13387</v>
      </c>
      <c r="AC189" s="54">
        <v>13110</v>
      </c>
      <c r="AD189" s="54">
        <v>12595</v>
      </c>
      <c r="AE189" s="54">
        <v>11496</v>
      </c>
      <c r="AF189" s="54">
        <v>15127</v>
      </c>
    </row>
    <row r="190" spans="1:32" x14ac:dyDescent="0.15">
      <c r="A190" s="54" t="s">
        <v>649</v>
      </c>
      <c r="B190" s="54">
        <v>756</v>
      </c>
      <c r="C190" s="54">
        <v>769</v>
      </c>
      <c r="D190" s="54">
        <v>763</v>
      </c>
      <c r="E190" s="54">
        <v>398</v>
      </c>
      <c r="F190" s="54">
        <v>288</v>
      </c>
      <c r="G190" s="54">
        <v>-377</v>
      </c>
      <c r="H190" s="54">
        <v>-348</v>
      </c>
      <c r="I190" s="54">
        <v>-65</v>
      </c>
      <c r="J190" s="54">
        <v>-139</v>
      </c>
      <c r="K190" s="54">
        <v>-3</v>
      </c>
      <c r="L190" s="54">
        <v>-6</v>
      </c>
      <c r="M190" s="54">
        <v>20</v>
      </c>
      <c r="N190" s="54" t="s">
        <v>604</v>
      </c>
      <c r="O190" s="54" t="s">
        <v>604</v>
      </c>
      <c r="P190" s="54">
        <v>-138</v>
      </c>
      <c r="Q190" s="54">
        <v>-186</v>
      </c>
      <c r="R190" s="54">
        <v>-200</v>
      </c>
      <c r="S190" s="54">
        <v>-37</v>
      </c>
      <c r="T190" s="54">
        <v>39</v>
      </c>
      <c r="U190" s="54">
        <v>46</v>
      </c>
      <c r="V190" s="54">
        <v>70</v>
      </c>
      <c r="W190" s="54">
        <v>144</v>
      </c>
      <c r="X190" s="54">
        <v>207</v>
      </c>
      <c r="Y190" s="54">
        <v>210</v>
      </c>
      <c r="Z190" s="54">
        <v>155</v>
      </c>
      <c r="AA190" s="54">
        <v>80</v>
      </c>
      <c r="AB190" s="54">
        <v>6</v>
      </c>
      <c r="AC190" s="54">
        <v>-329</v>
      </c>
      <c r="AD190" s="54">
        <v>-199</v>
      </c>
      <c r="AE190" s="54">
        <v>-225</v>
      </c>
      <c r="AF190" s="54">
        <v>-455</v>
      </c>
    </row>
    <row r="191" spans="1:32" x14ac:dyDescent="0.15">
      <c r="A191" s="54" t="s">
        <v>648</v>
      </c>
      <c r="B191" s="54">
        <v>9</v>
      </c>
      <c r="C191" s="54">
        <v>21</v>
      </c>
      <c r="D191" s="54">
        <v>-37</v>
      </c>
      <c r="E191" s="54">
        <v>25</v>
      </c>
      <c r="F191" s="54">
        <v>21</v>
      </c>
      <c r="G191" s="54">
        <v>11</v>
      </c>
      <c r="H191" s="54" t="s">
        <v>604</v>
      </c>
      <c r="I191" s="54" t="s">
        <v>604</v>
      </c>
      <c r="J191" s="54" t="s">
        <v>619</v>
      </c>
      <c r="K191" s="54" t="s">
        <v>604</v>
      </c>
      <c r="L191" s="54" t="s">
        <v>604</v>
      </c>
      <c r="M191" s="54" t="s">
        <v>604</v>
      </c>
      <c r="N191" s="54">
        <v>309</v>
      </c>
      <c r="O191" s="54">
        <v>310</v>
      </c>
      <c r="P191" s="54" t="s">
        <v>619</v>
      </c>
      <c r="Q191" s="54" t="s">
        <v>619</v>
      </c>
      <c r="R191" s="54" t="s">
        <v>619</v>
      </c>
      <c r="S191" s="54">
        <v>-1</v>
      </c>
      <c r="T191" s="54">
        <v>-1</v>
      </c>
      <c r="U191" s="54" t="s">
        <v>619</v>
      </c>
      <c r="V191" s="54" t="s">
        <v>619</v>
      </c>
      <c r="W191" s="54" t="s">
        <v>619</v>
      </c>
      <c r="X191" s="54" t="s">
        <v>604</v>
      </c>
      <c r="Y191" s="54" t="s">
        <v>604</v>
      </c>
      <c r="Z191" s="54" t="s">
        <v>604</v>
      </c>
      <c r="AA191" s="54">
        <v>2</v>
      </c>
      <c r="AB191" s="54">
        <v>1</v>
      </c>
      <c r="AC191" s="54">
        <v>-1</v>
      </c>
      <c r="AD191" s="54">
        <v>-1</v>
      </c>
      <c r="AE191" s="54">
        <v>-1</v>
      </c>
      <c r="AF191" s="54">
        <v>-1</v>
      </c>
    </row>
    <row r="192" spans="1:32" x14ac:dyDescent="0.15">
      <c r="A192" s="54" t="s">
        <v>647</v>
      </c>
      <c r="B192" s="54">
        <v>3</v>
      </c>
      <c r="C192" s="54">
        <v>2</v>
      </c>
      <c r="D192" s="54">
        <v>1</v>
      </c>
      <c r="E192" s="54">
        <v>2</v>
      </c>
      <c r="F192" s="54">
        <v>1</v>
      </c>
      <c r="G192" s="54">
        <v>1</v>
      </c>
      <c r="H192" s="54">
        <v>0</v>
      </c>
      <c r="I192" s="54" t="s">
        <v>586</v>
      </c>
      <c r="J192" s="54" t="s">
        <v>586</v>
      </c>
      <c r="K192" s="54" t="s">
        <v>586</v>
      </c>
      <c r="L192" s="54" t="s">
        <v>586</v>
      </c>
      <c r="M192" s="54" t="s">
        <v>586</v>
      </c>
      <c r="N192" s="54" t="s">
        <v>586</v>
      </c>
      <c r="O192" s="54" t="s">
        <v>586</v>
      </c>
      <c r="P192" s="54" t="s">
        <v>586</v>
      </c>
      <c r="Q192" s="54" t="s">
        <v>586</v>
      </c>
      <c r="R192" s="54" t="s">
        <v>586</v>
      </c>
      <c r="S192" s="54">
        <v>0</v>
      </c>
      <c r="T192" s="54">
        <v>0</v>
      </c>
      <c r="U192" s="54">
        <v>0</v>
      </c>
      <c r="V192" s="54">
        <v>0</v>
      </c>
      <c r="W192" s="54">
        <v>53</v>
      </c>
      <c r="X192" s="54" t="s">
        <v>604</v>
      </c>
      <c r="Y192" s="54" t="s">
        <v>604</v>
      </c>
      <c r="Z192" s="54" t="s">
        <v>604</v>
      </c>
      <c r="AA192" s="54" t="s">
        <v>604</v>
      </c>
      <c r="AB192" s="54" t="s">
        <v>604</v>
      </c>
      <c r="AC192" s="54">
        <v>43</v>
      </c>
      <c r="AD192" s="54">
        <v>-46</v>
      </c>
      <c r="AE192" s="54">
        <v>468</v>
      </c>
      <c r="AF192" s="54">
        <v>1235</v>
      </c>
    </row>
    <row r="193" spans="1:32" x14ac:dyDescent="0.15">
      <c r="A193" s="54" t="s">
        <v>646</v>
      </c>
      <c r="B193" s="54" t="s">
        <v>604</v>
      </c>
      <c r="C193" s="54">
        <v>0</v>
      </c>
      <c r="D193" s="54">
        <v>0</v>
      </c>
      <c r="E193" s="54">
        <v>0</v>
      </c>
      <c r="F193" s="54">
        <v>0</v>
      </c>
      <c r="G193" s="54">
        <v>0</v>
      </c>
      <c r="H193" s="54">
        <v>0</v>
      </c>
      <c r="I193" s="54" t="s">
        <v>586</v>
      </c>
      <c r="J193" s="54" t="s">
        <v>586</v>
      </c>
      <c r="K193" s="54" t="s">
        <v>586</v>
      </c>
      <c r="L193" s="54" t="s">
        <v>586</v>
      </c>
      <c r="M193" s="54" t="s">
        <v>586</v>
      </c>
      <c r="N193" s="54" t="s">
        <v>586</v>
      </c>
      <c r="O193" s="54" t="s">
        <v>586</v>
      </c>
      <c r="P193" s="54" t="s">
        <v>586</v>
      </c>
      <c r="Q193" s="54" t="s">
        <v>586</v>
      </c>
      <c r="R193" s="54" t="s">
        <v>586</v>
      </c>
      <c r="S193" s="54" t="s">
        <v>586</v>
      </c>
      <c r="T193" s="54" t="s">
        <v>586</v>
      </c>
      <c r="U193" s="54" t="s">
        <v>586</v>
      </c>
      <c r="V193" s="54" t="s">
        <v>586</v>
      </c>
      <c r="W193" s="54" t="s">
        <v>586</v>
      </c>
      <c r="X193" s="54" t="s">
        <v>586</v>
      </c>
      <c r="Y193" s="54" t="s">
        <v>586</v>
      </c>
      <c r="Z193" s="54" t="s">
        <v>586</v>
      </c>
      <c r="AA193" s="54" t="s">
        <v>586</v>
      </c>
      <c r="AB193" s="54" t="s">
        <v>586</v>
      </c>
      <c r="AC193" s="54" t="s">
        <v>586</v>
      </c>
      <c r="AD193" s="54" t="s">
        <v>586</v>
      </c>
      <c r="AE193" s="54" t="s">
        <v>586</v>
      </c>
      <c r="AF193" s="54" t="s">
        <v>586</v>
      </c>
    </row>
    <row r="194" spans="1:32" x14ac:dyDescent="0.15">
      <c r="A194" s="54" t="s">
        <v>645</v>
      </c>
      <c r="B194" s="54" t="s">
        <v>604</v>
      </c>
      <c r="C194" s="54" t="s">
        <v>604</v>
      </c>
      <c r="D194" s="54" t="s">
        <v>604</v>
      </c>
      <c r="E194" s="54" t="s">
        <v>604</v>
      </c>
      <c r="F194" s="54" t="s">
        <v>604</v>
      </c>
      <c r="G194" s="54" t="s">
        <v>604</v>
      </c>
      <c r="H194" s="54" t="s">
        <v>604</v>
      </c>
      <c r="I194" s="54" t="s">
        <v>604</v>
      </c>
      <c r="J194" s="54">
        <v>8</v>
      </c>
      <c r="K194" s="54" t="s">
        <v>604</v>
      </c>
      <c r="L194" s="54" t="s">
        <v>604</v>
      </c>
      <c r="M194" s="54">
        <v>8</v>
      </c>
      <c r="N194" s="54">
        <v>13</v>
      </c>
      <c r="O194" s="54">
        <v>15</v>
      </c>
      <c r="P194" s="54" t="s">
        <v>604</v>
      </c>
      <c r="Q194" s="54" t="s">
        <v>604</v>
      </c>
      <c r="R194" s="54" t="s">
        <v>604</v>
      </c>
      <c r="S194" s="54">
        <v>21</v>
      </c>
      <c r="T194" s="54" t="s">
        <v>604</v>
      </c>
      <c r="U194" s="54" t="s">
        <v>604</v>
      </c>
      <c r="V194" s="54" t="s">
        <v>604</v>
      </c>
      <c r="W194" s="54" t="s">
        <v>604</v>
      </c>
      <c r="X194" s="54">
        <v>55</v>
      </c>
      <c r="Y194" s="54">
        <v>-2</v>
      </c>
      <c r="Z194" s="54">
        <v>39</v>
      </c>
      <c r="AA194" s="54">
        <v>105</v>
      </c>
      <c r="AB194" s="54">
        <v>137</v>
      </c>
      <c r="AC194" s="54">
        <v>140</v>
      </c>
      <c r="AD194" s="54">
        <v>135</v>
      </c>
      <c r="AE194" s="54">
        <v>182</v>
      </c>
      <c r="AF194" s="54">
        <v>189</v>
      </c>
    </row>
    <row r="195" spans="1:32" x14ac:dyDescent="0.15">
      <c r="A195" s="54" t="s">
        <v>644</v>
      </c>
      <c r="B195" s="54">
        <v>40</v>
      </c>
      <c r="C195" s="54">
        <v>47</v>
      </c>
      <c r="D195" s="54">
        <v>62</v>
      </c>
      <c r="E195" s="54">
        <v>62</v>
      </c>
      <c r="F195" s="54" t="s">
        <v>604</v>
      </c>
      <c r="G195" s="54">
        <v>35</v>
      </c>
      <c r="H195" s="54">
        <v>-1</v>
      </c>
      <c r="I195" s="54" t="s">
        <v>604</v>
      </c>
      <c r="J195" s="54" t="s">
        <v>604</v>
      </c>
      <c r="K195" s="54" t="s">
        <v>604</v>
      </c>
      <c r="L195" s="54" t="s">
        <v>604</v>
      </c>
      <c r="M195" s="54" t="s">
        <v>604</v>
      </c>
      <c r="N195" s="54">
        <v>168</v>
      </c>
      <c r="O195" s="54">
        <v>71</v>
      </c>
      <c r="P195" s="54">
        <v>28</v>
      </c>
      <c r="Q195" s="54">
        <v>-60</v>
      </c>
      <c r="R195" s="54">
        <v>111</v>
      </c>
      <c r="S195" s="54">
        <v>157</v>
      </c>
      <c r="T195" s="54">
        <v>313</v>
      </c>
      <c r="U195" s="54">
        <v>380</v>
      </c>
      <c r="V195" s="54" t="s">
        <v>604</v>
      </c>
      <c r="W195" s="54" t="s">
        <v>604</v>
      </c>
      <c r="X195" s="54" t="s">
        <v>604</v>
      </c>
      <c r="Y195" s="54" t="s">
        <v>604</v>
      </c>
      <c r="Z195" s="54">
        <v>637</v>
      </c>
      <c r="AA195" s="54" t="s">
        <v>604</v>
      </c>
      <c r="AB195" s="54">
        <v>1458</v>
      </c>
      <c r="AC195" s="54">
        <v>285</v>
      </c>
      <c r="AD195" s="54">
        <v>134</v>
      </c>
      <c r="AE195" s="54">
        <v>158</v>
      </c>
      <c r="AF195" s="54">
        <v>331</v>
      </c>
    </row>
    <row r="196" spans="1:32" x14ac:dyDescent="0.15">
      <c r="A196" s="54" t="s">
        <v>643</v>
      </c>
      <c r="B196" s="54">
        <v>54</v>
      </c>
      <c r="C196" s="54">
        <v>52</v>
      </c>
      <c r="D196" s="54">
        <v>39</v>
      </c>
      <c r="E196" s="54">
        <v>40</v>
      </c>
      <c r="F196" s="54">
        <v>39</v>
      </c>
      <c r="G196" s="54">
        <v>22</v>
      </c>
      <c r="H196" s="54">
        <v>21</v>
      </c>
      <c r="I196" s="54" t="s">
        <v>604</v>
      </c>
      <c r="J196" s="54" t="s">
        <v>619</v>
      </c>
      <c r="K196" s="54" t="s">
        <v>619</v>
      </c>
      <c r="L196" s="54">
        <v>1</v>
      </c>
      <c r="M196" s="54">
        <v>2</v>
      </c>
      <c r="N196" s="54">
        <v>-5</v>
      </c>
      <c r="O196" s="54" t="s">
        <v>619</v>
      </c>
      <c r="P196" s="54">
        <v>7</v>
      </c>
      <c r="Q196" s="54">
        <v>24</v>
      </c>
      <c r="R196" s="54">
        <v>45</v>
      </c>
      <c r="S196" s="54">
        <v>53</v>
      </c>
      <c r="T196" s="54">
        <v>83</v>
      </c>
      <c r="U196" s="54">
        <v>100</v>
      </c>
      <c r="V196" s="54">
        <v>102</v>
      </c>
      <c r="W196" s="54">
        <v>109</v>
      </c>
      <c r="X196" s="54">
        <v>156</v>
      </c>
      <c r="Y196" s="54">
        <v>169</v>
      </c>
      <c r="Z196" s="54">
        <v>151</v>
      </c>
      <c r="AA196" s="54">
        <v>179</v>
      </c>
      <c r="AB196" s="54">
        <v>214</v>
      </c>
      <c r="AC196" s="54">
        <v>150</v>
      </c>
      <c r="AD196" s="54">
        <v>203</v>
      </c>
      <c r="AE196" s="54">
        <v>206</v>
      </c>
      <c r="AF196" s="54">
        <v>173</v>
      </c>
    </row>
    <row r="197" spans="1:32" x14ac:dyDescent="0.15">
      <c r="A197" s="54" t="s">
        <v>642</v>
      </c>
      <c r="B197" s="54">
        <v>31</v>
      </c>
      <c r="C197" s="54">
        <v>48</v>
      </c>
      <c r="D197" s="54">
        <v>55</v>
      </c>
      <c r="E197" s="54">
        <v>67</v>
      </c>
      <c r="F197" s="54">
        <v>35</v>
      </c>
      <c r="G197" s="54">
        <v>33</v>
      </c>
      <c r="H197" s="54">
        <v>51</v>
      </c>
      <c r="I197" s="54">
        <v>75</v>
      </c>
      <c r="J197" s="54">
        <v>81</v>
      </c>
      <c r="K197" s="54" t="s">
        <v>604</v>
      </c>
      <c r="L197" s="54" t="s">
        <v>604</v>
      </c>
      <c r="M197" s="54">
        <v>121</v>
      </c>
      <c r="N197" s="54">
        <v>144</v>
      </c>
      <c r="O197" s="54">
        <v>102</v>
      </c>
      <c r="P197" s="54">
        <v>78</v>
      </c>
      <c r="Q197" s="54">
        <v>75</v>
      </c>
      <c r="R197" s="54">
        <v>80</v>
      </c>
      <c r="S197" s="54">
        <v>182</v>
      </c>
      <c r="T197" s="54">
        <v>176</v>
      </c>
      <c r="U197" s="54">
        <v>236</v>
      </c>
      <c r="V197" s="54">
        <v>193</v>
      </c>
      <c r="W197" s="54">
        <v>358</v>
      </c>
      <c r="X197" s="54" t="s">
        <v>604</v>
      </c>
      <c r="Y197" s="54" t="s">
        <v>604</v>
      </c>
      <c r="Z197" s="54" t="s">
        <v>604</v>
      </c>
      <c r="AA197" s="54" t="s">
        <v>604</v>
      </c>
      <c r="AB197" s="54" t="s">
        <v>604</v>
      </c>
      <c r="AC197" s="54" t="s">
        <v>604</v>
      </c>
      <c r="AD197" s="54" t="s">
        <v>604</v>
      </c>
      <c r="AE197" s="54" t="s">
        <v>604</v>
      </c>
      <c r="AF197" s="54" t="s">
        <v>604</v>
      </c>
    </row>
    <row r="198" spans="1:32" x14ac:dyDescent="0.15">
      <c r="A198" s="54" t="s">
        <v>641</v>
      </c>
      <c r="B198" s="54">
        <v>5</v>
      </c>
      <c r="C198" s="54">
        <v>3</v>
      </c>
      <c r="D198" s="54">
        <v>2</v>
      </c>
      <c r="E198" s="54">
        <v>1</v>
      </c>
      <c r="F198" s="54">
        <v>-1</v>
      </c>
      <c r="G198" s="54">
        <v>-4</v>
      </c>
      <c r="H198" s="54">
        <v>-5</v>
      </c>
      <c r="I198" s="54">
        <v>7</v>
      </c>
      <c r="J198" s="54">
        <v>2</v>
      </c>
      <c r="K198" s="54">
        <v>13</v>
      </c>
      <c r="L198" s="54">
        <v>11</v>
      </c>
      <c r="M198" s="54">
        <v>19</v>
      </c>
      <c r="N198" s="54">
        <v>304</v>
      </c>
      <c r="O198" s="54">
        <v>499</v>
      </c>
      <c r="P198" s="54">
        <v>747</v>
      </c>
      <c r="Q198" s="54">
        <v>1088</v>
      </c>
      <c r="R198" s="54">
        <v>1399</v>
      </c>
      <c r="S198" s="54">
        <v>1450</v>
      </c>
      <c r="T198" s="54">
        <v>1601</v>
      </c>
      <c r="U198" s="54">
        <v>1767</v>
      </c>
      <c r="V198" s="54">
        <v>2278</v>
      </c>
      <c r="W198" s="54">
        <v>3195</v>
      </c>
      <c r="X198" s="54">
        <v>4027</v>
      </c>
      <c r="Y198" s="54">
        <v>4997</v>
      </c>
      <c r="Z198" s="54">
        <v>5395</v>
      </c>
      <c r="AA198" s="54">
        <v>7841</v>
      </c>
      <c r="AB198" s="54" t="s">
        <v>604</v>
      </c>
      <c r="AC198" s="54" t="s">
        <v>604</v>
      </c>
      <c r="AD198" s="54">
        <v>9907</v>
      </c>
      <c r="AE198" s="54">
        <v>7883</v>
      </c>
      <c r="AF198" s="54">
        <v>10572</v>
      </c>
    </row>
    <row r="199" spans="1:32" x14ac:dyDescent="0.15">
      <c r="A199" s="54" t="s">
        <v>640</v>
      </c>
      <c r="B199" s="54" t="s">
        <v>604</v>
      </c>
      <c r="C199" s="54" t="s">
        <v>604</v>
      </c>
      <c r="D199" s="54" t="s">
        <v>604</v>
      </c>
      <c r="E199" s="54" t="s">
        <v>604</v>
      </c>
      <c r="F199" s="54" t="s">
        <v>604</v>
      </c>
      <c r="G199" s="54" t="s">
        <v>604</v>
      </c>
      <c r="H199" s="54" t="s">
        <v>604</v>
      </c>
      <c r="I199" s="54" t="s">
        <v>604</v>
      </c>
      <c r="J199" s="54" t="s">
        <v>604</v>
      </c>
      <c r="K199" s="54" t="s">
        <v>604</v>
      </c>
      <c r="L199" s="54" t="s">
        <v>604</v>
      </c>
      <c r="M199" s="54">
        <v>408</v>
      </c>
      <c r="N199" s="54" t="s">
        <v>604</v>
      </c>
      <c r="O199" s="54" t="s">
        <v>604</v>
      </c>
      <c r="P199" s="54" t="s">
        <v>604</v>
      </c>
      <c r="Q199" s="54" t="s">
        <v>604</v>
      </c>
      <c r="R199" s="54" t="s">
        <v>604</v>
      </c>
      <c r="S199" s="54">
        <v>6</v>
      </c>
      <c r="T199" s="54" t="s">
        <v>604</v>
      </c>
      <c r="U199" s="54" t="s">
        <v>604</v>
      </c>
      <c r="V199" s="54" t="s">
        <v>604</v>
      </c>
      <c r="W199" s="54" t="s">
        <v>604</v>
      </c>
      <c r="X199" s="54" t="s">
        <v>604</v>
      </c>
      <c r="Y199" s="54">
        <v>-45</v>
      </c>
      <c r="Z199" s="54">
        <v>8</v>
      </c>
      <c r="AA199" s="54">
        <v>10</v>
      </c>
      <c r="AB199" s="54">
        <v>9</v>
      </c>
      <c r="AC199" s="54">
        <v>7</v>
      </c>
      <c r="AD199" s="54">
        <v>8</v>
      </c>
      <c r="AE199" s="54">
        <v>7</v>
      </c>
      <c r="AF199" s="54">
        <v>7</v>
      </c>
    </row>
    <row r="200" spans="1:32" x14ac:dyDescent="0.15">
      <c r="A200" s="54" t="s">
        <v>639</v>
      </c>
      <c r="B200" s="54">
        <v>2</v>
      </c>
      <c r="C200" s="54">
        <v>1</v>
      </c>
      <c r="D200" s="54">
        <v>1</v>
      </c>
      <c r="E200" s="54">
        <v>1</v>
      </c>
      <c r="F200" s="54">
        <v>1</v>
      </c>
      <c r="G200" s="54">
        <v>1</v>
      </c>
      <c r="H200" s="54">
        <v>1</v>
      </c>
      <c r="I200" s="54">
        <v>2</v>
      </c>
      <c r="J200" s="54" t="s">
        <v>163</v>
      </c>
      <c r="K200" s="54" t="s">
        <v>163</v>
      </c>
      <c r="L200" s="54" t="s">
        <v>163</v>
      </c>
      <c r="M200" s="54" t="s">
        <v>163</v>
      </c>
      <c r="N200" s="54" t="s">
        <v>586</v>
      </c>
      <c r="O200" s="54" t="s">
        <v>586</v>
      </c>
      <c r="P200" s="54" t="s">
        <v>586</v>
      </c>
      <c r="Q200" s="54" t="s">
        <v>586</v>
      </c>
      <c r="R200" s="54" t="s">
        <v>586</v>
      </c>
      <c r="S200" s="54" t="s">
        <v>586</v>
      </c>
      <c r="T200" s="54" t="s">
        <v>586</v>
      </c>
      <c r="U200" s="54" t="s">
        <v>586</v>
      </c>
      <c r="V200" s="54" t="s">
        <v>586</v>
      </c>
      <c r="W200" s="54" t="s">
        <v>586</v>
      </c>
      <c r="X200" s="54" t="s">
        <v>586</v>
      </c>
      <c r="Y200" s="54" t="s">
        <v>586</v>
      </c>
      <c r="Z200" s="54" t="s">
        <v>586</v>
      </c>
      <c r="AA200" s="54" t="s">
        <v>586</v>
      </c>
      <c r="AB200" s="54" t="s">
        <v>586</v>
      </c>
      <c r="AC200" s="54" t="s">
        <v>586</v>
      </c>
      <c r="AD200" s="54" t="s">
        <v>586</v>
      </c>
      <c r="AE200" s="54" t="s">
        <v>586</v>
      </c>
      <c r="AF200" s="54" t="s">
        <v>586</v>
      </c>
    </row>
    <row r="201" spans="1:32" x14ac:dyDescent="0.15">
      <c r="A201" s="54" t="s">
        <v>638</v>
      </c>
      <c r="B201" s="54">
        <v>6</v>
      </c>
      <c r="C201" s="54">
        <v>9</v>
      </c>
      <c r="D201" s="54" t="s">
        <v>604</v>
      </c>
      <c r="E201" s="54" t="s">
        <v>604</v>
      </c>
      <c r="F201" s="54" t="s">
        <v>604</v>
      </c>
      <c r="G201" s="54" t="s">
        <v>604</v>
      </c>
      <c r="H201" s="54" t="s">
        <v>604</v>
      </c>
      <c r="I201" s="54" t="s">
        <v>586</v>
      </c>
      <c r="J201" s="54" t="s">
        <v>586</v>
      </c>
      <c r="K201" s="54" t="s">
        <v>586</v>
      </c>
      <c r="L201" s="54" t="s">
        <v>586</v>
      </c>
      <c r="M201" s="54" t="s">
        <v>586</v>
      </c>
      <c r="N201" s="54" t="s">
        <v>586</v>
      </c>
      <c r="O201" s="54" t="s">
        <v>586</v>
      </c>
      <c r="P201" s="54" t="s">
        <v>586</v>
      </c>
      <c r="Q201" s="54" t="s">
        <v>586</v>
      </c>
      <c r="R201" s="54" t="s">
        <v>586</v>
      </c>
      <c r="S201" s="54" t="s">
        <v>586</v>
      </c>
      <c r="T201" s="54" t="s">
        <v>586</v>
      </c>
      <c r="U201" s="54" t="s">
        <v>586</v>
      </c>
      <c r="V201" s="54" t="s">
        <v>586</v>
      </c>
      <c r="W201" s="54" t="s">
        <v>586</v>
      </c>
      <c r="X201" s="54" t="s">
        <v>586</v>
      </c>
      <c r="Y201" s="54" t="s">
        <v>586</v>
      </c>
      <c r="Z201" s="54" t="s">
        <v>586</v>
      </c>
      <c r="AA201" s="54" t="s">
        <v>586</v>
      </c>
      <c r="AB201" s="54" t="s">
        <v>586</v>
      </c>
      <c r="AC201" s="54" t="s">
        <v>586</v>
      </c>
      <c r="AD201" s="54" t="s">
        <v>586</v>
      </c>
      <c r="AE201" s="54" t="s">
        <v>586</v>
      </c>
      <c r="AF201" s="54" t="s">
        <v>586</v>
      </c>
    </row>
    <row r="202" spans="1:32" x14ac:dyDescent="0.15">
      <c r="A202" s="54" t="s">
        <v>637</v>
      </c>
      <c r="B202" s="54" t="s">
        <v>586</v>
      </c>
      <c r="C202" s="54" t="s">
        <v>586</v>
      </c>
      <c r="D202" s="54" t="s">
        <v>586</v>
      </c>
      <c r="E202" s="54" t="s">
        <v>586</v>
      </c>
      <c r="F202" s="54" t="s">
        <v>586</v>
      </c>
      <c r="G202" s="54" t="s">
        <v>586</v>
      </c>
      <c r="H202" s="54" t="s">
        <v>586</v>
      </c>
      <c r="I202" s="54" t="s">
        <v>604</v>
      </c>
      <c r="J202" s="54" t="s">
        <v>604</v>
      </c>
      <c r="K202" s="54">
        <v>514</v>
      </c>
      <c r="L202" s="54">
        <v>695</v>
      </c>
      <c r="M202" s="54">
        <v>910</v>
      </c>
      <c r="N202" s="54">
        <v>1096</v>
      </c>
      <c r="O202" s="54">
        <v>922</v>
      </c>
      <c r="P202" s="54">
        <v>984</v>
      </c>
      <c r="Q202" s="54">
        <v>940</v>
      </c>
      <c r="R202" s="54">
        <v>752</v>
      </c>
      <c r="S202" s="54">
        <v>465</v>
      </c>
      <c r="T202" s="54">
        <v>533</v>
      </c>
      <c r="U202" s="54">
        <v>548</v>
      </c>
      <c r="V202" s="54">
        <v>552</v>
      </c>
      <c r="W202" s="54">
        <v>618</v>
      </c>
      <c r="X202" s="54">
        <v>640</v>
      </c>
      <c r="Y202" s="54">
        <v>497</v>
      </c>
      <c r="Z202" s="54">
        <v>779</v>
      </c>
      <c r="AA202" s="54">
        <v>814</v>
      </c>
      <c r="AB202" s="54">
        <v>700</v>
      </c>
      <c r="AC202" s="54" t="s">
        <v>604</v>
      </c>
      <c r="AD202" s="54" t="s">
        <v>604</v>
      </c>
      <c r="AE202" s="54" t="s">
        <v>604</v>
      </c>
      <c r="AF202" s="54" t="s">
        <v>604</v>
      </c>
    </row>
    <row r="203" spans="1:32" x14ac:dyDescent="0.15">
      <c r="A203" s="54" t="s">
        <v>636</v>
      </c>
      <c r="B203" s="54">
        <v>28282</v>
      </c>
      <c r="C203" s="54">
        <v>30916</v>
      </c>
      <c r="D203" s="54">
        <v>33405</v>
      </c>
      <c r="E203" s="54">
        <v>35294</v>
      </c>
      <c r="F203" s="54">
        <v>38472</v>
      </c>
      <c r="G203" s="54">
        <v>46925</v>
      </c>
      <c r="H203" s="54">
        <v>52206</v>
      </c>
      <c r="I203" s="54">
        <v>55805</v>
      </c>
      <c r="J203" s="54">
        <v>64718</v>
      </c>
      <c r="K203" s="54">
        <v>72219</v>
      </c>
      <c r="L203" s="54">
        <v>79962</v>
      </c>
      <c r="M203" s="54">
        <v>92671</v>
      </c>
      <c r="N203" s="54">
        <v>108528</v>
      </c>
      <c r="O203" s="54">
        <v>122711</v>
      </c>
      <c r="P203" s="54">
        <v>139548</v>
      </c>
      <c r="Q203" s="54">
        <v>144815</v>
      </c>
      <c r="R203" s="54">
        <v>159678</v>
      </c>
      <c r="S203" s="54">
        <v>190621</v>
      </c>
      <c r="T203" s="54">
        <v>207125</v>
      </c>
      <c r="U203" s="54">
        <v>227418</v>
      </c>
      <c r="V203" s="54">
        <v>270086</v>
      </c>
      <c r="W203" s="54">
        <v>270830</v>
      </c>
      <c r="X203" s="54">
        <v>374754</v>
      </c>
      <c r="Y203" s="54">
        <v>375689</v>
      </c>
      <c r="Z203" s="54">
        <v>403637</v>
      </c>
      <c r="AA203" s="54">
        <v>444101</v>
      </c>
      <c r="AB203" s="54">
        <v>484796</v>
      </c>
      <c r="AC203" s="54">
        <v>502826</v>
      </c>
      <c r="AD203" s="54">
        <v>570111</v>
      </c>
      <c r="AE203" s="54">
        <v>606174</v>
      </c>
      <c r="AF203" s="54">
        <v>651305</v>
      </c>
    </row>
    <row r="204" spans="1:32" x14ac:dyDescent="0.15">
      <c r="A204" s="54" t="s">
        <v>635</v>
      </c>
      <c r="B204" s="54">
        <v>9089</v>
      </c>
      <c r="C204" s="54">
        <v>9151</v>
      </c>
      <c r="D204" s="54">
        <v>9121</v>
      </c>
      <c r="E204" s="54">
        <v>9067</v>
      </c>
      <c r="F204" s="54">
        <v>9670</v>
      </c>
      <c r="G204" s="54">
        <v>11728</v>
      </c>
      <c r="H204" s="54">
        <v>13155</v>
      </c>
      <c r="I204" s="54">
        <v>14368</v>
      </c>
      <c r="J204" s="54">
        <v>15110</v>
      </c>
      <c r="K204" s="54">
        <v>16072</v>
      </c>
      <c r="L204" s="54">
        <v>16928</v>
      </c>
      <c r="M204" s="54">
        <v>19047</v>
      </c>
      <c r="N204" s="54">
        <v>20196</v>
      </c>
      <c r="O204" s="54">
        <v>24328</v>
      </c>
      <c r="P204" s="54">
        <v>30006</v>
      </c>
      <c r="Q204" s="54">
        <v>28404</v>
      </c>
      <c r="R204" s="54">
        <v>31483</v>
      </c>
      <c r="S204" s="54">
        <v>35386</v>
      </c>
      <c r="T204" s="54">
        <v>34838</v>
      </c>
      <c r="U204" s="54">
        <v>27778</v>
      </c>
      <c r="V204" s="54">
        <v>39074</v>
      </c>
      <c r="W204" s="54">
        <v>48447</v>
      </c>
      <c r="X204" s="54" t="s">
        <v>604</v>
      </c>
      <c r="Y204" s="54">
        <v>75669</v>
      </c>
      <c r="Z204" s="54">
        <v>67632</v>
      </c>
      <c r="AA204" s="54">
        <v>84331</v>
      </c>
      <c r="AB204" s="54">
        <v>92668</v>
      </c>
      <c r="AC204" s="54">
        <v>106212</v>
      </c>
      <c r="AD204" s="54">
        <v>125421</v>
      </c>
      <c r="AE204" s="54">
        <v>137261</v>
      </c>
      <c r="AF204" s="54">
        <v>132825</v>
      </c>
    </row>
    <row r="205" spans="1:32" x14ac:dyDescent="0.15">
      <c r="A205" s="54" t="s">
        <v>634</v>
      </c>
      <c r="B205" s="54">
        <v>49</v>
      </c>
      <c r="C205" s="54">
        <v>103</v>
      </c>
      <c r="D205" s="54">
        <v>215</v>
      </c>
      <c r="E205" s="54">
        <v>322</v>
      </c>
      <c r="F205" s="54">
        <v>183</v>
      </c>
      <c r="G205" s="54">
        <v>240</v>
      </c>
      <c r="H205" s="54">
        <v>346</v>
      </c>
      <c r="I205" s="54">
        <v>436</v>
      </c>
      <c r="J205" s="54">
        <v>354</v>
      </c>
      <c r="K205" s="54">
        <v>426</v>
      </c>
      <c r="L205" s="54">
        <v>563</v>
      </c>
      <c r="M205" s="54">
        <v>916</v>
      </c>
      <c r="N205" s="54">
        <v>2557</v>
      </c>
      <c r="O205" s="54">
        <v>2765</v>
      </c>
      <c r="P205" s="54">
        <v>3848</v>
      </c>
      <c r="Q205" s="54">
        <v>5150</v>
      </c>
      <c r="R205" s="54">
        <v>6350</v>
      </c>
      <c r="S205" s="54">
        <v>9401</v>
      </c>
      <c r="T205" s="54">
        <v>11140</v>
      </c>
      <c r="U205" s="54">
        <v>12081</v>
      </c>
      <c r="V205" s="54">
        <v>10570</v>
      </c>
      <c r="W205" s="54">
        <v>11261</v>
      </c>
      <c r="X205" s="54">
        <v>17616</v>
      </c>
      <c r="Y205" s="54">
        <v>19016</v>
      </c>
      <c r="Z205" s="54">
        <v>26459</v>
      </c>
      <c r="AA205" s="54">
        <v>29710</v>
      </c>
      <c r="AB205" s="54">
        <v>53927</v>
      </c>
      <c r="AC205" s="54">
        <v>54069</v>
      </c>
      <c r="AD205" s="54">
        <v>58996</v>
      </c>
      <c r="AE205" s="54">
        <v>55304</v>
      </c>
      <c r="AF205" s="54">
        <v>51363</v>
      </c>
    </row>
    <row r="206" spans="1:32" x14ac:dyDescent="0.15">
      <c r="A206" s="54" t="s">
        <v>633</v>
      </c>
      <c r="B206" s="54">
        <v>2854</v>
      </c>
      <c r="C206" s="54">
        <v>3157</v>
      </c>
      <c r="D206" s="54">
        <v>3418</v>
      </c>
      <c r="E206" s="54">
        <v>3510</v>
      </c>
      <c r="F206" s="54">
        <v>4227</v>
      </c>
      <c r="G206" s="54">
        <v>4795</v>
      </c>
      <c r="H206" s="54">
        <v>5486</v>
      </c>
      <c r="I206" s="54">
        <v>5412</v>
      </c>
      <c r="J206" s="54">
        <v>6055</v>
      </c>
      <c r="K206" s="54">
        <v>6656</v>
      </c>
      <c r="L206" s="54">
        <v>8693</v>
      </c>
      <c r="M206" s="54">
        <v>10063</v>
      </c>
      <c r="N206" s="54">
        <v>11092</v>
      </c>
      <c r="O206" s="54">
        <v>11768</v>
      </c>
      <c r="P206" s="54">
        <v>14391</v>
      </c>
      <c r="Q206" s="54">
        <v>17315</v>
      </c>
      <c r="R206" s="54">
        <v>17548</v>
      </c>
      <c r="S206" s="54">
        <v>22759</v>
      </c>
      <c r="T206" s="54">
        <v>27447</v>
      </c>
      <c r="U206" s="54">
        <v>32494</v>
      </c>
      <c r="V206" s="54">
        <v>40329</v>
      </c>
      <c r="W206" s="54">
        <v>36426</v>
      </c>
      <c r="X206" s="54">
        <v>32735</v>
      </c>
      <c r="Y206" s="54">
        <v>36415</v>
      </c>
      <c r="Z206" s="54">
        <v>39636</v>
      </c>
      <c r="AA206" s="54">
        <v>40720</v>
      </c>
      <c r="AB206" s="54">
        <v>40042</v>
      </c>
      <c r="AC206" s="54">
        <v>50720</v>
      </c>
      <c r="AD206" s="54">
        <v>41264</v>
      </c>
      <c r="AE206" s="54">
        <v>39998</v>
      </c>
      <c r="AF206" s="54">
        <v>47767</v>
      </c>
    </row>
    <row r="207" spans="1:32" x14ac:dyDescent="0.15">
      <c r="A207" s="54" t="s">
        <v>632</v>
      </c>
      <c r="B207" s="54">
        <v>360</v>
      </c>
      <c r="C207" s="54">
        <v>358</v>
      </c>
      <c r="D207" s="54">
        <v>331</v>
      </c>
      <c r="E207" s="54">
        <v>381</v>
      </c>
      <c r="F207" s="54">
        <v>406</v>
      </c>
      <c r="G207" s="54">
        <v>407</v>
      </c>
      <c r="H207" s="54">
        <v>378</v>
      </c>
      <c r="I207" s="54" t="s">
        <v>604</v>
      </c>
      <c r="J207" s="54">
        <v>372</v>
      </c>
      <c r="K207" s="54">
        <v>415</v>
      </c>
      <c r="L207" s="54">
        <v>484</v>
      </c>
      <c r="M207" s="54">
        <v>599</v>
      </c>
      <c r="N207" s="54">
        <v>1030</v>
      </c>
      <c r="O207" s="54">
        <v>1105</v>
      </c>
      <c r="P207" s="54">
        <v>1344</v>
      </c>
      <c r="Q207" s="54">
        <v>1563</v>
      </c>
      <c r="R207" s="54">
        <v>1592</v>
      </c>
      <c r="S207" s="54">
        <v>2390</v>
      </c>
      <c r="T207" s="54">
        <v>2379</v>
      </c>
      <c r="U207" s="54">
        <v>2496</v>
      </c>
      <c r="V207" s="54">
        <v>4232</v>
      </c>
      <c r="W207" s="54">
        <v>4868</v>
      </c>
      <c r="X207" s="54">
        <v>7658</v>
      </c>
      <c r="Y207" s="54">
        <v>7162</v>
      </c>
      <c r="Z207" s="54">
        <v>9746</v>
      </c>
      <c r="AA207" s="54">
        <v>14622</v>
      </c>
      <c r="AB207" s="54">
        <v>18354</v>
      </c>
      <c r="AC207" s="54">
        <v>21752</v>
      </c>
      <c r="AD207" s="54">
        <v>24666</v>
      </c>
      <c r="AE207" s="54">
        <v>24622</v>
      </c>
      <c r="AF207" s="54">
        <v>28385</v>
      </c>
    </row>
    <row r="208" spans="1:32" x14ac:dyDescent="0.15">
      <c r="A208" s="54" t="s">
        <v>631</v>
      </c>
      <c r="B208" s="54">
        <v>2295</v>
      </c>
      <c r="C208" s="54">
        <v>2846</v>
      </c>
      <c r="D208" s="54">
        <v>4185</v>
      </c>
      <c r="E208" s="54">
        <v>4592</v>
      </c>
      <c r="F208" s="54">
        <v>3369</v>
      </c>
      <c r="G208" s="54">
        <v>3252</v>
      </c>
      <c r="H208" s="54">
        <v>3131</v>
      </c>
      <c r="I208" s="54">
        <v>2771</v>
      </c>
      <c r="J208" s="54">
        <v>3207</v>
      </c>
      <c r="K208" s="54">
        <v>3826</v>
      </c>
      <c r="L208" s="54">
        <v>4384</v>
      </c>
      <c r="M208" s="54">
        <v>4864</v>
      </c>
      <c r="N208" s="54">
        <v>6355</v>
      </c>
      <c r="O208" s="54">
        <v>6777</v>
      </c>
      <c r="P208" s="54">
        <v>8322</v>
      </c>
      <c r="Q208" s="54">
        <v>6729</v>
      </c>
      <c r="R208" s="54">
        <v>8104</v>
      </c>
      <c r="S208" s="54">
        <v>8402</v>
      </c>
      <c r="T208" s="54">
        <v>8904</v>
      </c>
      <c r="U208" s="54">
        <v>10511</v>
      </c>
      <c r="V208" s="54" t="s">
        <v>604</v>
      </c>
      <c r="W208" s="54" t="s">
        <v>604</v>
      </c>
      <c r="X208" s="54" t="s">
        <v>604</v>
      </c>
      <c r="Y208" s="54">
        <v>8603</v>
      </c>
      <c r="Z208" s="54">
        <v>9484</v>
      </c>
      <c r="AA208" s="54">
        <v>14978</v>
      </c>
      <c r="AB208" s="54">
        <v>16273</v>
      </c>
      <c r="AC208" s="54">
        <v>9743</v>
      </c>
      <c r="AD208" s="54">
        <v>10558</v>
      </c>
      <c r="AE208" s="54">
        <v>11972</v>
      </c>
      <c r="AF208" s="54">
        <v>13480</v>
      </c>
    </row>
    <row r="209" spans="1:32" x14ac:dyDescent="0.15">
      <c r="A209" s="54" t="s">
        <v>630</v>
      </c>
      <c r="B209" s="54">
        <v>6407</v>
      </c>
      <c r="C209" s="54">
        <v>7768</v>
      </c>
      <c r="D209" s="54">
        <v>8100</v>
      </c>
      <c r="E209" s="54">
        <v>9467</v>
      </c>
      <c r="F209" s="54">
        <v>11839</v>
      </c>
      <c r="G209" s="54">
        <v>16141</v>
      </c>
      <c r="H209" s="54">
        <v>18546</v>
      </c>
      <c r="I209" s="54">
        <v>19911</v>
      </c>
      <c r="J209" s="54">
        <v>22599</v>
      </c>
      <c r="K209" s="54">
        <v>25403</v>
      </c>
      <c r="L209" s="54">
        <v>26591</v>
      </c>
      <c r="M209" s="54">
        <v>31095</v>
      </c>
      <c r="N209" s="54">
        <v>34117</v>
      </c>
      <c r="O209" s="54">
        <v>37309</v>
      </c>
      <c r="P209" s="54">
        <v>34578</v>
      </c>
      <c r="Q209" s="54">
        <v>33854</v>
      </c>
      <c r="R209" s="54">
        <v>41423</v>
      </c>
      <c r="S209" s="54">
        <v>55120</v>
      </c>
      <c r="T209" s="54">
        <v>57091</v>
      </c>
      <c r="U209" s="54">
        <v>55651</v>
      </c>
      <c r="V209" s="54">
        <v>66468</v>
      </c>
      <c r="W209" s="54">
        <v>57794</v>
      </c>
      <c r="X209" s="54">
        <v>71005</v>
      </c>
      <c r="Y209" s="54">
        <v>81175</v>
      </c>
      <c r="Z209" s="54">
        <v>84428</v>
      </c>
      <c r="AA209" s="54">
        <v>85224</v>
      </c>
      <c r="AB209" s="54">
        <v>99803</v>
      </c>
      <c r="AC209" s="54">
        <v>91196</v>
      </c>
      <c r="AD209" s="54">
        <v>113523</v>
      </c>
      <c r="AE209" s="54">
        <v>126030</v>
      </c>
      <c r="AF209" s="54">
        <v>133967</v>
      </c>
    </row>
    <row r="210" spans="1:32" x14ac:dyDescent="0.15">
      <c r="A210" s="54" t="s">
        <v>629</v>
      </c>
      <c r="B210" s="54">
        <v>690</v>
      </c>
      <c r="C210" s="54">
        <v>622</v>
      </c>
      <c r="D210" s="54">
        <v>776</v>
      </c>
      <c r="E210" s="54">
        <v>828</v>
      </c>
      <c r="F210" s="54">
        <v>897</v>
      </c>
      <c r="G210" s="54">
        <v>1318</v>
      </c>
      <c r="H210" s="54">
        <v>1647</v>
      </c>
      <c r="I210" s="54">
        <v>2370</v>
      </c>
      <c r="J210" s="54">
        <v>2695</v>
      </c>
      <c r="K210" s="54">
        <v>2900</v>
      </c>
      <c r="L210" s="54">
        <v>2912</v>
      </c>
      <c r="M210" s="54">
        <v>3427</v>
      </c>
      <c r="N210" s="54">
        <v>4334</v>
      </c>
      <c r="O210" s="54">
        <v>5557</v>
      </c>
      <c r="P210" s="54">
        <v>6508</v>
      </c>
      <c r="Q210" s="54">
        <v>6467</v>
      </c>
      <c r="R210" s="54">
        <v>7365</v>
      </c>
      <c r="S210" s="54">
        <v>7474</v>
      </c>
      <c r="T210" s="54">
        <v>8968</v>
      </c>
      <c r="U210" s="54">
        <v>9977</v>
      </c>
      <c r="V210" s="54">
        <v>11856</v>
      </c>
      <c r="W210" s="54">
        <v>13063</v>
      </c>
      <c r="X210" s="54">
        <v>17747</v>
      </c>
      <c r="Y210" s="54">
        <v>19760</v>
      </c>
      <c r="Z210" s="54">
        <v>27299</v>
      </c>
      <c r="AA210" s="54">
        <v>23558</v>
      </c>
      <c r="AB210" s="54">
        <v>22426</v>
      </c>
      <c r="AC210" s="54">
        <v>23930</v>
      </c>
      <c r="AD210" s="54">
        <v>26233</v>
      </c>
      <c r="AE210" s="54">
        <v>30160</v>
      </c>
      <c r="AF210" s="54">
        <v>35125</v>
      </c>
    </row>
    <row r="211" spans="1:32" x14ac:dyDescent="0.15">
      <c r="A211" s="54" t="s">
        <v>628</v>
      </c>
      <c r="B211" s="54">
        <v>1221</v>
      </c>
      <c r="C211" s="54">
        <v>1162</v>
      </c>
      <c r="D211" s="54">
        <v>1111</v>
      </c>
      <c r="E211" s="54">
        <v>1152</v>
      </c>
      <c r="F211" s="54">
        <v>1019</v>
      </c>
      <c r="G211" s="54">
        <v>962</v>
      </c>
      <c r="H211" s="54">
        <v>1158</v>
      </c>
      <c r="I211" s="54">
        <v>1263</v>
      </c>
      <c r="J211" s="54">
        <v>1466</v>
      </c>
      <c r="K211" s="54">
        <v>1774</v>
      </c>
      <c r="L211" s="54">
        <v>1596</v>
      </c>
      <c r="M211" s="54">
        <v>1975</v>
      </c>
      <c r="N211" s="54">
        <v>3148</v>
      </c>
      <c r="O211" s="54">
        <v>4237</v>
      </c>
      <c r="P211" s="54">
        <v>5663</v>
      </c>
      <c r="Q211" s="54">
        <v>6530</v>
      </c>
      <c r="R211" s="54">
        <v>5629</v>
      </c>
      <c r="S211" s="54">
        <v>6222</v>
      </c>
      <c r="T211" s="54">
        <v>7910</v>
      </c>
      <c r="U211" s="54">
        <v>7489</v>
      </c>
      <c r="V211" s="54">
        <v>7101</v>
      </c>
      <c r="W211" s="54">
        <v>7057</v>
      </c>
      <c r="X211" s="54">
        <v>8909</v>
      </c>
      <c r="Y211" s="54">
        <v>11097</v>
      </c>
      <c r="Z211" s="54">
        <v>11185</v>
      </c>
      <c r="AA211" s="54">
        <v>12140</v>
      </c>
      <c r="AB211" s="54">
        <v>12243</v>
      </c>
      <c r="AC211" s="54">
        <v>9740</v>
      </c>
      <c r="AD211" s="54">
        <v>11791</v>
      </c>
      <c r="AE211" s="54">
        <v>12386</v>
      </c>
      <c r="AF211" s="54">
        <v>15001</v>
      </c>
    </row>
    <row r="212" spans="1:32" x14ac:dyDescent="0.15">
      <c r="A212" s="54" t="s">
        <v>627</v>
      </c>
      <c r="B212" s="54">
        <v>644</v>
      </c>
      <c r="C212" s="54">
        <v>575</v>
      </c>
      <c r="D212" s="54">
        <v>510</v>
      </c>
      <c r="E212" s="54">
        <v>582</v>
      </c>
      <c r="F212" s="54">
        <v>607</v>
      </c>
      <c r="G212" s="54">
        <v>744</v>
      </c>
      <c r="H212" s="54">
        <v>842</v>
      </c>
      <c r="I212" s="54">
        <v>1062</v>
      </c>
      <c r="J212" s="54">
        <v>3156</v>
      </c>
      <c r="K212" s="54">
        <v>2949</v>
      </c>
      <c r="L212" s="54">
        <v>3314</v>
      </c>
      <c r="M212" s="54">
        <v>3064</v>
      </c>
      <c r="N212" s="54">
        <v>3893</v>
      </c>
      <c r="O212" s="54">
        <v>4601</v>
      </c>
      <c r="P212" s="54">
        <v>5940</v>
      </c>
      <c r="Q212" s="54">
        <v>7160</v>
      </c>
      <c r="R212" s="54">
        <v>6021</v>
      </c>
      <c r="S212" s="54">
        <v>4852</v>
      </c>
      <c r="T212" s="54">
        <v>4271</v>
      </c>
      <c r="U212" s="54">
        <v>4273</v>
      </c>
      <c r="V212" s="54">
        <v>3926</v>
      </c>
      <c r="W212" s="54">
        <v>3859</v>
      </c>
      <c r="X212" s="54">
        <v>4620</v>
      </c>
      <c r="Y212" s="54">
        <v>5191</v>
      </c>
      <c r="Z212" s="54">
        <v>5933</v>
      </c>
      <c r="AA212" s="54">
        <v>5527</v>
      </c>
      <c r="AB212" s="54">
        <v>4451</v>
      </c>
      <c r="AC212" s="54">
        <v>6141</v>
      </c>
      <c r="AD212" s="54">
        <v>6724</v>
      </c>
      <c r="AE212" s="54">
        <v>7930</v>
      </c>
      <c r="AF212" s="54">
        <v>9466</v>
      </c>
    </row>
    <row r="213" spans="1:32" x14ac:dyDescent="0.15">
      <c r="A213" s="54" t="s">
        <v>626</v>
      </c>
      <c r="B213" s="54">
        <v>1315</v>
      </c>
      <c r="C213" s="54">
        <v>1372</v>
      </c>
      <c r="D213" s="54">
        <v>1292</v>
      </c>
      <c r="E213" s="54">
        <v>1029</v>
      </c>
      <c r="F213" s="54">
        <v>1274</v>
      </c>
      <c r="G213" s="54">
        <v>1331</v>
      </c>
      <c r="H213" s="54">
        <v>1371</v>
      </c>
      <c r="I213" s="54">
        <v>1107</v>
      </c>
      <c r="J213" s="54">
        <v>1355</v>
      </c>
      <c r="K213" s="54">
        <v>1395</v>
      </c>
      <c r="L213" s="54">
        <v>1666</v>
      </c>
      <c r="M213" s="54">
        <v>1953</v>
      </c>
      <c r="N213" s="54">
        <v>2484</v>
      </c>
      <c r="O213" s="54">
        <v>2719</v>
      </c>
      <c r="P213" s="54">
        <v>3541</v>
      </c>
      <c r="Q213" s="54">
        <v>3219</v>
      </c>
      <c r="R213" s="54">
        <v>3931</v>
      </c>
      <c r="S213" s="54">
        <v>3517</v>
      </c>
      <c r="T213" s="54">
        <v>3638</v>
      </c>
      <c r="U213" s="54">
        <v>5436</v>
      </c>
      <c r="V213" s="54">
        <v>5964</v>
      </c>
      <c r="W213" s="54">
        <v>6390</v>
      </c>
      <c r="X213" s="54">
        <v>6176</v>
      </c>
      <c r="Y213" s="54">
        <v>6522</v>
      </c>
      <c r="Z213" s="54">
        <v>6948</v>
      </c>
      <c r="AA213" s="54">
        <v>6953</v>
      </c>
      <c r="AB213" s="54">
        <v>5505</v>
      </c>
      <c r="AC213" s="54">
        <v>4602</v>
      </c>
      <c r="AD213" s="54">
        <v>5399</v>
      </c>
      <c r="AE213" s="54">
        <v>4766</v>
      </c>
      <c r="AF213" s="54">
        <v>4591</v>
      </c>
    </row>
    <row r="214" spans="1:32" x14ac:dyDescent="0.15">
      <c r="A214" s="54" t="s">
        <v>625</v>
      </c>
      <c r="B214" s="54">
        <v>1720</v>
      </c>
      <c r="C214" s="54">
        <v>1881</v>
      </c>
      <c r="D214" s="54">
        <v>2018</v>
      </c>
      <c r="E214" s="54">
        <v>2008</v>
      </c>
      <c r="F214" s="54">
        <v>2481</v>
      </c>
      <c r="G214" s="54">
        <v>2722</v>
      </c>
      <c r="H214" s="54">
        <v>2662</v>
      </c>
      <c r="I214" s="54">
        <v>2998</v>
      </c>
      <c r="J214" s="54">
        <v>3975</v>
      </c>
      <c r="K214" s="54">
        <v>5363</v>
      </c>
      <c r="L214" s="54">
        <v>6715</v>
      </c>
      <c r="M214" s="54">
        <v>8875</v>
      </c>
      <c r="N214" s="54">
        <v>10940</v>
      </c>
      <c r="O214" s="54">
        <v>12140</v>
      </c>
      <c r="P214" s="54">
        <v>14912</v>
      </c>
      <c r="Q214" s="54">
        <v>18026</v>
      </c>
      <c r="R214" s="54">
        <v>17550</v>
      </c>
      <c r="S214" s="54">
        <v>20665</v>
      </c>
      <c r="T214" s="54">
        <v>24133</v>
      </c>
      <c r="U214" s="54">
        <v>40764</v>
      </c>
      <c r="V214" s="54">
        <v>50955</v>
      </c>
      <c r="W214" s="54">
        <v>51053</v>
      </c>
      <c r="X214" s="54">
        <v>61076</v>
      </c>
      <c r="Y214" s="54">
        <v>76390</v>
      </c>
      <c r="Z214" s="54">
        <v>81879</v>
      </c>
      <c r="AA214" s="54">
        <v>93529</v>
      </c>
      <c r="AB214" s="54">
        <v>83169</v>
      </c>
      <c r="AC214" s="54">
        <v>87909</v>
      </c>
      <c r="AD214" s="54">
        <v>102778</v>
      </c>
      <c r="AE214" s="54">
        <v>118571</v>
      </c>
      <c r="AF214" s="54">
        <v>138603</v>
      </c>
    </row>
    <row r="215" spans="1:32" x14ac:dyDescent="0.15">
      <c r="A215" s="54" t="s">
        <v>624</v>
      </c>
      <c r="B215" s="54">
        <v>544</v>
      </c>
      <c r="C215" s="54">
        <v>644</v>
      </c>
      <c r="D215" s="54">
        <v>795</v>
      </c>
      <c r="E215" s="54">
        <v>845</v>
      </c>
      <c r="F215" s="54">
        <v>1003</v>
      </c>
      <c r="G215" s="54">
        <v>1531</v>
      </c>
      <c r="H215" s="54">
        <v>1831</v>
      </c>
      <c r="I215" s="54">
        <v>1968</v>
      </c>
      <c r="J215" s="54">
        <v>2226</v>
      </c>
      <c r="K215" s="54">
        <v>2666</v>
      </c>
      <c r="L215" s="54">
        <v>2827</v>
      </c>
      <c r="M215" s="54">
        <v>3113</v>
      </c>
      <c r="N215" s="54">
        <v>3775</v>
      </c>
      <c r="O215" s="54">
        <v>4293</v>
      </c>
      <c r="P215" s="54">
        <v>4476</v>
      </c>
      <c r="Q215" s="54">
        <v>5007</v>
      </c>
      <c r="R215" s="54">
        <v>6295</v>
      </c>
      <c r="S215" s="54">
        <v>6744</v>
      </c>
      <c r="T215" s="54">
        <v>7836</v>
      </c>
      <c r="U215" s="54">
        <v>9301</v>
      </c>
      <c r="V215" s="54">
        <v>10144</v>
      </c>
      <c r="W215" s="54">
        <v>11983</v>
      </c>
      <c r="X215" s="54" t="s">
        <v>604</v>
      </c>
      <c r="Y215" s="54">
        <v>14356</v>
      </c>
      <c r="Z215" s="54">
        <v>16999</v>
      </c>
      <c r="AA215" s="54">
        <v>15807</v>
      </c>
      <c r="AB215" s="54">
        <v>18053</v>
      </c>
      <c r="AC215" s="54">
        <v>19894</v>
      </c>
      <c r="AD215" s="54">
        <v>22188</v>
      </c>
      <c r="AE215" s="54">
        <v>15720</v>
      </c>
      <c r="AF215" s="54">
        <v>16482</v>
      </c>
    </row>
    <row r="216" spans="1:32" x14ac:dyDescent="0.15">
      <c r="A216" s="54" t="s">
        <v>623</v>
      </c>
      <c r="B216" s="54">
        <v>780</v>
      </c>
      <c r="C216" s="54">
        <v>918</v>
      </c>
      <c r="D216" s="54">
        <v>1160</v>
      </c>
      <c r="E216" s="54">
        <v>1146</v>
      </c>
      <c r="F216" s="54">
        <v>1152</v>
      </c>
      <c r="G216" s="54">
        <v>1349</v>
      </c>
      <c r="H216" s="54">
        <v>1211</v>
      </c>
      <c r="I216" s="54">
        <v>1511</v>
      </c>
      <c r="J216" s="54">
        <v>1790</v>
      </c>
      <c r="K216" s="54">
        <v>2025</v>
      </c>
      <c r="L216" s="54">
        <v>2594</v>
      </c>
      <c r="M216" s="54">
        <v>2943</v>
      </c>
      <c r="N216" s="54">
        <v>3585</v>
      </c>
      <c r="O216" s="54">
        <v>4283</v>
      </c>
      <c r="P216" s="54">
        <v>5000</v>
      </c>
      <c r="Q216" s="54">
        <v>4332</v>
      </c>
      <c r="R216" s="54">
        <v>5209</v>
      </c>
      <c r="S216" s="54">
        <v>5500</v>
      </c>
      <c r="T216" s="54">
        <v>5824</v>
      </c>
      <c r="U216" s="54">
        <v>6176</v>
      </c>
      <c r="V216" s="54">
        <v>7774</v>
      </c>
      <c r="W216" s="54">
        <v>6886</v>
      </c>
      <c r="X216" s="54">
        <v>7499</v>
      </c>
      <c r="Y216" s="54">
        <v>10252</v>
      </c>
      <c r="Z216" s="54">
        <v>10642</v>
      </c>
      <c r="AA216" s="54">
        <v>10284</v>
      </c>
      <c r="AB216" s="54">
        <v>9162</v>
      </c>
      <c r="AC216" s="54">
        <v>9457</v>
      </c>
      <c r="AD216" s="54">
        <v>12999</v>
      </c>
      <c r="AE216" s="54">
        <v>14537</v>
      </c>
      <c r="AF216" s="54">
        <v>16882</v>
      </c>
    </row>
    <row r="217" spans="1:32" x14ac:dyDescent="0.15">
      <c r="A217" s="54" t="s">
        <v>479</v>
      </c>
      <c r="B217" s="54">
        <v>313</v>
      </c>
      <c r="C217" s="54">
        <v>358</v>
      </c>
      <c r="D217" s="54">
        <v>375</v>
      </c>
      <c r="E217" s="54">
        <v>365</v>
      </c>
      <c r="F217" s="54">
        <v>345</v>
      </c>
      <c r="G217" s="54">
        <v>408</v>
      </c>
      <c r="H217" s="54">
        <v>441</v>
      </c>
      <c r="I217" s="54" t="s">
        <v>604</v>
      </c>
      <c r="J217" s="54">
        <v>356</v>
      </c>
      <c r="K217" s="54">
        <v>348</v>
      </c>
      <c r="L217" s="54">
        <v>696</v>
      </c>
      <c r="M217" s="54">
        <v>737</v>
      </c>
      <c r="N217" s="54">
        <v>1022</v>
      </c>
      <c r="O217" s="54">
        <v>830</v>
      </c>
      <c r="P217" s="54">
        <v>1019</v>
      </c>
      <c r="Q217" s="54">
        <v>1058</v>
      </c>
      <c r="R217" s="54">
        <v>1177</v>
      </c>
      <c r="S217" s="54">
        <v>2190</v>
      </c>
      <c r="T217" s="54">
        <v>2746</v>
      </c>
      <c r="U217" s="54">
        <v>2990</v>
      </c>
      <c r="V217" s="54" t="s">
        <v>604</v>
      </c>
      <c r="W217" s="54" t="s">
        <v>604</v>
      </c>
      <c r="X217" s="54" t="s">
        <v>604</v>
      </c>
      <c r="Y217" s="54">
        <v>4082</v>
      </c>
      <c r="Z217" s="54">
        <v>5367</v>
      </c>
      <c r="AA217" s="54">
        <v>6717</v>
      </c>
      <c r="AB217" s="54">
        <v>8719</v>
      </c>
      <c r="AC217" s="54">
        <v>7463</v>
      </c>
      <c r="AD217" s="54">
        <v>7570</v>
      </c>
      <c r="AE217" s="54">
        <v>6917</v>
      </c>
      <c r="AF217" s="54">
        <v>7367</v>
      </c>
    </row>
    <row r="218" spans="1:32" x14ac:dyDescent="0.15">
      <c r="A218" s="54" t="s">
        <v>622</v>
      </c>
      <c r="B218" s="54">
        <v>0</v>
      </c>
      <c r="C218" s="54" t="s">
        <v>619</v>
      </c>
      <c r="D218" s="54" t="s">
        <v>619</v>
      </c>
      <c r="E218" s="54">
        <v>0</v>
      </c>
      <c r="F218" s="54">
        <v>0</v>
      </c>
      <c r="G218" s="54">
        <v>0</v>
      </c>
      <c r="H218" s="54">
        <v>0</v>
      </c>
      <c r="I218" s="54" t="s">
        <v>586</v>
      </c>
      <c r="J218" s="54" t="s">
        <v>586</v>
      </c>
      <c r="K218" s="54" t="s">
        <v>586</v>
      </c>
      <c r="L218" s="54" t="s">
        <v>586</v>
      </c>
      <c r="M218" s="54" t="s">
        <v>586</v>
      </c>
      <c r="N218" s="54" t="s">
        <v>586</v>
      </c>
      <c r="O218" s="54" t="s">
        <v>586</v>
      </c>
      <c r="P218" s="54" t="s">
        <v>586</v>
      </c>
      <c r="Q218" s="54" t="s">
        <v>586</v>
      </c>
      <c r="R218" s="54" t="s">
        <v>586</v>
      </c>
      <c r="S218" s="54" t="s">
        <v>586</v>
      </c>
      <c r="T218" s="54" t="s">
        <v>586</v>
      </c>
      <c r="U218" s="54" t="s">
        <v>586</v>
      </c>
      <c r="V218" s="54" t="s">
        <v>586</v>
      </c>
      <c r="W218" s="54" t="s">
        <v>586</v>
      </c>
      <c r="X218" s="54">
        <v>6</v>
      </c>
      <c r="Y218" s="54">
        <v>6</v>
      </c>
      <c r="Z218" s="54">
        <v>6</v>
      </c>
      <c r="AA218" s="54">
        <v>6</v>
      </c>
      <c r="AB218" s="54">
        <v>6</v>
      </c>
      <c r="AC218" s="54">
        <v>3</v>
      </c>
      <c r="AD218" s="54">
        <v>3</v>
      </c>
      <c r="AE218" s="54">
        <v>3</v>
      </c>
      <c r="AF218" s="54">
        <v>3</v>
      </c>
    </row>
    <row r="219" spans="1:32" x14ac:dyDescent="0.15">
      <c r="A219" s="54" t="s">
        <v>621</v>
      </c>
      <c r="B219" s="54">
        <v>13</v>
      </c>
      <c r="C219" s="54">
        <v>11</v>
      </c>
      <c r="D219" s="54">
        <v>10</v>
      </c>
      <c r="E219" s="54">
        <v>8</v>
      </c>
      <c r="F219" s="54">
        <v>7</v>
      </c>
      <c r="G219" s="54">
        <v>7</v>
      </c>
      <c r="H219" s="54">
        <v>7</v>
      </c>
      <c r="I219" s="54">
        <v>6</v>
      </c>
      <c r="J219" s="54">
        <v>7</v>
      </c>
      <c r="K219" s="54" t="s">
        <v>604</v>
      </c>
      <c r="L219" s="54" t="s">
        <v>604</v>
      </c>
      <c r="M219" s="54" t="s">
        <v>604</v>
      </c>
      <c r="N219" s="54">
        <v>42</v>
      </c>
      <c r="O219" s="54">
        <v>46</v>
      </c>
      <c r="P219" s="54">
        <v>59</v>
      </c>
      <c r="Q219" s="54">
        <v>86</v>
      </c>
      <c r="R219" s="54">
        <v>171</v>
      </c>
      <c r="S219" s="54">
        <v>174</v>
      </c>
      <c r="T219" s="54">
        <v>208</v>
      </c>
      <c r="U219" s="54">
        <v>193</v>
      </c>
      <c r="V219" s="54">
        <v>220</v>
      </c>
      <c r="W219" s="54">
        <v>189</v>
      </c>
      <c r="X219" s="54">
        <v>354</v>
      </c>
      <c r="Y219" s="54">
        <v>181</v>
      </c>
      <c r="Z219" s="54">
        <v>365</v>
      </c>
      <c r="AA219" s="54">
        <v>218</v>
      </c>
      <c r="AB219" s="54">
        <v>260</v>
      </c>
      <c r="AC219" s="54">
        <v>331</v>
      </c>
      <c r="AD219" s="54">
        <v>296</v>
      </c>
      <c r="AE219" s="54" t="s">
        <v>604</v>
      </c>
      <c r="AF219" s="54">
        <v>368</v>
      </c>
    </row>
    <row r="220" spans="1:32" x14ac:dyDescent="0.15">
      <c r="A220" s="54" t="s">
        <v>620</v>
      </c>
      <c r="B220" s="54" t="s">
        <v>586</v>
      </c>
      <c r="C220" s="54" t="s">
        <v>586</v>
      </c>
      <c r="D220" s="54" t="s">
        <v>586</v>
      </c>
      <c r="E220" s="54" t="s">
        <v>586</v>
      </c>
      <c r="F220" s="54" t="s">
        <v>586</v>
      </c>
      <c r="G220" s="54" t="s">
        <v>586</v>
      </c>
      <c r="H220" s="54" t="s">
        <v>586</v>
      </c>
      <c r="I220" s="54" t="s">
        <v>586</v>
      </c>
      <c r="J220" s="54" t="s">
        <v>586</v>
      </c>
      <c r="K220" s="54" t="s">
        <v>586</v>
      </c>
      <c r="L220" s="54" t="s">
        <v>586</v>
      </c>
      <c r="M220" s="54" t="s">
        <v>586</v>
      </c>
      <c r="N220" s="54" t="s">
        <v>586</v>
      </c>
      <c r="O220" s="54" t="s">
        <v>586</v>
      </c>
      <c r="P220" s="54" t="s">
        <v>586</v>
      </c>
      <c r="Q220" s="54" t="s">
        <v>586</v>
      </c>
      <c r="R220" s="54" t="s">
        <v>586</v>
      </c>
      <c r="S220" s="54">
        <v>4</v>
      </c>
      <c r="T220" s="54">
        <v>4</v>
      </c>
      <c r="U220" s="54">
        <v>4</v>
      </c>
      <c r="V220" s="54">
        <v>4</v>
      </c>
      <c r="W220" s="54">
        <v>4</v>
      </c>
      <c r="X220" s="54">
        <v>3</v>
      </c>
      <c r="Y220" s="54">
        <v>3</v>
      </c>
      <c r="Z220" s="54">
        <v>3</v>
      </c>
      <c r="AA220" s="54">
        <v>3</v>
      </c>
      <c r="AB220" s="54">
        <v>3</v>
      </c>
      <c r="AC220" s="54" t="s">
        <v>619</v>
      </c>
      <c r="AD220" s="54" t="s">
        <v>619</v>
      </c>
      <c r="AE220" s="54" t="s">
        <v>619</v>
      </c>
      <c r="AF220" s="54" t="s">
        <v>619</v>
      </c>
    </row>
    <row r="221" spans="1:32" x14ac:dyDescent="0.15">
      <c r="A221" s="54" t="s">
        <v>618</v>
      </c>
      <c r="B221" s="54" t="s">
        <v>604</v>
      </c>
      <c r="C221" s="54" t="s">
        <v>604</v>
      </c>
      <c r="D221" s="54">
        <v>19</v>
      </c>
      <c r="E221" s="54">
        <v>19</v>
      </c>
      <c r="F221" s="54">
        <v>-8</v>
      </c>
      <c r="G221" s="54">
        <v>4</v>
      </c>
      <c r="H221" s="54">
        <v>6</v>
      </c>
      <c r="I221" s="54">
        <v>17</v>
      </c>
      <c r="J221" s="54">
        <v>26</v>
      </c>
      <c r="K221" s="54">
        <v>33</v>
      </c>
      <c r="L221" s="54">
        <v>42</v>
      </c>
      <c r="M221" s="54">
        <v>47</v>
      </c>
      <c r="N221" s="54">
        <v>12</v>
      </c>
      <c r="O221" s="54">
        <v>30</v>
      </c>
      <c r="P221" s="54">
        <v>-18</v>
      </c>
      <c r="Q221" s="54">
        <v>10</v>
      </c>
      <c r="R221" s="54">
        <v>62</v>
      </c>
      <c r="S221" s="54">
        <v>21</v>
      </c>
      <c r="T221" s="54">
        <v>-2</v>
      </c>
      <c r="U221" s="54">
        <v>-17</v>
      </c>
      <c r="V221" s="54">
        <v>-33</v>
      </c>
      <c r="W221" s="54">
        <v>-27</v>
      </c>
      <c r="X221" s="54">
        <v>-6</v>
      </c>
      <c r="Y221" s="54">
        <v>-25</v>
      </c>
      <c r="Z221" s="54">
        <v>27</v>
      </c>
      <c r="AA221" s="54">
        <v>28</v>
      </c>
      <c r="AB221" s="54">
        <v>27</v>
      </c>
      <c r="AC221" s="54">
        <v>60</v>
      </c>
      <c r="AD221" s="54">
        <v>103</v>
      </c>
      <c r="AE221" s="54">
        <v>99</v>
      </c>
      <c r="AF221" s="54">
        <v>116</v>
      </c>
    </row>
    <row r="222" spans="1:32" x14ac:dyDescent="0.15">
      <c r="A222" s="54" t="s">
        <v>617</v>
      </c>
      <c r="B222" s="54">
        <v>0</v>
      </c>
      <c r="C222" s="54">
        <v>0</v>
      </c>
      <c r="D222" s="54">
        <v>0</v>
      </c>
      <c r="E222" s="54">
        <v>0</v>
      </c>
      <c r="F222" s="54">
        <v>0</v>
      </c>
      <c r="G222" s="54" t="s">
        <v>619</v>
      </c>
      <c r="H222" s="54" t="s">
        <v>619</v>
      </c>
      <c r="I222" s="54" t="s">
        <v>604</v>
      </c>
      <c r="J222" s="54" t="s">
        <v>604</v>
      </c>
      <c r="K222" s="54">
        <v>55</v>
      </c>
      <c r="L222" s="54">
        <v>45</v>
      </c>
      <c r="M222" s="54" t="s">
        <v>604</v>
      </c>
      <c r="N222" s="54" t="s">
        <v>604</v>
      </c>
      <c r="O222" s="54">
        <v>61</v>
      </c>
      <c r="P222" s="54">
        <v>90</v>
      </c>
      <c r="Q222" s="54" t="s">
        <v>604</v>
      </c>
      <c r="R222" s="54" t="s">
        <v>604</v>
      </c>
      <c r="S222" s="54" t="s">
        <v>604</v>
      </c>
      <c r="T222" s="54" t="s">
        <v>604</v>
      </c>
      <c r="U222" s="54" t="s">
        <v>604</v>
      </c>
      <c r="V222" s="54" t="s">
        <v>604</v>
      </c>
      <c r="W222" s="54" t="s">
        <v>604</v>
      </c>
      <c r="X222" s="54" t="s">
        <v>619</v>
      </c>
      <c r="Y222" s="54">
        <v>1</v>
      </c>
      <c r="Z222" s="54" t="s">
        <v>619</v>
      </c>
      <c r="AA222" s="54" t="s">
        <v>619</v>
      </c>
      <c r="AB222" s="54" t="s">
        <v>619</v>
      </c>
      <c r="AC222" s="54" t="s">
        <v>619</v>
      </c>
      <c r="AD222" s="54" t="s">
        <v>619</v>
      </c>
      <c r="AE222" s="54">
        <v>1</v>
      </c>
      <c r="AF222" s="54">
        <v>1</v>
      </c>
    </row>
    <row r="223" spans="1:32" x14ac:dyDescent="0.15">
      <c r="A223" s="54" t="s">
        <v>616</v>
      </c>
      <c r="B223" s="54" t="s">
        <v>586</v>
      </c>
      <c r="C223" s="54" t="s">
        <v>586</v>
      </c>
      <c r="D223" s="54" t="s">
        <v>586</v>
      </c>
      <c r="E223" s="54" t="s">
        <v>586</v>
      </c>
      <c r="F223" s="54" t="s">
        <v>586</v>
      </c>
      <c r="G223" s="54" t="s">
        <v>586</v>
      </c>
      <c r="H223" s="54" t="s">
        <v>586</v>
      </c>
      <c r="I223" s="54" t="s">
        <v>586</v>
      </c>
      <c r="J223" s="54" t="s">
        <v>586</v>
      </c>
      <c r="K223" s="54" t="s">
        <v>586</v>
      </c>
      <c r="L223" s="54" t="s">
        <v>586</v>
      </c>
      <c r="M223" s="54" t="s">
        <v>586</v>
      </c>
      <c r="N223" s="54">
        <v>0</v>
      </c>
      <c r="O223" s="54">
        <v>0</v>
      </c>
      <c r="P223" s="54">
        <v>0</v>
      </c>
      <c r="Q223" s="54">
        <v>0</v>
      </c>
      <c r="R223" s="54">
        <v>-1</v>
      </c>
      <c r="S223" s="54">
        <v>-2</v>
      </c>
      <c r="T223" s="54">
        <v>1</v>
      </c>
      <c r="U223" s="54">
        <v>1</v>
      </c>
      <c r="V223" s="54">
        <v>1</v>
      </c>
      <c r="W223" s="54">
        <v>1</v>
      </c>
      <c r="X223" s="54">
        <v>-2</v>
      </c>
      <c r="Y223" s="54">
        <v>-2</v>
      </c>
      <c r="Z223" s="54">
        <v>-2</v>
      </c>
      <c r="AA223" s="54">
        <v>-2</v>
      </c>
      <c r="AB223" s="54">
        <v>-2</v>
      </c>
      <c r="AC223" s="54">
        <v>25</v>
      </c>
      <c r="AD223" s="54">
        <v>30</v>
      </c>
      <c r="AE223" s="54">
        <v>37</v>
      </c>
      <c r="AF223" s="54">
        <v>54</v>
      </c>
    </row>
    <row r="224" spans="1:32" x14ac:dyDescent="0.15">
      <c r="A224" s="54" t="s">
        <v>615</v>
      </c>
      <c r="B224" s="54" t="s">
        <v>586</v>
      </c>
      <c r="C224" s="54" t="s">
        <v>586</v>
      </c>
      <c r="D224" s="54" t="s">
        <v>586</v>
      </c>
      <c r="E224" s="54" t="s">
        <v>586</v>
      </c>
      <c r="F224" s="54" t="s">
        <v>586</v>
      </c>
      <c r="G224" s="54" t="s">
        <v>586</v>
      </c>
      <c r="H224" s="54" t="s">
        <v>586</v>
      </c>
      <c r="I224" s="54" t="s">
        <v>586</v>
      </c>
      <c r="J224" s="54" t="s">
        <v>586</v>
      </c>
      <c r="K224" s="54" t="s">
        <v>586</v>
      </c>
      <c r="L224" s="54" t="s">
        <v>586</v>
      </c>
      <c r="M224" s="54" t="s">
        <v>586</v>
      </c>
      <c r="N224" s="54" t="s">
        <v>586</v>
      </c>
      <c r="O224" s="54" t="s">
        <v>586</v>
      </c>
      <c r="P224" s="54" t="s">
        <v>586</v>
      </c>
      <c r="Q224" s="54" t="s">
        <v>586</v>
      </c>
      <c r="R224" s="54" t="s">
        <v>586</v>
      </c>
      <c r="S224" s="54" t="s">
        <v>163</v>
      </c>
      <c r="T224" s="54" t="s">
        <v>163</v>
      </c>
      <c r="U224" s="54" t="s">
        <v>163</v>
      </c>
      <c r="V224" s="54">
        <v>0</v>
      </c>
      <c r="W224" s="54" t="s">
        <v>604</v>
      </c>
      <c r="X224" s="54" t="s">
        <v>604</v>
      </c>
      <c r="Y224" s="54" t="s">
        <v>604</v>
      </c>
      <c r="Z224" s="54">
        <v>2</v>
      </c>
      <c r="AA224" s="54">
        <v>2</v>
      </c>
      <c r="AB224" s="54">
        <v>2</v>
      </c>
      <c r="AC224" s="54" t="s">
        <v>586</v>
      </c>
      <c r="AD224" s="54" t="s">
        <v>586</v>
      </c>
      <c r="AE224" s="54" t="s">
        <v>586</v>
      </c>
      <c r="AF224" s="54" t="s">
        <v>586</v>
      </c>
    </row>
    <row r="225" spans="1:32" x14ac:dyDescent="0.15">
      <c r="A225" s="54" t="s">
        <v>614</v>
      </c>
      <c r="B225" s="54">
        <v>0</v>
      </c>
      <c r="C225" s="54">
        <v>0</v>
      </c>
      <c r="D225" s="54">
        <v>0</v>
      </c>
      <c r="E225" s="54">
        <v>0</v>
      </c>
      <c r="F225" s="54">
        <v>0</v>
      </c>
      <c r="G225" s="54" t="s">
        <v>604</v>
      </c>
      <c r="H225" s="54" t="s">
        <v>604</v>
      </c>
      <c r="I225" s="54" t="s">
        <v>604</v>
      </c>
      <c r="J225" s="54" t="s">
        <v>604</v>
      </c>
      <c r="K225" s="54" t="s">
        <v>604</v>
      </c>
      <c r="L225" s="54" t="s">
        <v>604</v>
      </c>
      <c r="M225" s="54" t="s">
        <v>604</v>
      </c>
      <c r="N225" s="54" t="s">
        <v>586</v>
      </c>
      <c r="O225" s="54" t="s">
        <v>586</v>
      </c>
      <c r="P225" s="54" t="s">
        <v>586</v>
      </c>
      <c r="Q225" s="54" t="s">
        <v>586</v>
      </c>
      <c r="R225" s="54" t="s">
        <v>586</v>
      </c>
      <c r="S225" s="54" t="s">
        <v>586</v>
      </c>
      <c r="T225" s="54" t="s">
        <v>586</v>
      </c>
      <c r="U225" s="54" t="s">
        <v>586</v>
      </c>
      <c r="V225" s="54" t="s">
        <v>586</v>
      </c>
      <c r="W225" s="54" t="s">
        <v>586</v>
      </c>
      <c r="X225" s="54" t="s">
        <v>586</v>
      </c>
      <c r="Y225" s="54" t="s">
        <v>586</v>
      </c>
      <c r="Z225" s="54" t="s">
        <v>586</v>
      </c>
      <c r="AA225" s="54" t="s">
        <v>586</v>
      </c>
      <c r="AB225" s="54" t="s">
        <v>586</v>
      </c>
      <c r="AC225" s="54" t="s">
        <v>586</v>
      </c>
      <c r="AD225" s="54" t="s">
        <v>586</v>
      </c>
      <c r="AE225" s="54" t="s">
        <v>586</v>
      </c>
      <c r="AF225" s="54" t="s">
        <v>586</v>
      </c>
    </row>
    <row r="226" spans="1:32" x14ac:dyDescent="0.15">
      <c r="A226" s="54" t="s">
        <v>613</v>
      </c>
      <c r="B226" s="54" t="s">
        <v>604</v>
      </c>
      <c r="C226" s="54" t="s">
        <v>604</v>
      </c>
      <c r="D226" s="54" t="s">
        <v>604</v>
      </c>
      <c r="E226" s="54" t="s">
        <v>604</v>
      </c>
      <c r="F226" s="54" t="s">
        <v>604</v>
      </c>
      <c r="G226" s="54" t="s">
        <v>604</v>
      </c>
      <c r="H226" s="54" t="s">
        <v>604</v>
      </c>
      <c r="I226" s="54">
        <v>1</v>
      </c>
      <c r="J226" s="54">
        <v>1</v>
      </c>
      <c r="K226" s="54">
        <v>1</v>
      </c>
      <c r="L226" s="54">
        <v>1</v>
      </c>
      <c r="M226" s="54">
        <v>1</v>
      </c>
      <c r="N226" s="54">
        <v>-3</v>
      </c>
      <c r="O226" s="54">
        <v>-1</v>
      </c>
      <c r="P226" s="54">
        <v>17</v>
      </c>
      <c r="Q226" s="54">
        <v>20</v>
      </c>
      <c r="R226" s="54">
        <v>14</v>
      </c>
      <c r="S226" s="54">
        <v>32</v>
      </c>
      <c r="T226" s="54">
        <v>13</v>
      </c>
      <c r="U226" s="54">
        <v>23</v>
      </c>
      <c r="V226" s="54" t="s">
        <v>604</v>
      </c>
      <c r="W226" s="54">
        <v>32</v>
      </c>
      <c r="X226" s="54">
        <v>38</v>
      </c>
      <c r="Y226" s="54">
        <v>42</v>
      </c>
      <c r="Z226" s="54">
        <v>43</v>
      </c>
      <c r="AA226" s="54">
        <v>48</v>
      </c>
      <c r="AB226" s="54">
        <v>44</v>
      </c>
      <c r="AC226" s="54">
        <v>27</v>
      </c>
      <c r="AD226" s="54">
        <v>20</v>
      </c>
      <c r="AE226" s="54">
        <v>-12</v>
      </c>
      <c r="AF226" s="54">
        <v>-42</v>
      </c>
    </row>
    <row r="227" spans="1:32" x14ac:dyDescent="0.15">
      <c r="A227" s="54" t="s">
        <v>612</v>
      </c>
      <c r="B227" s="54">
        <v>6</v>
      </c>
      <c r="C227" s="54">
        <v>2</v>
      </c>
      <c r="D227" s="54">
        <v>2</v>
      </c>
      <c r="E227" s="54">
        <v>2</v>
      </c>
      <c r="F227" s="54">
        <v>3</v>
      </c>
      <c r="G227" s="54">
        <v>4</v>
      </c>
      <c r="H227" s="54">
        <v>4</v>
      </c>
      <c r="I227" s="54">
        <v>3</v>
      </c>
      <c r="J227" s="54">
        <v>6</v>
      </c>
      <c r="K227" s="54">
        <v>6</v>
      </c>
      <c r="L227" s="54">
        <v>10</v>
      </c>
      <c r="M227" s="54">
        <v>7</v>
      </c>
      <c r="N227" s="54">
        <v>10</v>
      </c>
      <c r="O227" s="54" t="s">
        <v>604</v>
      </c>
      <c r="P227" s="54">
        <v>13</v>
      </c>
      <c r="Q227" s="54">
        <v>15</v>
      </c>
      <c r="R227" s="54">
        <v>16</v>
      </c>
      <c r="S227" s="54">
        <v>18</v>
      </c>
      <c r="T227" s="54">
        <v>7</v>
      </c>
      <c r="U227" s="54">
        <v>5</v>
      </c>
      <c r="V227" s="54">
        <v>6</v>
      </c>
      <c r="W227" s="54">
        <v>7</v>
      </c>
      <c r="X227" s="54">
        <v>5</v>
      </c>
      <c r="Y227" s="54">
        <v>9</v>
      </c>
      <c r="Z227" s="54" t="s">
        <v>604</v>
      </c>
      <c r="AA227" s="54">
        <v>1</v>
      </c>
      <c r="AB227" s="54">
        <v>1</v>
      </c>
      <c r="AC227" s="54" t="s">
        <v>619</v>
      </c>
      <c r="AD227" s="54">
        <v>0</v>
      </c>
      <c r="AE227" s="54">
        <v>0</v>
      </c>
      <c r="AF227" s="54">
        <v>0</v>
      </c>
    </row>
    <row r="228" spans="1:32" x14ac:dyDescent="0.15">
      <c r="A228" s="54" t="s">
        <v>611</v>
      </c>
      <c r="B228" s="54">
        <v>3</v>
      </c>
      <c r="C228" s="54">
        <v>3</v>
      </c>
      <c r="D228" s="54">
        <v>3</v>
      </c>
      <c r="E228" s="54">
        <v>4</v>
      </c>
      <c r="F228" s="54">
        <v>5</v>
      </c>
      <c r="G228" s="54">
        <v>7</v>
      </c>
      <c r="H228" s="54">
        <v>7</v>
      </c>
      <c r="I228" s="54">
        <v>9</v>
      </c>
      <c r="J228" s="54">
        <v>21</v>
      </c>
      <c r="K228" s="54">
        <v>27</v>
      </c>
      <c r="L228" s="54">
        <v>37</v>
      </c>
      <c r="M228" s="54">
        <v>42</v>
      </c>
      <c r="N228" s="54" t="s">
        <v>604</v>
      </c>
      <c r="O228" s="54" t="s">
        <v>604</v>
      </c>
      <c r="P228" s="54" t="s">
        <v>604</v>
      </c>
      <c r="Q228" s="54" t="s">
        <v>604</v>
      </c>
      <c r="R228" s="54" t="s">
        <v>604</v>
      </c>
      <c r="S228" s="54">
        <v>109</v>
      </c>
      <c r="T228" s="54" t="s">
        <v>604</v>
      </c>
      <c r="U228" s="54" t="s">
        <v>604</v>
      </c>
      <c r="V228" s="54" t="s">
        <v>604</v>
      </c>
      <c r="W228" s="54">
        <v>8</v>
      </c>
      <c r="X228" s="54" t="s">
        <v>604</v>
      </c>
      <c r="Y228" s="54" t="s">
        <v>604</v>
      </c>
      <c r="Z228" s="54" t="s">
        <v>604</v>
      </c>
      <c r="AA228" s="54" t="s">
        <v>604</v>
      </c>
      <c r="AB228" s="54" t="s">
        <v>604</v>
      </c>
      <c r="AC228" s="54" t="s">
        <v>604</v>
      </c>
      <c r="AD228" s="54" t="s">
        <v>604</v>
      </c>
      <c r="AE228" s="54" t="s">
        <v>604</v>
      </c>
      <c r="AF228" s="54" t="s">
        <v>604</v>
      </c>
    </row>
    <row r="229" spans="1:32" x14ac:dyDescent="0.15">
      <c r="A229" s="54" t="s">
        <v>610</v>
      </c>
      <c r="B229" s="54" t="s">
        <v>586</v>
      </c>
      <c r="C229" s="54" t="s">
        <v>586</v>
      </c>
      <c r="D229" s="54" t="s">
        <v>586</v>
      </c>
      <c r="E229" s="54" t="s">
        <v>586</v>
      </c>
      <c r="F229" s="54" t="s">
        <v>586</v>
      </c>
      <c r="G229" s="54" t="s">
        <v>586</v>
      </c>
      <c r="H229" s="54" t="s">
        <v>586</v>
      </c>
      <c r="I229" s="54">
        <v>0</v>
      </c>
      <c r="J229" s="54">
        <v>0</v>
      </c>
      <c r="K229" s="54">
        <v>0</v>
      </c>
      <c r="L229" s="54">
        <v>0</v>
      </c>
      <c r="M229" s="54">
        <v>0</v>
      </c>
      <c r="N229" s="54">
        <v>1</v>
      </c>
      <c r="O229" s="54" t="s">
        <v>619</v>
      </c>
      <c r="P229" s="54">
        <v>-2</v>
      </c>
      <c r="Q229" s="54">
        <v>-4</v>
      </c>
      <c r="R229" s="54">
        <v>-6</v>
      </c>
      <c r="S229" s="54" t="s">
        <v>619</v>
      </c>
      <c r="T229" s="54" t="s">
        <v>619</v>
      </c>
      <c r="U229" s="54" t="s">
        <v>619</v>
      </c>
      <c r="V229" s="54" t="s">
        <v>619</v>
      </c>
      <c r="W229" s="54" t="s">
        <v>619</v>
      </c>
      <c r="X229" s="54">
        <v>-3</v>
      </c>
      <c r="Y229" s="54">
        <v>-3</v>
      </c>
      <c r="Z229" s="54">
        <v>-3</v>
      </c>
      <c r="AA229" s="54">
        <v>-3</v>
      </c>
      <c r="AB229" s="54">
        <v>-3</v>
      </c>
      <c r="AC229" s="54">
        <v>0</v>
      </c>
      <c r="AD229" s="54">
        <v>0</v>
      </c>
      <c r="AE229" s="54">
        <v>0</v>
      </c>
      <c r="AF229" s="54">
        <v>0</v>
      </c>
    </row>
    <row r="230" spans="1:32" x14ac:dyDescent="0.15">
      <c r="A230" s="54" t="s">
        <v>609</v>
      </c>
      <c r="B230" s="54">
        <v>0</v>
      </c>
      <c r="C230" s="54">
        <v>1</v>
      </c>
      <c r="D230" s="54">
        <v>2</v>
      </c>
      <c r="E230" s="54">
        <v>3</v>
      </c>
      <c r="F230" s="54">
        <v>4</v>
      </c>
      <c r="G230" s="54">
        <v>6</v>
      </c>
      <c r="H230" s="54">
        <v>8</v>
      </c>
      <c r="I230" s="54">
        <v>13</v>
      </c>
      <c r="J230" s="54">
        <v>13</v>
      </c>
      <c r="K230" s="54" t="s">
        <v>604</v>
      </c>
      <c r="L230" s="54" t="s">
        <v>604</v>
      </c>
      <c r="M230" s="54">
        <v>4</v>
      </c>
      <c r="N230" s="54">
        <v>2</v>
      </c>
      <c r="O230" s="54">
        <v>3</v>
      </c>
      <c r="P230" s="54">
        <v>4</v>
      </c>
      <c r="Q230" s="54">
        <v>6</v>
      </c>
      <c r="R230" s="54">
        <v>7</v>
      </c>
      <c r="S230" s="54">
        <v>3</v>
      </c>
      <c r="T230" s="54">
        <v>3</v>
      </c>
      <c r="U230" s="54">
        <v>3</v>
      </c>
      <c r="V230" s="54" t="s">
        <v>604</v>
      </c>
      <c r="W230" s="54" t="s">
        <v>604</v>
      </c>
      <c r="X230" s="54">
        <v>40</v>
      </c>
      <c r="Y230" s="54" t="s">
        <v>604</v>
      </c>
      <c r="Z230" s="54">
        <v>259</v>
      </c>
      <c r="AA230" s="54">
        <v>1511</v>
      </c>
      <c r="AB230" s="54">
        <v>2707</v>
      </c>
      <c r="AC230" s="54">
        <v>1013</v>
      </c>
      <c r="AD230" s="54">
        <v>938</v>
      </c>
      <c r="AE230" s="54">
        <v>849</v>
      </c>
      <c r="AF230" s="54">
        <v>1317</v>
      </c>
    </row>
    <row r="231" spans="1:32" x14ac:dyDescent="0.15">
      <c r="A231" s="54" t="s">
        <v>608</v>
      </c>
      <c r="B231" s="54" t="s">
        <v>586</v>
      </c>
      <c r="C231" s="54" t="s">
        <v>586</v>
      </c>
      <c r="D231" s="54" t="s">
        <v>586</v>
      </c>
      <c r="E231" s="54" t="s">
        <v>586</v>
      </c>
      <c r="F231" s="54" t="s">
        <v>586</v>
      </c>
      <c r="G231" s="54" t="s">
        <v>586</v>
      </c>
      <c r="H231" s="54" t="s">
        <v>586</v>
      </c>
      <c r="I231" s="54" t="s">
        <v>586</v>
      </c>
      <c r="J231" s="54" t="s">
        <v>586</v>
      </c>
      <c r="K231" s="54" t="s">
        <v>586</v>
      </c>
      <c r="L231" s="54" t="s">
        <v>586</v>
      </c>
      <c r="M231" s="54" t="s">
        <v>586</v>
      </c>
      <c r="N231" s="54" t="s">
        <v>586</v>
      </c>
      <c r="O231" s="54" t="s">
        <v>586</v>
      </c>
      <c r="P231" s="54" t="s">
        <v>586</v>
      </c>
      <c r="Q231" s="54" t="s">
        <v>586</v>
      </c>
      <c r="R231" s="54" t="s">
        <v>586</v>
      </c>
      <c r="S231" s="54" t="s">
        <v>586</v>
      </c>
      <c r="T231" s="54" t="s">
        <v>586</v>
      </c>
      <c r="U231" s="54" t="s">
        <v>586</v>
      </c>
      <c r="V231" s="54" t="s">
        <v>586</v>
      </c>
      <c r="W231" s="54" t="s">
        <v>586</v>
      </c>
      <c r="X231" s="54">
        <v>1</v>
      </c>
      <c r="Y231" s="54">
        <v>1</v>
      </c>
      <c r="Z231" s="54">
        <v>1</v>
      </c>
      <c r="AA231" s="54">
        <v>1</v>
      </c>
      <c r="AB231" s="54">
        <v>1</v>
      </c>
      <c r="AC231" s="54">
        <v>1</v>
      </c>
      <c r="AD231" s="54">
        <v>1</v>
      </c>
      <c r="AE231" s="54">
        <v>1</v>
      </c>
      <c r="AF231" s="54">
        <v>1</v>
      </c>
    </row>
    <row r="232" spans="1:32" x14ac:dyDescent="0.15">
      <c r="A232" s="54" t="s">
        <v>607</v>
      </c>
      <c r="B232" s="54">
        <v>0</v>
      </c>
      <c r="C232" s="54">
        <v>0</v>
      </c>
      <c r="D232" s="54">
        <v>0</v>
      </c>
      <c r="E232" s="54">
        <v>0</v>
      </c>
      <c r="F232" s="54">
        <v>0</v>
      </c>
      <c r="G232" s="54">
        <v>1</v>
      </c>
      <c r="H232" s="54">
        <v>2</v>
      </c>
      <c r="I232" s="54">
        <v>2</v>
      </c>
      <c r="J232" s="54">
        <v>2</v>
      </c>
      <c r="K232" s="54">
        <v>3</v>
      </c>
      <c r="L232" s="54">
        <v>4</v>
      </c>
      <c r="M232" s="54">
        <v>4</v>
      </c>
      <c r="N232" s="54">
        <v>4</v>
      </c>
      <c r="O232" s="54">
        <v>-1</v>
      </c>
      <c r="P232" s="54">
        <v>-5</v>
      </c>
      <c r="Q232" s="54">
        <v>-9</v>
      </c>
      <c r="R232" s="54" t="s">
        <v>604</v>
      </c>
      <c r="S232" s="54">
        <v>515</v>
      </c>
      <c r="T232" s="54">
        <v>1391</v>
      </c>
      <c r="U232" s="54">
        <v>1632</v>
      </c>
      <c r="V232" s="54">
        <v>1652</v>
      </c>
      <c r="W232" s="54">
        <v>1610</v>
      </c>
      <c r="X232" s="54" t="s">
        <v>604</v>
      </c>
      <c r="Y232" s="54" t="s">
        <v>604</v>
      </c>
      <c r="Z232" s="54">
        <v>2917</v>
      </c>
      <c r="AA232" s="54" t="s">
        <v>604</v>
      </c>
      <c r="AB232" s="54" t="s">
        <v>604</v>
      </c>
      <c r="AC232" s="54" t="s">
        <v>604</v>
      </c>
      <c r="AD232" s="54" t="s">
        <v>604</v>
      </c>
      <c r="AE232" s="54" t="s">
        <v>604</v>
      </c>
      <c r="AF232" s="54">
        <v>3769</v>
      </c>
    </row>
    <row r="233" spans="1:32" x14ac:dyDescent="0.15">
      <c r="A233" s="54" t="s">
        <v>606</v>
      </c>
      <c r="B233" s="54" t="s">
        <v>586</v>
      </c>
      <c r="C233" s="54" t="s">
        <v>586</v>
      </c>
      <c r="D233" s="54" t="s">
        <v>586</v>
      </c>
      <c r="E233" s="54" t="s">
        <v>586</v>
      </c>
      <c r="F233" s="54" t="s">
        <v>586</v>
      </c>
      <c r="G233" s="54" t="s">
        <v>586</v>
      </c>
      <c r="H233" s="54" t="s">
        <v>586</v>
      </c>
      <c r="I233" s="54" t="s">
        <v>586</v>
      </c>
      <c r="J233" s="54" t="s">
        <v>586</v>
      </c>
      <c r="K233" s="54" t="s">
        <v>586</v>
      </c>
      <c r="L233" s="54" t="s">
        <v>586</v>
      </c>
      <c r="M233" s="54" t="s">
        <v>586</v>
      </c>
      <c r="N233" s="54" t="s">
        <v>604</v>
      </c>
      <c r="O233" s="54" t="s">
        <v>604</v>
      </c>
      <c r="P233" s="54" t="s">
        <v>604</v>
      </c>
      <c r="Q233" s="54" t="s">
        <v>604</v>
      </c>
      <c r="R233" s="54" t="s">
        <v>604</v>
      </c>
      <c r="S233" s="54">
        <v>28</v>
      </c>
      <c r="T233" s="54" t="s">
        <v>604</v>
      </c>
      <c r="U233" s="54" t="s">
        <v>604</v>
      </c>
      <c r="V233" s="54" t="s">
        <v>604</v>
      </c>
      <c r="W233" s="54" t="s">
        <v>604</v>
      </c>
      <c r="X233" s="54" t="s">
        <v>604</v>
      </c>
      <c r="Y233" s="54" t="s">
        <v>604</v>
      </c>
      <c r="Z233" s="54" t="s">
        <v>604</v>
      </c>
      <c r="AA233" s="54" t="s">
        <v>604</v>
      </c>
      <c r="AB233" s="54" t="s">
        <v>604</v>
      </c>
      <c r="AC233" s="54" t="s">
        <v>604</v>
      </c>
      <c r="AD233" s="54">
        <v>27</v>
      </c>
      <c r="AE233" s="54">
        <v>29</v>
      </c>
      <c r="AF233" s="54">
        <v>30</v>
      </c>
    </row>
    <row r="234" spans="1:32" x14ac:dyDescent="0.15">
      <c r="A234" s="54" t="s">
        <v>605</v>
      </c>
      <c r="B234" s="54" t="s">
        <v>586</v>
      </c>
      <c r="C234" s="54" t="s">
        <v>586</v>
      </c>
      <c r="D234" s="54" t="s">
        <v>586</v>
      </c>
      <c r="E234" s="54" t="s">
        <v>586</v>
      </c>
      <c r="F234" s="54" t="s">
        <v>586</v>
      </c>
      <c r="G234" s="54" t="s">
        <v>586</v>
      </c>
      <c r="H234" s="54" t="s">
        <v>586</v>
      </c>
      <c r="I234" s="54" t="s">
        <v>586</v>
      </c>
      <c r="J234" s="54" t="s">
        <v>586</v>
      </c>
      <c r="K234" s="54" t="s">
        <v>586</v>
      </c>
      <c r="L234" s="54" t="s">
        <v>586</v>
      </c>
      <c r="M234" s="54" t="s">
        <v>586</v>
      </c>
      <c r="N234" s="54" t="s">
        <v>586</v>
      </c>
      <c r="O234" s="54" t="s">
        <v>586</v>
      </c>
      <c r="P234" s="54" t="s">
        <v>586</v>
      </c>
      <c r="Q234" s="54" t="s">
        <v>586</v>
      </c>
      <c r="R234" s="54" t="s">
        <v>586</v>
      </c>
      <c r="S234" s="54" t="s">
        <v>586</v>
      </c>
      <c r="T234" s="54" t="s">
        <v>586</v>
      </c>
      <c r="U234" s="54" t="s">
        <v>586</v>
      </c>
      <c r="V234" s="54" t="s">
        <v>586</v>
      </c>
      <c r="W234" s="54" t="s">
        <v>586</v>
      </c>
      <c r="X234" s="54" t="s">
        <v>619</v>
      </c>
      <c r="Y234" s="54" t="s">
        <v>619</v>
      </c>
      <c r="Z234" s="54" t="s">
        <v>619</v>
      </c>
      <c r="AA234" s="54" t="s">
        <v>619</v>
      </c>
      <c r="AB234" s="54">
        <v>-3</v>
      </c>
      <c r="AC234" s="54">
        <v>2</v>
      </c>
      <c r="AD234" s="54">
        <v>-3</v>
      </c>
      <c r="AE234" s="54">
        <v>6</v>
      </c>
      <c r="AF234" s="54" t="s">
        <v>604</v>
      </c>
    </row>
    <row r="235" spans="1:32" x14ac:dyDescent="0.15">
      <c r="A235" s="54" t="s">
        <v>603</v>
      </c>
      <c r="B235" s="54" t="s">
        <v>586</v>
      </c>
      <c r="C235" s="54" t="s">
        <v>586</v>
      </c>
      <c r="D235" s="54" t="s">
        <v>586</v>
      </c>
      <c r="E235" s="54" t="s">
        <v>586</v>
      </c>
      <c r="F235" s="54" t="s">
        <v>586</v>
      </c>
      <c r="G235" s="54" t="s">
        <v>586</v>
      </c>
      <c r="H235" s="54" t="s">
        <v>586</v>
      </c>
      <c r="I235" s="54" t="s">
        <v>586</v>
      </c>
      <c r="J235" s="54" t="s">
        <v>586</v>
      </c>
      <c r="K235" s="54" t="s">
        <v>586</v>
      </c>
      <c r="L235" s="54" t="s">
        <v>586</v>
      </c>
      <c r="M235" s="54" t="s">
        <v>586</v>
      </c>
      <c r="N235" s="54" t="s">
        <v>586</v>
      </c>
      <c r="O235" s="54" t="s">
        <v>586</v>
      </c>
      <c r="P235" s="54" t="s">
        <v>586</v>
      </c>
      <c r="Q235" s="54" t="s">
        <v>586</v>
      </c>
      <c r="R235" s="54" t="s">
        <v>586</v>
      </c>
      <c r="S235" s="54">
        <v>1</v>
      </c>
      <c r="T235" s="54">
        <v>1</v>
      </c>
      <c r="U235" s="54">
        <v>1</v>
      </c>
      <c r="V235" s="54">
        <v>1</v>
      </c>
      <c r="W235" s="54">
        <v>1</v>
      </c>
      <c r="X235" s="54" t="s">
        <v>586</v>
      </c>
      <c r="Y235" s="54" t="s">
        <v>586</v>
      </c>
      <c r="Z235" s="54" t="s">
        <v>586</v>
      </c>
      <c r="AA235" s="54" t="s">
        <v>586</v>
      </c>
      <c r="AB235" s="54" t="s">
        <v>586</v>
      </c>
      <c r="AC235" s="54" t="s">
        <v>586</v>
      </c>
      <c r="AD235" s="54" t="s">
        <v>586</v>
      </c>
      <c r="AE235" s="54" t="s">
        <v>586</v>
      </c>
      <c r="AF235" s="54" t="s">
        <v>586</v>
      </c>
    </row>
    <row r="236" spans="1:32" x14ac:dyDescent="0.15">
      <c r="A236" s="54" t="s">
        <v>602</v>
      </c>
      <c r="B236" s="54" t="s">
        <v>586</v>
      </c>
      <c r="C236" s="54" t="s">
        <v>586</v>
      </c>
      <c r="D236" s="54" t="s">
        <v>586</v>
      </c>
      <c r="E236" s="54" t="s">
        <v>586</v>
      </c>
      <c r="F236" s="54" t="s">
        <v>586</v>
      </c>
      <c r="G236" s="54" t="s">
        <v>586</v>
      </c>
      <c r="H236" s="54" t="s">
        <v>586</v>
      </c>
      <c r="I236" s="54" t="s">
        <v>586</v>
      </c>
      <c r="J236" s="54" t="s">
        <v>586</v>
      </c>
      <c r="K236" s="54" t="s">
        <v>586</v>
      </c>
      <c r="L236" s="54" t="s">
        <v>586</v>
      </c>
      <c r="M236" s="54" t="s">
        <v>586</v>
      </c>
      <c r="N236" s="54" t="s">
        <v>586</v>
      </c>
      <c r="O236" s="54" t="s">
        <v>586</v>
      </c>
      <c r="P236" s="54" t="s">
        <v>586</v>
      </c>
      <c r="Q236" s="54" t="s">
        <v>586</v>
      </c>
      <c r="R236" s="54" t="s">
        <v>586</v>
      </c>
      <c r="S236" s="54">
        <v>4</v>
      </c>
      <c r="T236" s="54">
        <v>4</v>
      </c>
      <c r="U236" s="54">
        <v>4</v>
      </c>
      <c r="V236" s="54">
        <v>4</v>
      </c>
      <c r="W236" s="54">
        <v>2</v>
      </c>
      <c r="X236" s="54">
        <v>1</v>
      </c>
      <c r="Y236" s="54">
        <v>1</v>
      </c>
      <c r="Z236" s="54">
        <v>1</v>
      </c>
      <c r="AA236" s="54">
        <v>1</v>
      </c>
      <c r="AB236" s="54">
        <v>2</v>
      </c>
      <c r="AC236" s="54">
        <v>4</v>
      </c>
      <c r="AD236" s="54">
        <v>5</v>
      </c>
      <c r="AE236" s="54">
        <v>4</v>
      </c>
      <c r="AF236" s="54">
        <v>5</v>
      </c>
    </row>
    <row r="237" spans="1:32" x14ac:dyDescent="0.15">
      <c r="A237" s="54" t="s">
        <v>601</v>
      </c>
      <c r="B237" s="54">
        <v>129</v>
      </c>
      <c r="C237" s="54">
        <v>119</v>
      </c>
      <c r="D237" s="54">
        <v>123</v>
      </c>
      <c r="E237" s="54">
        <v>108</v>
      </c>
      <c r="F237" s="54">
        <v>108</v>
      </c>
      <c r="G237" s="54">
        <v>155</v>
      </c>
      <c r="H237" s="54">
        <v>177</v>
      </c>
      <c r="I237" s="54">
        <v>177</v>
      </c>
      <c r="J237" s="54">
        <v>184</v>
      </c>
      <c r="K237" s="54">
        <v>187</v>
      </c>
      <c r="L237" s="54">
        <v>245</v>
      </c>
      <c r="M237" s="54">
        <v>255</v>
      </c>
      <c r="N237" s="54">
        <v>389</v>
      </c>
      <c r="O237" s="54">
        <v>425</v>
      </c>
      <c r="P237" s="54">
        <v>497</v>
      </c>
      <c r="Q237" s="54">
        <v>548</v>
      </c>
      <c r="R237" s="54">
        <v>516</v>
      </c>
      <c r="S237" s="54">
        <v>595</v>
      </c>
      <c r="T237" s="54">
        <v>475</v>
      </c>
      <c r="U237" s="54">
        <v>522</v>
      </c>
      <c r="V237" s="54">
        <v>563</v>
      </c>
      <c r="W237" s="54">
        <v>755</v>
      </c>
      <c r="X237" s="54">
        <v>858</v>
      </c>
      <c r="Y237" s="54">
        <v>1130</v>
      </c>
      <c r="Z237" s="54">
        <v>1167</v>
      </c>
      <c r="AA237" s="54" t="s">
        <v>604</v>
      </c>
      <c r="AB237" s="54">
        <v>430</v>
      </c>
      <c r="AC237" s="54">
        <v>624</v>
      </c>
      <c r="AD237" s="54" t="s">
        <v>604</v>
      </c>
      <c r="AE237" s="54">
        <v>254</v>
      </c>
      <c r="AF237" s="54">
        <v>218</v>
      </c>
    </row>
    <row r="238" spans="1:32" x14ac:dyDescent="0.15">
      <c r="A238" s="54" t="s">
        <v>600</v>
      </c>
      <c r="B238" s="54">
        <v>0</v>
      </c>
      <c r="C238" s="54">
        <v>0</v>
      </c>
      <c r="D238" s="54">
        <v>0</v>
      </c>
      <c r="E238" s="54">
        <v>0</v>
      </c>
      <c r="F238" s="54">
        <v>0</v>
      </c>
      <c r="G238" s="54">
        <v>1</v>
      </c>
      <c r="H238" s="54">
        <v>1</v>
      </c>
      <c r="I238" s="54">
        <v>2</v>
      </c>
      <c r="J238" s="54">
        <v>3</v>
      </c>
      <c r="K238" s="54">
        <v>4</v>
      </c>
      <c r="L238" s="54">
        <v>5</v>
      </c>
      <c r="M238" s="54" t="s">
        <v>604</v>
      </c>
      <c r="N238" s="54" t="s">
        <v>604</v>
      </c>
      <c r="O238" s="54" t="s">
        <v>604</v>
      </c>
      <c r="P238" s="54" t="s">
        <v>604</v>
      </c>
      <c r="Q238" s="54" t="s">
        <v>604</v>
      </c>
      <c r="R238" s="54" t="s">
        <v>604</v>
      </c>
      <c r="S238" s="54" t="s">
        <v>604</v>
      </c>
      <c r="T238" s="54" t="s">
        <v>604</v>
      </c>
      <c r="U238" s="54" t="s">
        <v>604</v>
      </c>
      <c r="V238" s="54" t="s">
        <v>604</v>
      </c>
      <c r="W238" s="54" t="s">
        <v>604</v>
      </c>
      <c r="X238" s="54" t="s">
        <v>604</v>
      </c>
      <c r="Y238" s="54" t="s">
        <v>604</v>
      </c>
      <c r="Z238" s="54" t="s">
        <v>604</v>
      </c>
      <c r="AA238" s="54" t="s">
        <v>604</v>
      </c>
      <c r="AB238" s="54" t="s">
        <v>604</v>
      </c>
      <c r="AC238" s="54">
        <v>-36</v>
      </c>
      <c r="AD238" s="54">
        <v>-36</v>
      </c>
      <c r="AE238" s="54">
        <v>-36</v>
      </c>
      <c r="AF238" s="54">
        <v>-36</v>
      </c>
    </row>
    <row r="239" spans="1:32" x14ac:dyDescent="0.15">
      <c r="A239" s="54" t="s">
        <v>599</v>
      </c>
      <c r="B239" s="54">
        <v>57</v>
      </c>
      <c r="C239" s="54">
        <v>108</v>
      </c>
      <c r="D239" s="54">
        <v>159</v>
      </c>
      <c r="E239" s="54">
        <v>155</v>
      </c>
      <c r="F239" s="54">
        <v>156</v>
      </c>
      <c r="G239" s="54">
        <v>164</v>
      </c>
      <c r="H239" s="54">
        <v>185</v>
      </c>
      <c r="I239" s="54">
        <v>54</v>
      </c>
      <c r="J239" s="54">
        <v>43</v>
      </c>
      <c r="K239" s="54">
        <v>-33</v>
      </c>
      <c r="L239" s="54">
        <v>193</v>
      </c>
      <c r="M239" s="54">
        <v>215</v>
      </c>
      <c r="N239" s="54">
        <v>335</v>
      </c>
      <c r="O239" s="54">
        <v>135</v>
      </c>
      <c r="P239" s="54">
        <v>146</v>
      </c>
      <c r="Q239" s="54">
        <v>56</v>
      </c>
      <c r="R239" s="54">
        <v>49</v>
      </c>
      <c r="S239" s="54">
        <v>323</v>
      </c>
      <c r="T239" s="54">
        <v>73</v>
      </c>
      <c r="U239" s="54">
        <v>29</v>
      </c>
      <c r="V239" s="54">
        <v>30</v>
      </c>
      <c r="W239" s="54">
        <v>20</v>
      </c>
      <c r="X239" s="54">
        <v>12</v>
      </c>
      <c r="Y239" s="54">
        <v>-16</v>
      </c>
      <c r="Z239" s="54">
        <v>8</v>
      </c>
      <c r="AA239" s="54">
        <v>61</v>
      </c>
      <c r="AB239" s="54" t="s">
        <v>604</v>
      </c>
      <c r="AC239" s="54" t="s">
        <v>604</v>
      </c>
      <c r="AD239" s="54">
        <v>235</v>
      </c>
      <c r="AE239" s="54">
        <v>165</v>
      </c>
      <c r="AF239" s="54">
        <v>194</v>
      </c>
    </row>
    <row r="240" spans="1:32" x14ac:dyDescent="0.15">
      <c r="A240" s="54" t="s">
        <v>598</v>
      </c>
      <c r="B240" s="54" t="s">
        <v>586</v>
      </c>
      <c r="C240" s="54" t="s">
        <v>586</v>
      </c>
      <c r="D240" s="54" t="s">
        <v>586</v>
      </c>
      <c r="E240" s="54" t="s">
        <v>586</v>
      </c>
      <c r="F240" s="54" t="s">
        <v>586</v>
      </c>
      <c r="G240" s="54" t="s">
        <v>586</v>
      </c>
      <c r="H240" s="54" t="s">
        <v>586</v>
      </c>
      <c r="I240" s="54" t="s">
        <v>586</v>
      </c>
      <c r="J240" s="54" t="s">
        <v>586</v>
      </c>
      <c r="K240" s="54" t="s">
        <v>586</v>
      </c>
      <c r="L240" s="54" t="s">
        <v>586</v>
      </c>
      <c r="M240" s="54" t="s">
        <v>586</v>
      </c>
      <c r="N240" s="54">
        <v>1</v>
      </c>
      <c r="O240" s="54">
        <v>1</v>
      </c>
      <c r="P240" s="54">
        <v>1</v>
      </c>
      <c r="Q240" s="54">
        <v>1</v>
      </c>
      <c r="R240" s="54">
        <v>1</v>
      </c>
      <c r="S240" s="54">
        <v>1</v>
      </c>
      <c r="T240" s="54" t="s">
        <v>619</v>
      </c>
      <c r="U240" s="54" t="s">
        <v>619</v>
      </c>
      <c r="V240" s="54" t="s">
        <v>619</v>
      </c>
      <c r="W240" s="54" t="s">
        <v>619</v>
      </c>
      <c r="X240" s="54">
        <v>1</v>
      </c>
      <c r="Y240" s="54">
        <v>1</v>
      </c>
      <c r="Z240" s="54">
        <v>1</v>
      </c>
      <c r="AA240" s="54">
        <v>1</v>
      </c>
      <c r="AB240" s="54">
        <v>1</v>
      </c>
      <c r="AC240" s="54">
        <v>1</v>
      </c>
      <c r="AD240" s="54">
        <v>1</v>
      </c>
      <c r="AE240" s="54">
        <v>1</v>
      </c>
      <c r="AF240" s="54">
        <v>1</v>
      </c>
    </row>
    <row r="241" spans="1:32" x14ac:dyDescent="0.15">
      <c r="A241" s="54" t="s">
        <v>597</v>
      </c>
      <c r="B241" s="54" t="s">
        <v>586</v>
      </c>
      <c r="C241" s="54" t="s">
        <v>586</v>
      </c>
      <c r="D241" s="54" t="s">
        <v>586</v>
      </c>
      <c r="E241" s="54" t="s">
        <v>586</v>
      </c>
      <c r="F241" s="54" t="s">
        <v>586</v>
      </c>
      <c r="G241" s="54" t="s">
        <v>586</v>
      </c>
      <c r="H241" s="54" t="s">
        <v>586</v>
      </c>
      <c r="I241" s="54">
        <v>0</v>
      </c>
      <c r="J241" s="54">
        <v>0</v>
      </c>
      <c r="K241" s="54">
        <v>0</v>
      </c>
      <c r="L241" s="54">
        <v>0</v>
      </c>
      <c r="M241" s="54">
        <v>0</v>
      </c>
      <c r="N241" s="54">
        <v>2</v>
      </c>
      <c r="O241" s="54">
        <v>3</v>
      </c>
      <c r="P241" s="54">
        <v>3</v>
      </c>
      <c r="Q241" s="54">
        <v>2</v>
      </c>
      <c r="R241" s="54">
        <v>2</v>
      </c>
      <c r="S241" s="54">
        <v>3</v>
      </c>
      <c r="T241" s="54">
        <v>3</v>
      </c>
      <c r="U241" s="54">
        <v>0</v>
      </c>
      <c r="V241" s="54">
        <v>0</v>
      </c>
      <c r="W241" s="54">
        <v>0</v>
      </c>
      <c r="X241" s="54" t="s">
        <v>586</v>
      </c>
      <c r="Y241" s="54" t="s">
        <v>586</v>
      </c>
      <c r="Z241" s="54" t="s">
        <v>586</v>
      </c>
      <c r="AA241" s="54" t="s">
        <v>586</v>
      </c>
      <c r="AB241" s="54" t="s">
        <v>586</v>
      </c>
      <c r="AC241" s="54" t="s">
        <v>586</v>
      </c>
      <c r="AD241" s="54" t="s">
        <v>586</v>
      </c>
      <c r="AE241" s="54" t="s">
        <v>586</v>
      </c>
      <c r="AF241" s="54" t="s">
        <v>586</v>
      </c>
    </row>
    <row r="242" spans="1:32" x14ac:dyDescent="0.15">
      <c r="A242" s="54" t="s">
        <v>596</v>
      </c>
      <c r="B242" s="54">
        <v>11</v>
      </c>
      <c r="C242" s="54">
        <v>12</v>
      </c>
      <c r="D242" s="54">
        <v>10</v>
      </c>
      <c r="E242" s="54">
        <v>11</v>
      </c>
      <c r="F242" s="54">
        <v>12</v>
      </c>
      <c r="G242" s="54">
        <v>9</v>
      </c>
      <c r="H242" s="54">
        <v>11</v>
      </c>
      <c r="I242" s="54">
        <v>10</v>
      </c>
      <c r="J242" s="54">
        <v>12</v>
      </c>
      <c r="K242" s="54">
        <v>7</v>
      </c>
      <c r="L242" s="54">
        <v>9</v>
      </c>
      <c r="M242" s="54">
        <v>10</v>
      </c>
      <c r="N242" s="54">
        <v>21</v>
      </c>
      <c r="O242" s="54">
        <v>16</v>
      </c>
      <c r="P242" s="54">
        <v>19</v>
      </c>
      <c r="Q242" s="54">
        <v>22</v>
      </c>
      <c r="R242" s="54">
        <v>24</v>
      </c>
      <c r="S242" s="54">
        <v>27</v>
      </c>
      <c r="T242" s="54">
        <v>29</v>
      </c>
      <c r="U242" s="54">
        <v>45</v>
      </c>
      <c r="V242" s="54">
        <v>31</v>
      </c>
      <c r="W242" s="54">
        <v>47</v>
      </c>
      <c r="X242" s="54">
        <v>56</v>
      </c>
      <c r="Y242" s="54">
        <v>52</v>
      </c>
      <c r="Z242" s="54">
        <v>69</v>
      </c>
      <c r="AA242" s="54">
        <v>80</v>
      </c>
      <c r="AB242" s="54">
        <v>113</v>
      </c>
      <c r="AC242" s="54">
        <v>90</v>
      </c>
      <c r="AD242" s="54">
        <v>101</v>
      </c>
      <c r="AE242" s="54">
        <v>94</v>
      </c>
      <c r="AF242" s="54">
        <v>102</v>
      </c>
    </row>
    <row r="243" spans="1:32" x14ac:dyDescent="0.15">
      <c r="A243" s="54" t="s">
        <v>595</v>
      </c>
      <c r="B243" s="54" t="s">
        <v>586</v>
      </c>
      <c r="C243" s="54" t="s">
        <v>586</v>
      </c>
      <c r="D243" s="54" t="s">
        <v>586</v>
      </c>
      <c r="E243" s="54" t="s">
        <v>586</v>
      </c>
      <c r="F243" s="54" t="s">
        <v>586</v>
      </c>
      <c r="G243" s="54" t="s">
        <v>586</v>
      </c>
      <c r="H243" s="54" t="s">
        <v>586</v>
      </c>
      <c r="I243" s="54" t="s">
        <v>586</v>
      </c>
      <c r="J243" s="54" t="s">
        <v>586</v>
      </c>
      <c r="K243" s="54" t="s">
        <v>586</v>
      </c>
      <c r="L243" s="54" t="s">
        <v>586</v>
      </c>
      <c r="M243" s="54" t="s">
        <v>586</v>
      </c>
      <c r="N243" s="54" t="s">
        <v>586</v>
      </c>
      <c r="O243" s="54" t="s">
        <v>586</v>
      </c>
      <c r="P243" s="54" t="s">
        <v>586</v>
      </c>
      <c r="Q243" s="54" t="s">
        <v>586</v>
      </c>
      <c r="R243" s="54" t="s">
        <v>586</v>
      </c>
      <c r="S243" s="54" t="s">
        <v>586</v>
      </c>
      <c r="T243" s="54" t="s">
        <v>586</v>
      </c>
      <c r="U243" s="54" t="s">
        <v>586</v>
      </c>
      <c r="V243" s="54" t="s">
        <v>586</v>
      </c>
      <c r="W243" s="54" t="s">
        <v>586</v>
      </c>
      <c r="X243" s="54" t="s">
        <v>586</v>
      </c>
      <c r="Y243" s="54" t="s">
        <v>586</v>
      </c>
      <c r="Z243" s="54" t="s">
        <v>586</v>
      </c>
      <c r="AA243" s="54" t="s">
        <v>586</v>
      </c>
      <c r="AB243" s="54" t="s">
        <v>586</v>
      </c>
      <c r="AC243" s="54">
        <v>10</v>
      </c>
      <c r="AD243" s="54">
        <v>10</v>
      </c>
      <c r="AE243" s="54">
        <v>10</v>
      </c>
      <c r="AF243" s="54">
        <v>10</v>
      </c>
    </row>
    <row r="244" spans="1:32" x14ac:dyDescent="0.15">
      <c r="A244" s="54" t="s">
        <v>594</v>
      </c>
      <c r="B244" s="54">
        <v>1</v>
      </c>
      <c r="C244" s="54">
        <v>2</v>
      </c>
      <c r="D244" s="54">
        <v>2</v>
      </c>
      <c r="E244" s="54">
        <v>2</v>
      </c>
      <c r="F244" s="54">
        <v>2</v>
      </c>
      <c r="G244" s="54">
        <v>3</v>
      </c>
      <c r="H244" s="54">
        <v>3</v>
      </c>
      <c r="I244" s="54">
        <v>2</v>
      </c>
      <c r="J244" s="54">
        <v>4</v>
      </c>
      <c r="K244" s="54">
        <v>4</v>
      </c>
      <c r="L244" s="54">
        <v>4</v>
      </c>
      <c r="M244" s="54">
        <v>4</v>
      </c>
      <c r="N244" s="54">
        <v>4</v>
      </c>
      <c r="O244" s="54" t="s">
        <v>604</v>
      </c>
      <c r="P244" s="54" t="s">
        <v>604</v>
      </c>
      <c r="Q244" s="54" t="s">
        <v>604</v>
      </c>
      <c r="R244" s="54">
        <v>5</v>
      </c>
      <c r="S244" s="54">
        <v>4</v>
      </c>
      <c r="T244" s="54" t="s">
        <v>619</v>
      </c>
      <c r="U244" s="54" t="s">
        <v>619</v>
      </c>
      <c r="V244" s="54" t="s">
        <v>619</v>
      </c>
      <c r="W244" s="54" t="s">
        <v>619</v>
      </c>
      <c r="X244" s="54" t="s">
        <v>619</v>
      </c>
      <c r="Y244" s="54" t="s">
        <v>619</v>
      </c>
      <c r="Z244" s="54" t="s">
        <v>619</v>
      </c>
      <c r="AA244" s="54" t="s">
        <v>619</v>
      </c>
      <c r="AB244" s="54" t="s">
        <v>619</v>
      </c>
      <c r="AC244" s="54" t="s">
        <v>586</v>
      </c>
      <c r="AD244" s="54" t="s">
        <v>586</v>
      </c>
      <c r="AE244" s="54" t="s">
        <v>586</v>
      </c>
      <c r="AF244" s="54" t="s">
        <v>586</v>
      </c>
    </row>
    <row r="245" spans="1:32" x14ac:dyDescent="0.15">
      <c r="A245" s="54" t="s">
        <v>593</v>
      </c>
      <c r="B245" s="54" t="s">
        <v>586</v>
      </c>
      <c r="C245" s="54" t="s">
        <v>586</v>
      </c>
      <c r="D245" s="54" t="s">
        <v>586</v>
      </c>
      <c r="E245" s="54" t="s">
        <v>586</v>
      </c>
      <c r="F245" s="54" t="s">
        <v>586</v>
      </c>
      <c r="G245" s="54" t="s">
        <v>586</v>
      </c>
      <c r="H245" s="54" t="s">
        <v>586</v>
      </c>
      <c r="I245" s="54" t="s">
        <v>586</v>
      </c>
      <c r="J245" s="54" t="s">
        <v>586</v>
      </c>
      <c r="K245" s="54" t="s">
        <v>586</v>
      </c>
      <c r="L245" s="54" t="s">
        <v>586</v>
      </c>
      <c r="M245" s="54" t="s">
        <v>586</v>
      </c>
      <c r="N245" s="54" t="s">
        <v>586</v>
      </c>
      <c r="O245" s="54" t="s">
        <v>586</v>
      </c>
      <c r="P245" s="54" t="s">
        <v>586</v>
      </c>
      <c r="Q245" s="54" t="s">
        <v>586</v>
      </c>
      <c r="R245" s="54" t="s">
        <v>586</v>
      </c>
      <c r="S245" s="54" t="s">
        <v>586</v>
      </c>
      <c r="T245" s="54" t="s">
        <v>586</v>
      </c>
      <c r="U245" s="54" t="s">
        <v>586</v>
      </c>
      <c r="V245" s="54" t="s">
        <v>586</v>
      </c>
      <c r="W245" s="54" t="s">
        <v>586</v>
      </c>
      <c r="X245" s="54" t="s">
        <v>619</v>
      </c>
      <c r="Y245" s="54" t="s">
        <v>619</v>
      </c>
      <c r="Z245" s="54" t="s">
        <v>619</v>
      </c>
      <c r="AA245" s="54" t="s">
        <v>619</v>
      </c>
      <c r="AB245" s="54" t="s">
        <v>619</v>
      </c>
      <c r="AC245" s="54">
        <v>1</v>
      </c>
      <c r="AD245" s="54">
        <v>1</v>
      </c>
      <c r="AE245" s="54">
        <v>1</v>
      </c>
      <c r="AF245" s="54">
        <v>1</v>
      </c>
    </row>
    <row r="246" spans="1:32" x14ac:dyDescent="0.15">
      <c r="A246" s="54" t="s">
        <v>592</v>
      </c>
      <c r="B246" s="54" t="s">
        <v>586</v>
      </c>
      <c r="C246" s="54" t="s">
        <v>586</v>
      </c>
      <c r="D246" s="54" t="s">
        <v>586</v>
      </c>
      <c r="E246" s="54" t="s">
        <v>586</v>
      </c>
      <c r="F246" s="54" t="s">
        <v>586</v>
      </c>
      <c r="G246" s="54" t="s">
        <v>586</v>
      </c>
      <c r="H246" s="54" t="s">
        <v>586</v>
      </c>
      <c r="I246" s="54" t="s">
        <v>586</v>
      </c>
      <c r="J246" s="54" t="s">
        <v>586</v>
      </c>
      <c r="K246" s="54" t="s">
        <v>586</v>
      </c>
      <c r="L246" s="54" t="s">
        <v>586</v>
      </c>
      <c r="M246" s="54" t="s">
        <v>586</v>
      </c>
      <c r="N246" s="54" t="s">
        <v>586</v>
      </c>
      <c r="O246" s="54" t="s">
        <v>586</v>
      </c>
      <c r="P246" s="54" t="s">
        <v>586</v>
      </c>
      <c r="Q246" s="54" t="s">
        <v>586</v>
      </c>
      <c r="R246" s="54" t="s">
        <v>586</v>
      </c>
      <c r="S246" s="54" t="s">
        <v>586</v>
      </c>
      <c r="T246" s="54" t="s">
        <v>586</v>
      </c>
      <c r="U246" s="54" t="s">
        <v>586</v>
      </c>
      <c r="V246" s="54" t="s">
        <v>586</v>
      </c>
      <c r="W246" s="54" t="s">
        <v>586</v>
      </c>
      <c r="X246" s="54" t="s">
        <v>619</v>
      </c>
      <c r="Y246" s="54" t="s">
        <v>619</v>
      </c>
      <c r="Z246" s="54" t="s">
        <v>619</v>
      </c>
      <c r="AA246" s="54" t="s">
        <v>619</v>
      </c>
      <c r="AB246" s="54" t="s">
        <v>619</v>
      </c>
      <c r="AC246" s="54" t="s">
        <v>586</v>
      </c>
      <c r="AD246" s="54" t="s">
        <v>586</v>
      </c>
      <c r="AE246" s="54" t="s">
        <v>586</v>
      </c>
      <c r="AF246" s="54" t="s">
        <v>586</v>
      </c>
    </row>
    <row r="247" spans="1:32" x14ac:dyDescent="0.15">
      <c r="A247" s="54" t="s">
        <v>591</v>
      </c>
      <c r="B247" s="54">
        <v>0</v>
      </c>
      <c r="C247" s="54" t="s">
        <v>619</v>
      </c>
      <c r="D247" s="54" t="s">
        <v>619</v>
      </c>
      <c r="E247" s="54" t="s">
        <v>619</v>
      </c>
      <c r="F247" s="54" t="s">
        <v>619</v>
      </c>
      <c r="G247" s="54" t="s">
        <v>619</v>
      </c>
      <c r="H247" s="54" t="s">
        <v>619</v>
      </c>
      <c r="I247" s="54">
        <v>-1</v>
      </c>
      <c r="J247" s="54">
        <v>-1</v>
      </c>
      <c r="K247" s="54">
        <v>-1</v>
      </c>
      <c r="L247" s="54">
        <v>-1</v>
      </c>
      <c r="M247" s="54">
        <v>-1</v>
      </c>
      <c r="N247" s="54" t="s">
        <v>586</v>
      </c>
      <c r="O247" s="54" t="s">
        <v>586</v>
      </c>
      <c r="P247" s="54" t="s">
        <v>586</v>
      </c>
      <c r="Q247" s="54" t="s">
        <v>586</v>
      </c>
      <c r="R247" s="54" t="s">
        <v>586</v>
      </c>
      <c r="S247" s="54" t="s">
        <v>586</v>
      </c>
      <c r="T247" s="54" t="s">
        <v>586</v>
      </c>
      <c r="U247" s="54" t="s">
        <v>586</v>
      </c>
      <c r="V247" s="54" t="s">
        <v>586</v>
      </c>
      <c r="W247" s="54" t="s">
        <v>586</v>
      </c>
      <c r="X247" s="54">
        <v>4</v>
      </c>
      <c r="Y247" s="54">
        <v>4</v>
      </c>
      <c r="Z247" s="54">
        <v>14</v>
      </c>
      <c r="AA247" s="54">
        <v>34</v>
      </c>
      <c r="AB247" s="54">
        <v>4</v>
      </c>
      <c r="AC247" s="54">
        <v>6</v>
      </c>
      <c r="AD247" s="54">
        <v>6</v>
      </c>
      <c r="AE247" s="54">
        <v>6</v>
      </c>
      <c r="AF247" s="54">
        <v>6</v>
      </c>
    </row>
    <row r="248" spans="1:32" x14ac:dyDescent="0.15">
      <c r="A248" s="54" t="s">
        <v>590</v>
      </c>
      <c r="B248" s="54" t="s">
        <v>604</v>
      </c>
      <c r="C248" s="54" t="s">
        <v>604</v>
      </c>
      <c r="D248" s="54" t="s">
        <v>604</v>
      </c>
      <c r="E248" s="54" t="s">
        <v>604</v>
      </c>
      <c r="F248" s="54" t="s">
        <v>604</v>
      </c>
      <c r="G248" s="54" t="s">
        <v>604</v>
      </c>
      <c r="H248" s="54" t="s">
        <v>619</v>
      </c>
      <c r="I248" s="54" t="s">
        <v>619</v>
      </c>
      <c r="J248" s="54">
        <v>1</v>
      </c>
      <c r="K248" s="54">
        <v>-1</v>
      </c>
      <c r="L248" s="54">
        <v>49</v>
      </c>
      <c r="M248" s="54" t="s">
        <v>604</v>
      </c>
      <c r="N248" s="54" t="s">
        <v>604</v>
      </c>
      <c r="O248" s="54" t="s">
        <v>604</v>
      </c>
      <c r="P248" s="54" t="s">
        <v>604</v>
      </c>
      <c r="Q248" s="54" t="s">
        <v>604</v>
      </c>
      <c r="R248" s="54" t="s">
        <v>604</v>
      </c>
      <c r="S248" s="54" t="s">
        <v>604</v>
      </c>
      <c r="T248" s="54" t="s">
        <v>604</v>
      </c>
      <c r="U248" s="54" t="s">
        <v>604</v>
      </c>
      <c r="V248" s="54" t="s">
        <v>604</v>
      </c>
      <c r="W248" s="54" t="s">
        <v>604</v>
      </c>
      <c r="X248" s="54">
        <v>77</v>
      </c>
      <c r="Y248" s="54">
        <v>82</v>
      </c>
      <c r="Z248" s="54">
        <v>89</v>
      </c>
      <c r="AA248" s="54">
        <v>97</v>
      </c>
      <c r="AB248" s="54">
        <v>107</v>
      </c>
      <c r="AC248" s="54" t="s">
        <v>604</v>
      </c>
      <c r="AD248" s="54" t="s">
        <v>604</v>
      </c>
      <c r="AE248" s="54" t="s">
        <v>604</v>
      </c>
      <c r="AF248" s="54">
        <v>130</v>
      </c>
    </row>
    <row r="249" spans="1:32" x14ac:dyDescent="0.15">
      <c r="A249" s="54" t="s">
        <v>589</v>
      </c>
      <c r="B249" s="54" t="s">
        <v>619</v>
      </c>
      <c r="C249" s="54" t="s">
        <v>619</v>
      </c>
      <c r="D249" s="54" t="s">
        <v>619</v>
      </c>
      <c r="E249" s="54" t="s">
        <v>619</v>
      </c>
      <c r="F249" s="54" t="s">
        <v>619</v>
      </c>
      <c r="G249" s="54">
        <v>0</v>
      </c>
      <c r="H249" s="54">
        <v>0</v>
      </c>
      <c r="I249" s="54">
        <v>0</v>
      </c>
      <c r="J249" s="54">
        <v>0</v>
      </c>
      <c r="K249" s="54">
        <v>0</v>
      </c>
      <c r="L249" s="54">
        <v>0</v>
      </c>
      <c r="M249" s="54">
        <v>0</v>
      </c>
      <c r="N249" s="54">
        <v>15</v>
      </c>
      <c r="O249" s="54">
        <v>-31</v>
      </c>
      <c r="P249" s="54">
        <v>24</v>
      </c>
      <c r="Q249" s="54">
        <v>15</v>
      </c>
      <c r="R249" s="54" t="s">
        <v>604</v>
      </c>
      <c r="S249" s="54">
        <v>168</v>
      </c>
      <c r="T249" s="54">
        <v>141</v>
      </c>
      <c r="U249" s="54">
        <v>172</v>
      </c>
      <c r="V249" s="54">
        <v>181</v>
      </c>
      <c r="W249" s="54">
        <v>218</v>
      </c>
      <c r="X249" s="54">
        <v>205</v>
      </c>
      <c r="Y249" s="54">
        <v>261</v>
      </c>
      <c r="Z249" s="54">
        <v>261</v>
      </c>
      <c r="AA249" s="54">
        <v>426</v>
      </c>
      <c r="AB249" s="54">
        <v>477</v>
      </c>
      <c r="AC249" s="54">
        <v>738</v>
      </c>
      <c r="AD249" s="54">
        <v>799</v>
      </c>
      <c r="AE249" s="54">
        <v>964</v>
      </c>
      <c r="AF249" s="54">
        <v>1064</v>
      </c>
    </row>
    <row r="250" spans="1:32" x14ac:dyDescent="0.15">
      <c r="A250" s="54" t="s">
        <v>588</v>
      </c>
      <c r="B250" s="54" t="s">
        <v>619</v>
      </c>
      <c r="C250" s="54" t="s">
        <v>619</v>
      </c>
      <c r="D250" s="54" t="s">
        <v>619</v>
      </c>
      <c r="E250" s="54" t="s">
        <v>619</v>
      </c>
      <c r="F250" s="54" t="s">
        <v>619</v>
      </c>
      <c r="G250" s="54" t="s">
        <v>619</v>
      </c>
      <c r="H250" s="54">
        <v>1</v>
      </c>
      <c r="I250" s="54">
        <v>1</v>
      </c>
      <c r="J250" s="54">
        <v>1</v>
      </c>
      <c r="K250" s="54">
        <v>1</v>
      </c>
      <c r="L250" s="54">
        <v>1</v>
      </c>
      <c r="M250" s="54">
        <v>1</v>
      </c>
      <c r="N250" s="54" t="s">
        <v>586</v>
      </c>
      <c r="O250" s="54" t="s">
        <v>586</v>
      </c>
      <c r="P250" s="54" t="s">
        <v>586</v>
      </c>
      <c r="Q250" s="54" t="s">
        <v>586</v>
      </c>
      <c r="R250" s="54" t="s">
        <v>586</v>
      </c>
      <c r="S250" s="54" t="s">
        <v>586</v>
      </c>
      <c r="T250" s="54" t="s">
        <v>586</v>
      </c>
      <c r="U250" s="54" t="s">
        <v>586</v>
      </c>
      <c r="V250" s="54" t="s">
        <v>586</v>
      </c>
      <c r="W250" s="54" t="s">
        <v>586</v>
      </c>
      <c r="X250" s="54" t="s">
        <v>586</v>
      </c>
      <c r="Y250" s="54" t="s">
        <v>586</v>
      </c>
      <c r="Z250" s="54" t="s">
        <v>586</v>
      </c>
      <c r="AA250" s="54" t="s">
        <v>586</v>
      </c>
      <c r="AB250" s="54" t="s">
        <v>586</v>
      </c>
      <c r="AC250" s="54" t="s">
        <v>586</v>
      </c>
      <c r="AD250" s="54" t="s">
        <v>586</v>
      </c>
      <c r="AE250" s="54" t="s">
        <v>586</v>
      </c>
      <c r="AF250" s="54" t="s">
        <v>586</v>
      </c>
    </row>
    <row r="251" spans="1:32" x14ac:dyDescent="0.15">
      <c r="A251" s="54" t="s">
        <v>587</v>
      </c>
      <c r="B251" s="54">
        <v>5314</v>
      </c>
      <c r="C251" s="54">
        <v>5724</v>
      </c>
      <c r="D251" s="54">
        <v>5198</v>
      </c>
      <c r="E251" s="54">
        <v>5378</v>
      </c>
      <c r="F251" s="54">
        <v>4440</v>
      </c>
      <c r="G251" s="54">
        <v>3776</v>
      </c>
      <c r="H251" s="54">
        <v>3127</v>
      </c>
      <c r="I251" s="54">
        <v>2962</v>
      </c>
      <c r="J251" s="54">
        <v>2535</v>
      </c>
      <c r="K251" s="54">
        <v>2684</v>
      </c>
      <c r="L251" s="54">
        <v>3131</v>
      </c>
      <c r="M251" s="54">
        <v>3433</v>
      </c>
      <c r="N251" s="54">
        <v>4406</v>
      </c>
      <c r="O251" s="54">
        <v>3618</v>
      </c>
      <c r="P251" s="54">
        <v>4295</v>
      </c>
      <c r="Q251" s="54">
        <v>3752</v>
      </c>
      <c r="R251" s="54">
        <v>2837</v>
      </c>
      <c r="S251" s="54" t="s">
        <v>586</v>
      </c>
      <c r="T251" s="54" t="s">
        <v>586</v>
      </c>
      <c r="U251" s="54" t="s">
        <v>586</v>
      </c>
      <c r="V251" s="54" t="s">
        <v>586</v>
      </c>
      <c r="W251" s="54" t="s">
        <v>586</v>
      </c>
      <c r="X251" s="54" t="s">
        <v>586</v>
      </c>
      <c r="Y251" s="54" t="s">
        <v>586</v>
      </c>
      <c r="Z251" s="54" t="s">
        <v>586</v>
      </c>
      <c r="AA251" s="54" t="s">
        <v>586</v>
      </c>
      <c r="AB251" s="54" t="s">
        <v>586</v>
      </c>
      <c r="AC251" s="54" t="s">
        <v>586</v>
      </c>
      <c r="AD251" s="54" t="s">
        <v>586</v>
      </c>
      <c r="AE251" s="54" t="s">
        <v>586</v>
      </c>
      <c r="AF251" s="54" t="s">
        <v>586</v>
      </c>
    </row>
    <row r="252" spans="1:32" ht="14" x14ac:dyDescent="0.2">
      <c r="A252" s="524" t="s">
        <v>123</v>
      </c>
      <c r="B252" s="522"/>
      <c r="C252" s="522"/>
      <c r="D252" s="522"/>
      <c r="E252" s="522"/>
      <c r="F252" s="522"/>
      <c r="G252" s="522"/>
      <c r="H252" s="522"/>
      <c r="I252" s="522"/>
      <c r="J252" s="522"/>
      <c r="K252" s="522"/>
      <c r="L252" s="522"/>
      <c r="M252" s="522"/>
      <c r="N252" s="522"/>
      <c r="O252" s="522"/>
      <c r="P252" s="522"/>
      <c r="Q252" s="522"/>
      <c r="R252" s="522"/>
      <c r="S252" s="522"/>
      <c r="T252" s="522"/>
      <c r="U252" s="522"/>
      <c r="V252" s="522"/>
      <c r="W252" s="522"/>
      <c r="X252" s="522"/>
      <c r="Y252" s="522"/>
      <c r="Z252" s="522"/>
      <c r="AA252" s="522"/>
      <c r="AB252" s="522"/>
      <c r="AC252" s="522"/>
      <c r="AD252" s="522"/>
      <c r="AE252" s="522"/>
      <c r="AF252" s="522"/>
    </row>
    <row r="253" spans="1:32" x14ac:dyDescent="0.15">
      <c r="A253" s="521" t="s">
        <v>585</v>
      </c>
      <c r="B253" s="522"/>
      <c r="C253" s="522"/>
      <c r="D253" s="522"/>
      <c r="E253" s="522"/>
      <c r="F253" s="522"/>
      <c r="G253" s="522"/>
      <c r="H253" s="522"/>
      <c r="I253" s="522"/>
      <c r="J253" s="522"/>
      <c r="K253" s="522"/>
      <c r="L253" s="522"/>
      <c r="M253" s="522"/>
      <c r="N253" s="522"/>
      <c r="O253" s="522"/>
      <c r="P253" s="522"/>
      <c r="Q253" s="522"/>
      <c r="R253" s="522"/>
      <c r="S253" s="522"/>
      <c r="T253" s="522"/>
      <c r="U253" s="522"/>
      <c r="V253" s="522"/>
      <c r="W253" s="522"/>
      <c r="X253" s="522"/>
      <c r="Y253" s="522"/>
      <c r="Z253" s="522"/>
      <c r="AA253" s="522"/>
      <c r="AB253" s="522"/>
      <c r="AC253" s="522"/>
      <c r="AD253" s="522"/>
      <c r="AE253" s="522"/>
      <c r="AF253" s="522"/>
    </row>
    <row r="254" spans="1:32" x14ac:dyDescent="0.15">
      <c r="A254" s="521" t="s">
        <v>584</v>
      </c>
      <c r="B254" s="522"/>
      <c r="C254" s="522"/>
      <c r="D254" s="522"/>
      <c r="E254" s="522"/>
      <c r="F254" s="522"/>
      <c r="G254" s="522"/>
      <c r="H254" s="522"/>
      <c r="I254" s="522"/>
      <c r="J254" s="522"/>
      <c r="K254" s="522"/>
      <c r="L254" s="522"/>
      <c r="M254" s="522"/>
      <c r="N254" s="522"/>
      <c r="O254" s="522"/>
      <c r="P254" s="522"/>
      <c r="Q254" s="522"/>
      <c r="R254" s="522"/>
      <c r="S254" s="522"/>
      <c r="T254" s="522"/>
      <c r="U254" s="522"/>
      <c r="V254" s="522"/>
      <c r="W254" s="522"/>
      <c r="X254" s="522"/>
      <c r="Y254" s="522"/>
      <c r="Z254" s="522"/>
      <c r="AA254" s="522"/>
      <c r="AB254" s="522"/>
      <c r="AC254" s="522"/>
      <c r="AD254" s="522"/>
      <c r="AE254" s="522"/>
      <c r="AF254" s="522"/>
    </row>
    <row r="255" spans="1:32" x14ac:dyDescent="0.15">
      <c r="A255" s="521" t="s">
        <v>583</v>
      </c>
      <c r="B255" s="522"/>
      <c r="C255" s="522"/>
      <c r="D255" s="522"/>
      <c r="E255" s="522"/>
      <c r="F255" s="522"/>
      <c r="G255" s="522"/>
      <c r="H255" s="522"/>
      <c r="I255" s="522"/>
      <c r="J255" s="522"/>
      <c r="K255" s="522"/>
      <c r="L255" s="522"/>
      <c r="M255" s="522"/>
      <c r="N255" s="522"/>
      <c r="O255" s="522"/>
      <c r="P255" s="522"/>
      <c r="Q255" s="522"/>
      <c r="R255" s="522"/>
      <c r="S255" s="522"/>
      <c r="T255" s="522"/>
      <c r="U255" s="522"/>
      <c r="V255" s="522"/>
      <c r="W255" s="522"/>
      <c r="X255" s="522"/>
      <c r="Y255" s="522"/>
      <c r="Z255" s="522"/>
      <c r="AA255" s="522"/>
      <c r="AB255" s="522"/>
      <c r="AC255" s="522"/>
      <c r="AD255" s="522"/>
      <c r="AE255" s="522"/>
      <c r="AF255" s="522"/>
    </row>
    <row r="256" spans="1:32" x14ac:dyDescent="0.15">
      <c r="A256" s="521" t="s">
        <v>582</v>
      </c>
      <c r="B256" s="522"/>
      <c r="C256" s="522"/>
      <c r="D256" s="522"/>
      <c r="E256" s="522"/>
      <c r="F256" s="522"/>
      <c r="G256" s="522"/>
      <c r="H256" s="522"/>
      <c r="I256" s="522"/>
      <c r="J256" s="522"/>
      <c r="K256" s="522"/>
      <c r="L256" s="522"/>
      <c r="M256" s="522"/>
      <c r="N256" s="522"/>
      <c r="O256" s="522"/>
      <c r="P256" s="522"/>
      <c r="Q256" s="522"/>
      <c r="R256" s="522"/>
      <c r="S256" s="522"/>
      <c r="T256" s="522"/>
      <c r="U256" s="522"/>
      <c r="V256" s="522"/>
      <c r="W256" s="522"/>
      <c r="X256" s="522"/>
      <c r="Y256" s="522"/>
      <c r="Z256" s="522"/>
      <c r="AA256" s="522"/>
      <c r="AB256" s="522"/>
      <c r="AC256" s="522"/>
      <c r="AD256" s="522"/>
      <c r="AE256" s="522"/>
      <c r="AF256" s="522"/>
    </row>
    <row r="257" spans="1:32" x14ac:dyDescent="0.15">
      <c r="A257" s="521" t="s">
        <v>581</v>
      </c>
      <c r="B257" s="522"/>
      <c r="C257" s="522"/>
      <c r="D257" s="522"/>
      <c r="E257" s="522"/>
      <c r="F257" s="522"/>
      <c r="G257" s="522"/>
      <c r="H257" s="522"/>
      <c r="I257" s="522"/>
      <c r="J257" s="522"/>
      <c r="K257" s="522"/>
      <c r="L257" s="522"/>
      <c r="M257" s="522"/>
      <c r="N257" s="522"/>
      <c r="O257" s="522"/>
      <c r="P257" s="522"/>
      <c r="Q257" s="522"/>
      <c r="R257" s="522"/>
      <c r="S257" s="522"/>
      <c r="T257" s="522"/>
      <c r="U257" s="522"/>
      <c r="V257" s="522"/>
      <c r="W257" s="522"/>
      <c r="X257" s="522"/>
      <c r="Y257" s="522"/>
      <c r="Z257" s="522"/>
      <c r="AA257" s="522"/>
      <c r="AB257" s="522"/>
      <c r="AC257" s="522"/>
      <c r="AD257" s="522"/>
      <c r="AE257" s="522"/>
      <c r="AF257" s="522"/>
    </row>
    <row r="258" spans="1:32" x14ac:dyDescent="0.15">
      <c r="A258" s="521" t="s">
        <v>580</v>
      </c>
      <c r="B258" s="522"/>
      <c r="C258" s="522"/>
      <c r="D258" s="522"/>
      <c r="E258" s="522"/>
      <c r="F258" s="522"/>
      <c r="G258" s="522"/>
      <c r="H258" s="522"/>
      <c r="I258" s="522"/>
      <c r="J258" s="522"/>
      <c r="K258" s="522"/>
      <c r="L258" s="522"/>
      <c r="M258" s="522"/>
      <c r="N258" s="522"/>
      <c r="O258" s="522"/>
      <c r="P258" s="522"/>
      <c r="Q258" s="522"/>
      <c r="R258" s="522"/>
      <c r="S258" s="522"/>
      <c r="T258" s="522"/>
      <c r="U258" s="522"/>
      <c r="V258" s="522"/>
      <c r="W258" s="522"/>
      <c r="X258" s="522"/>
      <c r="Y258" s="522"/>
      <c r="Z258" s="522"/>
      <c r="AA258" s="522"/>
      <c r="AB258" s="522"/>
      <c r="AC258" s="522"/>
      <c r="AD258" s="522"/>
      <c r="AE258" s="522"/>
      <c r="AF258" s="522"/>
    </row>
    <row r="259" spans="1:32" x14ac:dyDescent="0.15">
      <c r="A259" s="521" t="s">
        <v>579</v>
      </c>
      <c r="B259" s="522"/>
      <c r="C259" s="522"/>
      <c r="D259" s="522"/>
      <c r="E259" s="522"/>
      <c r="F259" s="522"/>
      <c r="G259" s="522"/>
      <c r="H259" s="522"/>
      <c r="I259" s="522"/>
      <c r="J259" s="522"/>
      <c r="K259" s="522"/>
      <c r="L259" s="522"/>
      <c r="M259" s="522"/>
      <c r="N259" s="522"/>
      <c r="O259" s="522"/>
      <c r="P259" s="522"/>
      <c r="Q259" s="522"/>
      <c r="R259" s="522"/>
      <c r="S259" s="522"/>
      <c r="T259" s="522"/>
      <c r="U259" s="522"/>
      <c r="V259" s="522"/>
      <c r="W259" s="522"/>
      <c r="X259" s="522"/>
      <c r="Y259" s="522"/>
      <c r="Z259" s="522"/>
      <c r="AA259" s="522"/>
      <c r="AB259" s="522"/>
      <c r="AC259" s="522"/>
      <c r="AD259" s="522"/>
      <c r="AE259" s="522"/>
      <c r="AF259" s="522"/>
    </row>
    <row r="260" spans="1:32" x14ac:dyDescent="0.15">
      <c r="A260" s="521" t="s">
        <v>578</v>
      </c>
      <c r="B260" s="522"/>
      <c r="C260" s="522"/>
      <c r="D260" s="522"/>
      <c r="E260" s="522"/>
      <c r="F260" s="522"/>
      <c r="G260" s="522"/>
      <c r="H260" s="522"/>
      <c r="I260" s="522"/>
      <c r="J260" s="522"/>
      <c r="K260" s="522"/>
      <c r="L260" s="522"/>
      <c r="M260" s="522"/>
      <c r="N260" s="522"/>
      <c r="O260" s="522"/>
      <c r="P260" s="522"/>
      <c r="Q260" s="522"/>
      <c r="R260" s="522"/>
      <c r="S260" s="522"/>
      <c r="T260" s="522"/>
      <c r="U260" s="522"/>
      <c r="V260" s="522"/>
      <c r="W260" s="522"/>
      <c r="X260" s="522"/>
      <c r="Y260" s="522"/>
      <c r="Z260" s="522"/>
      <c r="AA260" s="522"/>
      <c r="AB260" s="522"/>
      <c r="AC260" s="522"/>
      <c r="AD260" s="522"/>
      <c r="AE260" s="522"/>
      <c r="AF260" s="522"/>
    </row>
    <row r="261" spans="1:32" x14ac:dyDescent="0.15">
      <c r="A261" s="521" t="s">
        <v>577</v>
      </c>
      <c r="B261" s="522"/>
      <c r="C261" s="522"/>
      <c r="D261" s="522"/>
      <c r="E261" s="522"/>
      <c r="F261" s="522"/>
      <c r="G261" s="522"/>
      <c r="H261" s="522"/>
      <c r="I261" s="522"/>
      <c r="J261" s="522"/>
      <c r="K261" s="522"/>
      <c r="L261" s="522"/>
      <c r="M261" s="522"/>
      <c r="N261" s="522"/>
      <c r="O261" s="522"/>
      <c r="P261" s="522"/>
      <c r="Q261" s="522"/>
      <c r="R261" s="522"/>
      <c r="S261" s="522"/>
      <c r="T261" s="522"/>
      <c r="U261" s="522"/>
      <c r="V261" s="522"/>
      <c r="W261" s="522"/>
      <c r="X261" s="522"/>
      <c r="Y261" s="522"/>
      <c r="Z261" s="522"/>
      <c r="AA261" s="522"/>
      <c r="AB261" s="522"/>
      <c r="AC261" s="522"/>
      <c r="AD261" s="522"/>
      <c r="AE261" s="522"/>
      <c r="AF261" s="522"/>
    </row>
    <row r="262" spans="1:32" x14ac:dyDescent="0.15">
      <c r="A262" s="521" t="s">
        <v>576</v>
      </c>
      <c r="B262" s="522"/>
      <c r="C262" s="522"/>
      <c r="D262" s="522"/>
      <c r="E262" s="522"/>
      <c r="F262" s="522"/>
      <c r="G262" s="522"/>
      <c r="H262" s="522"/>
      <c r="I262" s="522"/>
      <c r="J262" s="522"/>
      <c r="K262" s="522"/>
      <c r="L262" s="522"/>
      <c r="M262" s="522"/>
      <c r="N262" s="522"/>
      <c r="O262" s="522"/>
      <c r="P262" s="522"/>
      <c r="Q262" s="522"/>
      <c r="R262" s="522"/>
      <c r="S262" s="522"/>
      <c r="T262" s="522"/>
      <c r="U262" s="522"/>
      <c r="V262" s="522"/>
      <c r="W262" s="522"/>
      <c r="X262" s="522"/>
      <c r="Y262" s="522"/>
      <c r="Z262" s="522"/>
      <c r="AA262" s="522"/>
      <c r="AB262" s="522"/>
      <c r="AC262" s="522"/>
      <c r="AD262" s="522"/>
      <c r="AE262" s="522"/>
      <c r="AF262" s="522"/>
    </row>
    <row r="263" spans="1:32" x14ac:dyDescent="0.15">
      <c r="A263" s="521" t="s">
        <v>575</v>
      </c>
      <c r="B263" s="522"/>
      <c r="C263" s="522"/>
      <c r="D263" s="522"/>
      <c r="E263" s="522"/>
      <c r="F263" s="522"/>
      <c r="G263" s="522"/>
      <c r="H263" s="522"/>
      <c r="I263" s="522"/>
      <c r="J263" s="522"/>
      <c r="K263" s="522"/>
      <c r="L263" s="522"/>
      <c r="M263" s="522"/>
      <c r="N263" s="522"/>
      <c r="O263" s="522"/>
      <c r="P263" s="522"/>
      <c r="Q263" s="522"/>
      <c r="R263" s="522"/>
      <c r="S263" s="522"/>
      <c r="T263" s="522"/>
      <c r="U263" s="522"/>
      <c r="V263" s="522"/>
      <c r="W263" s="522"/>
      <c r="X263" s="522"/>
      <c r="Y263" s="522"/>
      <c r="Z263" s="522"/>
      <c r="AA263" s="522"/>
      <c r="AB263" s="522"/>
      <c r="AC263" s="522"/>
      <c r="AD263" s="522"/>
      <c r="AE263" s="522"/>
      <c r="AF263" s="522"/>
    </row>
  </sheetData>
  <mergeCells count="49">
    <mergeCell ref="A261:AF261"/>
    <mergeCell ref="A262:AF262"/>
    <mergeCell ref="A263:AF263"/>
    <mergeCell ref="A255:AF255"/>
    <mergeCell ref="A256:AF256"/>
    <mergeCell ref="A257:AF257"/>
    <mergeCell ref="A258:AF258"/>
    <mergeCell ref="A259:AF259"/>
    <mergeCell ref="A260:AF260"/>
    <mergeCell ref="A254:AF254"/>
    <mergeCell ref="X7"/>
    <mergeCell ref="Y7"/>
    <mergeCell ref="Z7"/>
    <mergeCell ref="AA7"/>
    <mergeCell ref="AD7"/>
    <mergeCell ref="AE7"/>
    <mergeCell ref="AF7"/>
    <mergeCell ref="A252:AF252"/>
    <mergeCell ref="A253:AF253"/>
    <mergeCell ref="Q7"/>
    <mergeCell ref="AB7"/>
    <mergeCell ref="AC7"/>
    <mergeCell ref="R7"/>
    <mergeCell ref="S7"/>
    <mergeCell ref="T7"/>
    <mergeCell ref="U7"/>
    <mergeCell ref="V7"/>
    <mergeCell ref="W7"/>
    <mergeCell ref="L7"/>
    <mergeCell ref="M7"/>
    <mergeCell ref="N7"/>
    <mergeCell ref="O7"/>
    <mergeCell ref="P7"/>
    <mergeCell ref="A1:AF1"/>
    <mergeCell ref="A2:AF2"/>
    <mergeCell ref="A3:AF3"/>
    <mergeCell ref="A4:AF4"/>
    <mergeCell ref="A6:A7"/>
    <mergeCell ref="B6:AF6"/>
    <mergeCell ref="B7"/>
    <mergeCell ref="C7"/>
    <mergeCell ref="D7"/>
    <mergeCell ref="E7"/>
    <mergeCell ref="F7"/>
    <mergeCell ref="G7"/>
    <mergeCell ref="H7"/>
    <mergeCell ref="I7"/>
    <mergeCell ref="J7"/>
    <mergeCell ref="K7"/>
  </mergeCells>
  <pageMargins left="0.75" right="0.75" top="1" bottom="1" header="0.5" footer="0.5"/>
  <pageSetup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N95"/>
  <sheetViews>
    <sheetView zoomScale="150" zoomScaleNormal="150" zoomScalePageLayoutView="150" workbookViewId="0">
      <pane xSplit="1" ySplit="7" topLeftCell="B8" activePane="bottomRight" state="frozen"/>
      <selection activeCell="B8" sqref="B8"/>
      <selection pane="topRight" activeCell="B8" sqref="B8"/>
      <selection pane="bottomLeft" activeCell="B8" sqref="B8"/>
      <selection pane="bottomRight" activeCell="N41" sqref="N41:N49"/>
    </sheetView>
  </sheetViews>
  <sheetFormatPr baseColWidth="10" defaultColWidth="7.5703125" defaultRowHeight="13" x14ac:dyDescent="0.15"/>
  <cols>
    <col min="1" max="1" width="38.140625" style="344" customWidth="1"/>
    <col min="2" max="11" width="12" style="344" customWidth="1"/>
    <col min="12" max="16384" width="7.5703125" style="344"/>
  </cols>
  <sheetData>
    <row r="1" spans="1:14" x14ac:dyDescent="0.15">
      <c r="A1" s="356" t="s">
        <v>1348</v>
      </c>
    </row>
    <row r="3" spans="1:14" ht="20" x14ac:dyDescent="0.2">
      <c r="A3" s="555" t="s">
        <v>1347</v>
      </c>
      <c r="B3" s="556"/>
      <c r="C3" s="556"/>
      <c r="D3" s="556"/>
      <c r="E3" s="556"/>
      <c r="F3" s="556"/>
      <c r="G3" s="556"/>
      <c r="H3" s="556"/>
      <c r="I3" s="556"/>
      <c r="J3" s="556"/>
      <c r="K3" s="556"/>
    </row>
    <row r="4" spans="1:14" ht="16" x14ac:dyDescent="0.2">
      <c r="A4" s="557" t="s">
        <v>497</v>
      </c>
      <c r="B4" s="522"/>
      <c r="C4" s="522"/>
      <c r="D4" s="522"/>
      <c r="E4" s="522"/>
      <c r="F4" s="522"/>
      <c r="G4" s="522"/>
      <c r="H4" s="522"/>
      <c r="I4" s="522"/>
      <c r="J4" s="522"/>
      <c r="K4" s="522"/>
    </row>
    <row r="5" spans="1:14" x14ac:dyDescent="0.15">
      <c r="A5" s="554" t="s">
        <v>5</v>
      </c>
      <c r="B5" s="554" t="s">
        <v>1346</v>
      </c>
      <c r="C5" s="554" t="s">
        <v>5</v>
      </c>
      <c r="D5" s="554" t="s">
        <v>5</v>
      </c>
      <c r="E5" s="554" t="s">
        <v>5</v>
      </c>
      <c r="F5" s="554" t="s">
        <v>5</v>
      </c>
      <c r="G5" s="554" t="s">
        <v>1345</v>
      </c>
      <c r="H5" s="554" t="s">
        <v>5</v>
      </c>
      <c r="I5" s="554" t="s">
        <v>5</v>
      </c>
      <c r="J5" s="554" t="s">
        <v>5</v>
      </c>
      <c r="K5" s="554" t="s">
        <v>1344</v>
      </c>
    </row>
    <row r="6" spans="1:14" ht="52" x14ac:dyDescent="0.15">
      <c r="A6" s="554" t="s">
        <v>5</v>
      </c>
      <c r="B6" s="355" t="s">
        <v>1340</v>
      </c>
      <c r="C6" s="355" t="s">
        <v>1343</v>
      </c>
      <c r="D6" s="355" t="s">
        <v>1342</v>
      </c>
      <c r="E6" s="355" t="s">
        <v>1341</v>
      </c>
      <c r="F6" s="355" t="s">
        <v>1259</v>
      </c>
      <c r="G6" s="355" t="s">
        <v>1340</v>
      </c>
      <c r="H6" s="355" t="s">
        <v>1339</v>
      </c>
      <c r="I6" s="355" t="s">
        <v>1338</v>
      </c>
      <c r="J6" s="355" t="s">
        <v>1259</v>
      </c>
      <c r="K6" s="554" t="s">
        <v>5</v>
      </c>
    </row>
    <row r="7" spans="1:14" x14ac:dyDescent="0.15">
      <c r="A7" s="554" t="s">
        <v>5</v>
      </c>
      <c r="B7" s="355" t="s">
        <v>1337</v>
      </c>
      <c r="C7" s="355" t="s">
        <v>1336</v>
      </c>
      <c r="D7" s="355" t="s">
        <v>1335</v>
      </c>
      <c r="E7" s="355" t="s">
        <v>1334</v>
      </c>
      <c r="F7" s="355" t="s">
        <v>1333</v>
      </c>
      <c r="G7" s="355" t="s">
        <v>1332</v>
      </c>
      <c r="H7" s="355" t="s">
        <v>1331</v>
      </c>
      <c r="I7" s="355" t="s">
        <v>1330</v>
      </c>
      <c r="J7" s="355" t="s">
        <v>1329</v>
      </c>
      <c r="K7" s="355" t="s">
        <v>1328</v>
      </c>
      <c r="N7" s="344" t="s">
        <v>1495</v>
      </c>
    </row>
    <row r="8" spans="1:14" x14ac:dyDescent="0.15">
      <c r="A8" s="354" t="s">
        <v>1327</v>
      </c>
      <c r="B8" s="352">
        <v>6814523</v>
      </c>
      <c r="C8" s="352">
        <v>5968678</v>
      </c>
      <c r="D8" s="352">
        <v>690406</v>
      </c>
      <c r="E8" s="352">
        <v>10297</v>
      </c>
      <c r="F8" s="352">
        <v>145144</v>
      </c>
      <c r="G8" s="352">
        <v>5699339</v>
      </c>
      <c r="H8" s="352">
        <v>5207006</v>
      </c>
      <c r="I8" s="352">
        <v>164986</v>
      </c>
      <c r="J8" s="352">
        <v>327347</v>
      </c>
      <c r="K8" s="352">
        <v>1115185</v>
      </c>
      <c r="N8" s="344">
        <f>I8/K8</f>
        <v>0.14794495980487543</v>
      </c>
    </row>
    <row r="9" spans="1:14" x14ac:dyDescent="0.15">
      <c r="A9" s="351" t="s">
        <v>5</v>
      </c>
      <c r="B9" s="350" t="s">
        <v>5</v>
      </c>
      <c r="C9" s="350" t="s">
        <v>5</v>
      </c>
      <c r="D9" s="350" t="s">
        <v>5</v>
      </c>
      <c r="E9" s="350" t="s">
        <v>5</v>
      </c>
      <c r="F9" s="350" t="s">
        <v>5</v>
      </c>
      <c r="G9" s="350" t="s">
        <v>5</v>
      </c>
      <c r="H9" s="350" t="s">
        <v>5</v>
      </c>
      <c r="I9" s="350" t="s">
        <v>5</v>
      </c>
      <c r="J9" s="350" t="s">
        <v>5</v>
      </c>
      <c r="K9" s="350" t="s">
        <v>5</v>
      </c>
    </row>
    <row r="10" spans="1:14" x14ac:dyDescent="0.15">
      <c r="A10" s="351" t="s">
        <v>1326</v>
      </c>
      <c r="B10" s="352">
        <v>726823</v>
      </c>
      <c r="C10" s="352">
        <v>662010</v>
      </c>
      <c r="D10" s="352">
        <v>48399</v>
      </c>
      <c r="E10" s="352">
        <v>2502</v>
      </c>
      <c r="F10" s="352">
        <v>13912</v>
      </c>
      <c r="G10" s="352">
        <v>639731</v>
      </c>
      <c r="H10" s="352">
        <v>604136</v>
      </c>
      <c r="I10" s="352">
        <v>7655</v>
      </c>
      <c r="J10" s="352">
        <v>27941</v>
      </c>
      <c r="K10" s="352">
        <v>87092</v>
      </c>
    </row>
    <row r="11" spans="1:14" x14ac:dyDescent="0.15">
      <c r="A11" s="351" t="s">
        <v>5</v>
      </c>
      <c r="B11" s="350" t="s">
        <v>5</v>
      </c>
      <c r="C11" s="350" t="s">
        <v>5</v>
      </c>
      <c r="D11" s="350" t="s">
        <v>5</v>
      </c>
      <c r="E11" s="350" t="s">
        <v>5</v>
      </c>
      <c r="F11" s="350" t="s">
        <v>5</v>
      </c>
      <c r="G11" s="350" t="s">
        <v>5</v>
      </c>
      <c r="H11" s="350" t="s">
        <v>5</v>
      </c>
      <c r="I11" s="350" t="s">
        <v>5</v>
      </c>
      <c r="J11" s="350" t="s">
        <v>5</v>
      </c>
      <c r="K11" s="350" t="s">
        <v>5</v>
      </c>
    </row>
    <row r="12" spans="1:14" x14ac:dyDescent="0.15">
      <c r="A12" s="351" t="s">
        <v>1325</v>
      </c>
      <c r="B12" s="352">
        <v>3380085</v>
      </c>
      <c r="C12" s="352">
        <v>2847781</v>
      </c>
      <c r="D12" s="352">
        <v>427859</v>
      </c>
      <c r="E12" s="352">
        <v>6420</v>
      </c>
      <c r="F12" s="352">
        <v>98025</v>
      </c>
      <c r="G12" s="352">
        <v>2758214</v>
      </c>
      <c r="H12" s="352">
        <v>2484264</v>
      </c>
      <c r="I12" s="352">
        <v>67685</v>
      </c>
      <c r="J12" s="352">
        <v>206266</v>
      </c>
      <c r="K12" s="352">
        <v>621870</v>
      </c>
      <c r="N12" s="436">
        <f>I12/K12</f>
        <v>0.10884107610915465</v>
      </c>
    </row>
    <row r="13" spans="1:14" x14ac:dyDescent="0.15">
      <c r="A13" s="349" t="s">
        <v>1324</v>
      </c>
      <c r="B13" s="348">
        <v>24485</v>
      </c>
      <c r="C13" s="348">
        <v>21206</v>
      </c>
      <c r="D13" s="348">
        <v>2889</v>
      </c>
      <c r="E13" s="348">
        <v>5</v>
      </c>
      <c r="F13" s="348">
        <v>385</v>
      </c>
      <c r="G13" s="348">
        <v>21450</v>
      </c>
      <c r="H13" s="348">
        <v>18914</v>
      </c>
      <c r="I13" s="348">
        <v>206</v>
      </c>
      <c r="J13" s="348">
        <v>2330</v>
      </c>
      <c r="K13" s="348">
        <v>3035</v>
      </c>
      <c r="N13" s="436">
        <f t="shared" ref="N13:N18" si="0">I13/K13</f>
        <v>6.7874794069192751E-2</v>
      </c>
    </row>
    <row r="14" spans="1:14" x14ac:dyDescent="0.15">
      <c r="A14" s="349" t="s">
        <v>1323</v>
      </c>
      <c r="B14" s="348">
        <v>152205</v>
      </c>
      <c r="C14" s="348">
        <v>144096</v>
      </c>
      <c r="D14" s="348">
        <v>5709</v>
      </c>
      <c r="E14" s="348">
        <v>698</v>
      </c>
      <c r="F14" s="348">
        <v>1702</v>
      </c>
      <c r="G14" s="348">
        <v>140383</v>
      </c>
      <c r="H14" s="348">
        <v>132011</v>
      </c>
      <c r="I14" s="348">
        <v>1508</v>
      </c>
      <c r="J14" s="348">
        <v>6864</v>
      </c>
      <c r="K14" s="348">
        <v>11822</v>
      </c>
      <c r="N14" s="436">
        <f t="shared" si="0"/>
        <v>0.1275587886990357</v>
      </c>
    </row>
    <row r="15" spans="1:14" x14ac:dyDescent="0.15">
      <c r="A15" s="349" t="s">
        <v>1322</v>
      </c>
      <c r="B15" s="348">
        <v>18554</v>
      </c>
      <c r="C15" s="348">
        <v>18354</v>
      </c>
      <c r="D15" s="348">
        <v>5</v>
      </c>
      <c r="E15" s="348">
        <v>-3</v>
      </c>
      <c r="F15" s="348">
        <v>199</v>
      </c>
      <c r="G15" s="348">
        <v>17248</v>
      </c>
      <c r="H15" s="348">
        <v>16151</v>
      </c>
      <c r="I15" s="348">
        <v>281</v>
      </c>
      <c r="J15" s="348">
        <v>817</v>
      </c>
      <c r="K15" s="348">
        <v>1306</v>
      </c>
      <c r="N15" s="436">
        <f t="shared" si="0"/>
        <v>0.21516079632465543</v>
      </c>
    </row>
    <row r="16" spans="1:14" x14ac:dyDescent="0.15">
      <c r="A16" s="349" t="s">
        <v>1321</v>
      </c>
      <c r="B16" s="348">
        <v>22766</v>
      </c>
      <c r="C16" s="348">
        <v>21171</v>
      </c>
      <c r="D16" s="348">
        <v>815</v>
      </c>
      <c r="E16" s="348">
        <v>10</v>
      </c>
      <c r="F16" s="348">
        <v>769</v>
      </c>
      <c r="G16" s="348">
        <v>19959</v>
      </c>
      <c r="H16" s="348">
        <v>14739</v>
      </c>
      <c r="I16" s="348">
        <v>3638</v>
      </c>
      <c r="J16" s="348">
        <v>1582</v>
      </c>
      <c r="K16" s="348">
        <v>2807</v>
      </c>
      <c r="N16" s="436">
        <f t="shared" si="0"/>
        <v>1.2960456002850018</v>
      </c>
    </row>
    <row r="17" spans="1:14" x14ac:dyDescent="0.15">
      <c r="A17" s="349" t="s">
        <v>1320</v>
      </c>
      <c r="B17" s="348">
        <v>12088</v>
      </c>
      <c r="C17" s="348">
        <v>11819</v>
      </c>
      <c r="D17" s="350" t="s">
        <v>1258</v>
      </c>
      <c r="E17" s="350" t="s">
        <v>1258</v>
      </c>
      <c r="F17" s="348">
        <v>57</v>
      </c>
      <c r="G17" s="348">
        <v>11308</v>
      </c>
      <c r="H17" s="348">
        <v>10591</v>
      </c>
      <c r="I17" s="348">
        <v>139</v>
      </c>
      <c r="J17" s="348">
        <v>578</v>
      </c>
      <c r="K17" s="348">
        <v>780</v>
      </c>
      <c r="N17" s="436">
        <f t="shared" si="0"/>
        <v>0.17820512820512821</v>
      </c>
    </row>
    <row r="18" spans="1:14" x14ac:dyDescent="0.15">
      <c r="A18" s="349" t="s">
        <v>1319</v>
      </c>
      <c r="B18" s="348">
        <v>228887</v>
      </c>
      <c r="C18" s="348">
        <v>220300</v>
      </c>
      <c r="D18" s="348">
        <v>4992</v>
      </c>
      <c r="E18" s="348">
        <v>-35</v>
      </c>
      <c r="F18" s="348">
        <v>3630</v>
      </c>
      <c r="G18" s="348">
        <v>219373</v>
      </c>
      <c r="H18" s="348">
        <v>204078</v>
      </c>
      <c r="I18" s="348">
        <v>3422</v>
      </c>
      <c r="J18" s="348">
        <v>11873</v>
      </c>
      <c r="K18" s="348">
        <v>9515</v>
      </c>
      <c r="N18" s="436">
        <f t="shared" si="0"/>
        <v>0.35964266946925905</v>
      </c>
    </row>
    <row r="19" spans="1:14" x14ac:dyDescent="0.15">
      <c r="A19" s="351" t="s">
        <v>5</v>
      </c>
      <c r="B19" s="350" t="s">
        <v>5</v>
      </c>
      <c r="C19" s="350" t="s">
        <v>5</v>
      </c>
      <c r="D19" s="350" t="s">
        <v>5</v>
      </c>
      <c r="E19" s="350" t="s">
        <v>5</v>
      </c>
      <c r="F19" s="350" t="s">
        <v>5</v>
      </c>
      <c r="G19" s="350" t="s">
        <v>5</v>
      </c>
      <c r="H19" s="350" t="s">
        <v>5</v>
      </c>
      <c r="I19" s="350" t="s">
        <v>5</v>
      </c>
      <c r="J19" s="350" t="s">
        <v>5</v>
      </c>
      <c r="K19" s="350" t="s">
        <v>5</v>
      </c>
    </row>
    <row r="20" spans="1:14" x14ac:dyDescent="0.15">
      <c r="A20" s="349" t="s">
        <v>1318</v>
      </c>
      <c r="B20" s="348">
        <v>369645</v>
      </c>
      <c r="C20" s="348">
        <v>352743</v>
      </c>
      <c r="D20" s="348">
        <v>7581</v>
      </c>
      <c r="E20" s="348">
        <v>157</v>
      </c>
      <c r="F20" s="348">
        <v>9165</v>
      </c>
      <c r="G20" s="348">
        <v>352189</v>
      </c>
      <c r="H20" s="348">
        <v>325560</v>
      </c>
      <c r="I20" s="348">
        <v>4828</v>
      </c>
      <c r="J20" s="348">
        <v>21802</v>
      </c>
      <c r="K20" s="348">
        <v>17456</v>
      </c>
      <c r="N20" s="436">
        <f>I20/K20</f>
        <v>0.27658111824014664</v>
      </c>
    </row>
    <row r="21" spans="1:14" x14ac:dyDescent="0.15">
      <c r="A21" s="349" t="s">
        <v>1317</v>
      </c>
      <c r="B21" s="348">
        <v>7060</v>
      </c>
      <c r="C21" s="348">
        <v>7218</v>
      </c>
      <c r="D21" s="350" t="s">
        <v>1258</v>
      </c>
      <c r="E21" s="350" t="s">
        <v>1258</v>
      </c>
      <c r="F21" s="350" t="s">
        <v>1258</v>
      </c>
      <c r="G21" s="348">
        <v>7309</v>
      </c>
      <c r="H21" s="348">
        <v>7063</v>
      </c>
      <c r="I21" s="350" t="s">
        <v>1258</v>
      </c>
      <c r="J21" s="350" t="s">
        <v>1258</v>
      </c>
      <c r="K21" s="348">
        <v>-249</v>
      </c>
      <c r="N21" s="436" t="e">
        <f t="shared" ref="N21:N49" si="1">I21/K21</f>
        <v>#VALUE!</v>
      </c>
    </row>
    <row r="22" spans="1:14" x14ac:dyDescent="0.15">
      <c r="A22" s="349" t="s">
        <v>1316</v>
      </c>
      <c r="B22" s="348">
        <v>21294</v>
      </c>
      <c r="C22" s="348">
        <v>19217</v>
      </c>
      <c r="D22" s="350" t="s">
        <v>1258</v>
      </c>
      <c r="E22" s="350" t="s">
        <v>1258</v>
      </c>
      <c r="F22" s="350" t="s">
        <v>1258</v>
      </c>
      <c r="G22" s="348">
        <v>18365</v>
      </c>
      <c r="H22" s="348">
        <v>16247</v>
      </c>
      <c r="I22" s="348">
        <v>160</v>
      </c>
      <c r="J22" s="348">
        <v>1958</v>
      </c>
      <c r="K22" s="348">
        <v>2928</v>
      </c>
      <c r="N22" s="436">
        <f t="shared" si="1"/>
        <v>5.4644808743169397E-2</v>
      </c>
    </row>
    <row r="23" spans="1:14" x14ac:dyDescent="0.15">
      <c r="A23" s="349" t="s">
        <v>1315</v>
      </c>
      <c r="B23" s="348">
        <v>410306</v>
      </c>
      <c r="C23" s="348">
        <v>320921</v>
      </c>
      <c r="D23" s="348">
        <v>61722</v>
      </c>
      <c r="E23" s="348">
        <v>1902</v>
      </c>
      <c r="F23" s="348">
        <v>25762</v>
      </c>
      <c r="G23" s="348">
        <v>266435</v>
      </c>
      <c r="H23" s="348">
        <v>222430</v>
      </c>
      <c r="I23" s="348">
        <v>3162</v>
      </c>
      <c r="J23" s="348">
        <v>40843</v>
      </c>
      <c r="K23" s="348">
        <v>143871</v>
      </c>
      <c r="N23" s="436">
        <f t="shared" si="1"/>
        <v>2.197802197802198E-2</v>
      </c>
    </row>
    <row r="24" spans="1:14" x14ac:dyDescent="0.15">
      <c r="A24" s="349" t="s">
        <v>1314</v>
      </c>
      <c r="B24" s="348">
        <v>124576</v>
      </c>
      <c r="C24" s="348">
        <v>121054</v>
      </c>
      <c r="D24" s="348">
        <v>1819</v>
      </c>
      <c r="E24" s="348">
        <v>303</v>
      </c>
      <c r="F24" s="348">
        <v>1400</v>
      </c>
      <c r="G24" s="348">
        <v>119299</v>
      </c>
      <c r="H24" s="348">
        <v>112533</v>
      </c>
      <c r="I24" s="348">
        <v>1979</v>
      </c>
      <c r="J24" s="348">
        <v>4787</v>
      </c>
      <c r="K24" s="348">
        <v>5277</v>
      </c>
      <c r="N24" s="436">
        <f t="shared" si="1"/>
        <v>0.37502368770134548</v>
      </c>
    </row>
    <row r="25" spans="1:14" x14ac:dyDescent="0.15">
      <c r="A25" s="349" t="s">
        <v>1313</v>
      </c>
      <c r="B25" s="348">
        <v>116558</v>
      </c>
      <c r="C25" s="348">
        <v>33471</v>
      </c>
      <c r="D25" s="348">
        <v>78264</v>
      </c>
      <c r="E25" s="348">
        <v>-4155</v>
      </c>
      <c r="F25" s="348">
        <v>8977</v>
      </c>
      <c r="G25" s="348">
        <v>40449</v>
      </c>
      <c r="H25" s="348">
        <v>27644</v>
      </c>
      <c r="I25" s="348">
        <v>1824</v>
      </c>
      <c r="J25" s="348">
        <v>10981</v>
      </c>
      <c r="K25" s="348">
        <v>76108</v>
      </c>
      <c r="N25" s="436">
        <f t="shared" si="1"/>
        <v>2.3965943133441952E-2</v>
      </c>
    </row>
    <row r="26" spans="1:14" x14ac:dyDescent="0.15">
      <c r="A26" s="349" t="s">
        <v>1312</v>
      </c>
      <c r="B26" s="348">
        <v>386515</v>
      </c>
      <c r="C26" s="348">
        <v>228316</v>
      </c>
      <c r="D26" s="348">
        <v>140045</v>
      </c>
      <c r="E26" s="348">
        <v>-1151</v>
      </c>
      <c r="F26" s="348">
        <v>19305</v>
      </c>
      <c r="G26" s="348">
        <v>237457</v>
      </c>
      <c r="H26" s="348">
        <v>207057</v>
      </c>
      <c r="I26" s="348">
        <v>5027</v>
      </c>
      <c r="J26" s="348">
        <v>25372</v>
      </c>
      <c r="K26" s="348">
        <v>149058</v>
      </c>
      <c r="N26" s="436">
        <f t="shared" si="1"/>
        <v>3.3725127131720538E-2</v>
      </c>
    </row>
    <row r="27" spans="1:14" x14ac:dyDescent="0.15">
      <c r="A27" s="351" t="s">
        <v>5</v>
      </c>
      <c r="B27" s="350" t="s">
        <v>5</v>
      </c>
      <c r="C27" s="350" t="s">
        <v>5</v>
      </c>
      <c r="D27" s="350" t="s">
        <v>5</v>
      </c>
      <c r="E27" s="350" t="s">
        <v>5</v>
      </c>
      <c r="F27" s="350" t="s">
        <v>5</v>
      </c>
      <c r="G27" s="350" t="s">
        <v>5</v>
      </c>
      <c r="H27" s="350" t="s">
        <v>5</v>
      </c>
      <c r="I27" s="350" t="s">
        <v>5</v>
      </c>
      <c r="J27" s="350" t="s">
        <v>5</v>
      </c>
      <c r="K27" s="350" t="s">
        <v>5</v>
      </c>
    </row>
    <row r="28" spans="1:14" x14ac:dyDescent="0.15">
      <c r="A28" s="349" t="s">
        <v>1311</v>
      </c>
      <c r="B28" s="348">
        <v>68194</v>
      </c>
      <c r="C28" s="348">
        <v>60776</v>
      </c>
      <c r="D28" s="348">
        <v>6892</v>
      </c>
      <c r="E28" s="350" t="s">
        <v>1258</v>
      </c>
      <c r="F28" s="350" t="s">
        <v>1258</v>
      </c>
      <c r="G28" s="348">
        <v>55144</v>
      </c>
      <c r="H28" s="348">
        <v>38794</v>
      </c>
      <c r="I28" s="348">
        <v>12809</v>
      </c>
      <c r="J28" s="348">
        <v>3541</v>
      </c>
      <c r="K28" s="348">
        <v>13050</v>
      </c>
      <c r="N28" s="436">
        <f t="shared" si="1"/>
        <v>0.9815325670498084</v>
      </c>
    </row>
    <row r="29" spans="1:14" x14ac:dyDescent="0.15">
      <c r="A29" s="349" t="s">
        <v>1310</v>
      </c>
      <c r="B29" s="348">
        <v>40829</v>
      </c>
      <c r="C29" s="348">
        <v>40024</v>
      </c>
      <c r="D29" s="348">
        <v>5</v>
      </c>
      <c r="E29" s="348">
        <v>201</v>
      </c>
      <c r="F29" s="348">
        <v>599</v>
      </c>
      <c r="G29" s="348">
        <v>38210</v>
      </c>
      <c r="H29" s="348">
        <v>35818</v>
      </c>
      <c r="I29" s="348">
        <v>503</v>
      </c>
      <c r="J29" s="348">
        <v>1888</v>
      </c>
      <c r="K29" s="348">
        <v>2618</v>
      </c>
      <c r="N29" s="436">
        <f t="shared" si="1"/>
        <v>0.19213139801375095</v>
      </c>
    </row>
    <row r="30" spans="1:14" x14ac:dyDescent="0.15">
      <c r="A30" s="349" t="s">
        <v>1309</v>
      </c>
      <c r="B30" s="348">
        <v>16771</v>
      </c>
      <c r="C30" s="348">
        <v>11438</v>
      </c>
      <c r="D30" s="350" t="s">
        <v>1258</v>
      </c>
      <c r="E30" s="350" t="s">
        <v>1258</v>
      </c>
      <c r="F30" s="350" t="s">
        <v>1258</v>
      </c>
      <c r="G30" s="348">
        <v>11087</v>
      </c>
      <c r="H30" s="348">
        <v>10461</v>
      </c>
      <c r="I30" s="350" t="s">
        <v>1258</v>
      </c>
      <c r="J30" s="350" t="s">
        <v>1258</v>
      </c>
      <c r="K30" s="348">
        <v>5683</v>
      </c>
      <c r="N30" s="436" t="e">
        <f t="shared" si="1"/>
        <v>#VALUE!</v>
      </c>
    </row>
    <row r="31" spans="1:14" x14ac:dyDescent="0.15">
      <c r="A31" s="349" t="s">
        <v>1308</v>
      </c>
      <c r="B31" s="348">
        <v>47892</v>
      </c>
      <c r="C31" s="348">
        <v>45756</v>
      </c>
      <c r="D31" s="350" t="s">
        <v>1258</v>
      </c>
      <c r="E31" s="348">
        <v>-4</v>
      </c>
      <c r="F31" s="350" t="s">
        <v>1258</v>
      </c>
      <c r="G31" s="348">
        <v>42264</v>
      </c>
      <c r="H31" s="348">
        <v>39609</v>
      </c>
      <c r="I31" s="348">
        <v>1001</v>
      </c>
      <c r="J31" s="348">
        <v>1654</v>
      </c>
      <c r="K31" s="348">
        <v>5628</v>
      </c>
      <c r="N31" s="436">
        <f t="shared" si="1"/>
        <v>0.17786069651741293</v>
      </c>
    </row>
    <row r="32" spans="1:14" x14ac:dyDescent="0.15">
      <c r="A32" s="349" t="s">
        <v>1307</v>
      </c>
      <c r="B32" s="348">
        <v>95462</v>
      </c>
      <c r="C32" s="348">
        <v>89194</v>
      </c>
      <c r="D32" s="348">
        <v>4921</v>
      </c>
      <c r="E32" s="348">
        <v>-148</v>
      </c>
      <c r="F32" s="348">
        <v>1495</v>
      </c>
      <c r="G32" s="348">
        <v>88001</v>
      </c>
      <c r="H32" s="348">
        <v>82551</v>
      </c>
      <c r="I32" s="348">
        <v>914</v>
      </c>
      <c r="J32" s="348">
        <v>4537</v>
      </c>
      <c r="K32" s="348">
        <v>7460</v>
      </c>
      <c r="N32" s="436">
        <f t="shared" si="1"/>
        <v>0.1225201072386059</v>
      </c>
    </row>
    <row r="33" spans="1:14" x14ac:dyDescent="0.15">
      <c r="A33" s="349" t="s">
        <v>1306</v>
      </c>
      <c r="B33" s="348">
        <v>41196</v>
      </c>
      <c r="C33" s="348">
        <v>36116</v>
      </c>
      <c r="D33" s="348">
        <v>2827</v>
      </c>
      <c r="E33" s="348">
        <v>343</v>
      </c>
      <c r="F33" s="348">
        <v>1910</v>
      </c>
      <c r="G33" s="348">
        <v>38445</v>
      </c>
      <c r="H33" s="348">
        <v>32659</v>
      </c>
      <c r="I33" s="348">
        <v>475</v>
      </c>
      <c r="J33" s="348">
        <v>5312</v>
      </c>
      <c r="K33" s="348">
        <v>2751</v>
      </c>
      <c r="N33" s="436">
        <f t="shared" si="1"/>
        <v>0.17266448564158487</v>
      </c>
    </row>
    <row r="34" spans="1:14" x14ac:dyDescent="0.15">
      <c r="A34" s="349" t="s">
        <v>1305</v>
      </c>
      <c r="B34" s="348">
        <v>345750</v>
      </c>
      <c r="C34" s="348">
        <v>304431</v>
      </c>
      <c r="D34" s="348">
        <v>35150</v>
      </c>
      <c r="E34" s="348">
        <v>-177</v>
      </c>
      <c r="F34" s="348">
        <v>6346</v>
      </c>
      <c r="G34" s="348">
        <v>289432</v>
      </c>
      <c r="H34" s="348">
        <v>270656</v>
      </c>
      <c r="I34" s="348">
        <v>3761</v>
      </c>
      <c r="J34" s="348">
        <v>15015</v>
      </c>
      <c r="K34" s="348">
        <v>56318</v>
      </c>
      <c r="N34" s="436">
        <f t="shared" si="1"/>
        <v>6.6781490819986508E-2</v>
      </c>
    </row>
    <row r="35" spans="1:14" x14ac:dyDescent="0.15">
      <c r="A35" s="349" t="s">
        <v>1304</v>
      </c>
      <c r="B35" s="348">
        <v>22471</v>
      </c>
      <c r="C35" s="348">
        <v>23153</v>
      </c>
      <c r="D35" s="350" t="s">
        <v>1258</v>
      </c>
      <c r="E35" s="348">
        <v>-663</v>
      </c>
      <c r="F35" s="350" t="s">
        <v>1258</v>
      </c>
      <c r="G35" s="348">
        <v>23262</v>
      </c>
      <c r="H35" s="348">
        <v>21673</v>
      </c>
      <c r="I35" s="350" t="s">
        <v>1258</v>
      </c>
      <c r="J35" s="350" t="s">
        <v>1258</v>
      </c>
      <c r="K35" s="348">
        <v>-792</v>
      </c>
      <c r="N35" s="436" t="e">
        <f t="shared" si="1"/>
        <v>#VALUE!</v>
      </c>
    </row>
    <row r="36" spans="1:14" x14ac:dyDescent="0.15">
      <c r="A36" s="349" t="s">
        <v>1303</v>
      </c>
      <c r="B36" s="348">
        <v>731254</v>
      </c>
      <c r="C36" s="348">
        <v>655521</v>
      </c>
      <c r="D36" s="348">
        <v>53217</v>
      </c>
      <c r="E36" s="348">
        <v>9420</v>
      </c>
      <c r="F36" s="348">
        <v>13097</v>
      </c>
      <c r="G36" s="348">
        <v>650352</v>
      </c>
      <c r="H36" s="348">
        <v>594179</v>
      </c>
      <c r="I36" s="348">
        <v>14953</v>
      </c>
      <c r="J36" s="348">
        <v>41221</v>
      </c>
      <c r="K36" s="348">
        <v>80902</v>
      </c>
      <c r="N36" s="436">
        <f t="shared" si="1"/>
        <v>0.18482855800845469</v>
      </c>
    </row>
    <row r="37" spans="1:14" x14ac:dyDescent="0.15">
      <c r="A37" s="349" t="s">
        <v>1259</v>
      </c>
      <c r="B37" s="348">
        <v>75326</v>
      </c>
      <c r="C37" s="348">
        <v>61486</v>
      </c>
      <c r="D37" s="348">
        <v>12890</v>
      </c>
      <c r="E37" s="348">
        <v>39</v>
      </c>
      <c r="F37" s="348">
        <v>912</v>
      </c>
      <c r="G37" s="348">
        <v>50789</v>
      </c>
      <c r="H37" s="348">
        <v>42846</v>
      </c>
      <c r="I37" s="348">
        <v>6460</v>
      </c>
      <c r="J37" s="348">
        <v>1483</v>
      </c>
      <c r="K37" s="348">
        <v>24537</v>
      </c>
      <c r="N37" s="436">
        <f t="shared" si="1"/>
        <v>0.26327586909565148</v>
      </c>
    </row>
    <row r="38" spans="1:14" x14ac:dyDescent="0.15">
      <c r="A38" s="351" t="s">
        <v>5</v>
      </c>
      <c r="B38" s="350" t="s">
        <v>5</v>
      </c>
      <c r="C38" s="350" t="s">
        <v>5</v>
      </c>
      <c r="D38" s="350" t="s">
        <v>5</v>
      </c>
      <c r="E38" s="350" t="s">
        <v>5</v>
      </c>
      <c r="F38" s="350" t="s">
        <v>5</v>
      </c>
      <c r="G38" s="350" t="s">
        <v>5</v>
      </c>
      <c r="H38" s="350" t="s">
        <v>5</v>
      </c>
      <c r="I38" s="350" t="s">
        <v>5</v>
      </c>
      <c r="J38" s="350" t="s">
        <v>5</v>
      </c>
      <c r="K38" s="350" t="s">
        <v>5</v>
      </c>
    </row>
    <row r="39" spans="1:14" x14ac:dyDescent="0.15">
      <c r="A39" s="351" t="s">
        <v>1302</v>
      </c>
      <c r="B39" s="352">
        <v>865299</v>
      </c>
      <c r="C39" s="352">
        <v>716007</v>
      </c>
      <c r="D39" s="352">
        <v>133961</v>
      </c>
      <c r="E39" s="352">
        <v>-189</v>
      </c>
      <c r="F39" s="352">
        <v>15520</v>
      </c>
      <c r="G39" s="352">
        <v>669464</v>
      </c>
      <c r="H39" s="352">
        <v>612700</v>
      </c>
      <c r="I39" s="352">
        <v>23082</v>
      </c>
      <c r="J39" s="352">
        <v>33682</v>
      </c>
      <c r="K39" s="352">
        <v>195835</v>
      </c>
      <c r="N39" s="436">
        <f t="shared" si="1"/>
        <v>0.11786452881252074</v>
      </c>
    </row>
    <row r="40" spans="1:14" x14ac:dyDescent="0.15">
      <c r="A40" s="351" t="s">
        <v>5</v>
      </c>
      <c r="B40" s="350" t="s">
        <v>5</v>
      </c>
      <c r="C40" s="350" t="s">
        <v>5</v>
      </c>
      <c r="D40" s="350" t="s">
        <v>5</v>
      </c>
      <c r="E40" s="350" t="s">
        <v>5</v>
      </c>
      <c r="F40" s="350" t="s">
        <v>5</v>
      </c>
      <c r="G40" s="350" t="s">
        <v>5</v>
      </c>
      <c r="H40" s="350" t="s">
        <v>5</v>
      </c>
      <c r="I40" s="350" t="s">
        <v>5</v>
      </c>
      <c r="J40" s="350" t="s">
        <v>5</v>
      </c>
      <c r="K40" s="350" t="s">
        <v>5</v>
      </c>
      <c r="N40" s="444"/>
    </row>
    <row r="41" spans="1:14" x14ac:dyDescent="0.15">
      <c r="A41" s="349" t="s">
        <v>1301</v>
      </c>
      <c r="B41" s="348">
        <v>365115</v>
      </c>
      <c r="C41" s="348">
        <v>355589</v>
      </c>
      <c r="D41" s="348">
        <v>5808</v>
      </c>
      <c r="E41" s="348">
        <v>70</v>
      </c>
      <c r="F41" s="348">
        <v>3648</v>
      </c>
      <c r="G41" s="348">
        <v>333815</v>
      </c>
      <c r="H41" s="348">
        <v>306815</v>
      </c>
      <c r="I41" s="348">
        <v>11710</v>
      </c>
      <c r="J41" s="348">
        <v>15290</v>
      </c>
      <c r="K41" s="348">
        <v>31300</v>
      </c>
      <c r="N41" s="436">
        <f t="shared" si="1"/>
        <v>0.37412140575079872</v>
      </c>
    </row>
    <row r="42" spans="1:14" x14ac:dyDescent="0.15">
      <c r="A42" s="353" t="s">
        <v>1300</v>
      </c>
      <c r="B42" s="348">
        <v>51343</v>
      </c>
      <c r="C42" s="348">
        <v>49798</v>
      </c>
      <c r="D42" s="348">
        <v>1062</v>
      </c>
      <c r="E42" s="348">
        <v>-15</v>
      </c>
      <c r="F42" s="348">
        <v>497</v>
      </c>
      <c r="G42" s="348">
        <v>47760</v>
      </c>
      <c r="H42" s="348">
        <v>42663</v>
      </c>
      <c r="I42" s="348">
        <v>2302</v>
      </c>
      <c r="J42" s="348">
        <v>2795</v>
      </c>
      <c r="K42" s="348">
        <v>3583</v>
      </c>
      <c r="N42" s="436">
        <f t="shared" si="1"/>
        <v>0.64247837008093778</v>
      </c>
    </row>
    <row r="43" spans="1:14" x14ac:dyDescent="0.15">
      <c r="A43" s="353" t="s">
        <v>1299</v>
      </c>
      <c r="B43" s="348">
        <v>208570</v>
      </c>
      <c r="C43" s="348">
        <v>203611</v>
      </c>
      <c r="D43" s="348">
        <v>2586</v>
      </c>
      <c r="E43" s="348">
        <v>-55</v>
      </c>
      <c r="F43" s="348">
        <v>2427</v>
      </c>
      <c r="G43" s="348">
        <v>195400</v>
      </c>
      <c r="H43" s="348">
        <v>183353</v>
      </c>
      <c r="I43" s="348">
        <v>4184</v>
      </c>
      <c r="J43" s="348">
        <v>7863</v>
      </c>
      <c r="K43" s="348">
        <v>13170</v>
      </c>
      <c r="N43" s="436">
        <f t="shared" si="1"/>
        <v>0.31769172361427489</v>
      </c>
    </row>
    <row r="44" spans="1:14" x14ac:dyDescent="0.15">
      <c r="A44" s="353" t="s">
        <v>1298</v>
      </c>
      <c r="B44" s="348">
        <v>33240</v>
      </c>
      <c r="C44" s="348">
        <v>32386</v>
      </c>
      <c r="D44" s="348">
        <v>574</v>
      </c>
      <c r="E44" s="348">
        <v>-46</v>
      </c>
      <c r="F44" s="348">
        <v>326</v>
      </c>
      <c r="G44" s="348">
        <v>27798</v>
      </c>
      <c r="H44" s="348">
        <v>23937</v>
      </c>
      <c r="I44" s="348">
        <v>1762</v>
      </c>
      <c r="J44" s="348">
        <v>2099</v>
      </c>
      <c r="K44" s="348">
        <v>5442</v>
      </c>
      <c r="N44" s="436">
        <f t="shared" si="1"/>
        <v>0.32377802278574053</v>
      </c>
    </row>
    <row r="45" spans="1:14" x14ac:dyDescent="0.15">
      <c r="A45" s="353" t="s">
        <v>1297</v>
      </c>
      <c r="B45" s="348">
        <v>23913</v>
      </c>
      <c r="C45" s="348">
        <v>23505</v>
      </c>
      <c r="D45" s="348">
        <v>250</v>
      </c>
      <c r="E45" s="348">
        <v>68</v>
      </c>
      <c r="F45" s="348">
        <v>91</v>
      </c>
      <c r="G45" s="348">
        <v>21682</v>
      </c>
      <c r="H45" s="348">
        <v>20079</v>
      </c>
      <c r="I45" s="348">
        <v>953</v>
      </c>
      <c r="J45" s="348">
        <v>651</v>
      </c>
      <c r="K45" s="348">
        <v>2231</v>
      </c>
      <c r="N45" s="436">
        <f t="shared" si="1"/>
        <v>0.42716270730614075</v>
      </c>
    </row>
    <row r="46" spans="1:14" x14ac:dyDescent="0.15">
      <c r="A46" s="353" t="s">
        <v>1296</v>
      </c>
      <c r="B46" s="348">
        <v>4671</v>
      </c>
      <c r="C46" s="348">
        <v>4657</v>
      </c>
      <c r="D46" s="350" t="s">
        <v>1258</v>
      </c>
      <c r="E46" s="350" t="s">
        <v>1258</v>
      </c>
      <c r="F46" s="350" t="s">
        <v>1258</v>
      </c>
      <c r="G46" s="348">
        <v>4439</v>
      </c>
      <c r="H46" s="348">
        <v>4198</v>
      </c>
      <c r="I46" s="348">
        <v>97</v>
      </c>
      <c r="J46" s="348">
        <v>145</v>
      </c>
      <c r="K46" s="348">
        <v>231</v>
      </c>
      <c r="N46" s="436">
        <f t="shared" si="1"/>
        <v>0.41991341991341991</v>
      </c>
    </row>
    <row r="47" spans="1:14" x14ac:dyDescent="0.15">
      <c r="A47" s="353" t="s">
        <v>1295</v>
      </c>
      <c r="B47" s="348">
        <v>14611</v>
      </c>
      <c r="C47" s="348">
        <v>14182</v>
      </c>
      <c r="D47" s="348">
        <v>322</v>
      </c>
      <c r="E47" s="348">
        <v>36</v>
      </c>
      <c r="F47" s="348">
        <v>70</v>
      </c>
      <c r="G47" s="348">
        <v>12003</v>
      </c>
      <c r="H47" s="348">
        <v>9503</v>
      </c>
      <c r="I47" s="348">
        <v>1513</v>
      </c>
      <c r="J47" s="348">
        <v>987</v>
      </c>
      <c r="K47" s="348">
        <v>2608</v>
      </c>
      <c r="N47" s="436">
        <f t="shared" si="1"/>
        <v>0.5801380368098159</v>
      </c>
    </row>
    <row r="48" spans="1:14" x14ac:dyDescent="0.15">
      <c r="A48" s="353" t="s">
        <v>1294</v>
      </c>
      <c r="B48" s="348">
        <v>19791</v>
      </c>
      <c r="C48" s="348">
        <v>18598</v>
      </c>
      <c r="D48" s="350" t="s">
        <v>1258</v>
      </c>
      <c r="E48" s="350" t="s">
        <v>1258</v>
      </c>
      <c r="F48" s="350" t="s">
        <v>1258</v>
      </c>
      <c r="G48" s="348">
        <v>16562</v>
      </c>
      <c r="H48" s="348">
        <v>15175</v>
      </c>
      <c r="I48" s="348">
        <v>831</v>
      </c>
      <c r="J48" s="348">
        <v>557</v>
      </c>
      <c r="K48" s="348">
        <v>3229</v>
      </c>
      <c r="N48" s="436">
        <f t="shared" si="1"/>
        <v>0.2573552183338495</v>
      </c>
    </row>
    <row r="49" spans="1:14" x14ac:dyDescent="0.15">
      <c r="A49" s="353" t="s">
        <v>1259</v>
      </c>
      <c r="B49" s="348">
        <v>8976</v>
      </c>
      <c r="C49" s="348">
        <v>8852</v>
      </c>
      <c r="D49" s="350" t="s">
        <v>1258</v>
      </c>
      <c r="E49" s="350" t="s">
        <v>1258</v>
      </c>
      <c r="F49" s="350" t="s">
        <v>1258</v>
      </c>
      <c r="G49" s="348">
        <v>8170</v>
      </c>
      <c r="H49" s="348">
        <v>7908</v>
      </c>
      <c r="I49" s="348">
        <v>69</v>
      </c>
      <c r="J49" s="348">
        <v>193</v>
      </c>
      <c r="K49" s="348">
        <v>806</v>
      </c>
      <c r="N49" s="436">
        <f t="shared" si="1"/>
        <v>8.5607940446650127E-2</v>
      </c>
    </row>
    <row r="50" spans="1:14" x14ac:dyDescent="0.15">
      <c r="A50" s="351" t="s">
        <v>5</v>
      </c>
      <c r="B50" s="350" t="s">
        <v>5</v>
      </c>
      <c r="C50" s="350" t="s">
        <v>5</v>
      </c>
      <c r="D50" s="350" t="s">
        <v>5</v>
      </c>
      <c r="E50" s="350" t="s">
        <v>5</v>
      </c>
      <c r="F50" s="350" t="s">
        <v>5</v>
      </c>
      <c r="G50" s="350" t="s">
        <v>5</v>
      </c>
      <c r="H50" s="350" t="s">
        <v>5</v>
      </c>
      <c r="I50" s="350" t="s">
        <v>5</v>
      </c>
      <c r="J50" s="350" t="s">
        <v>5</v>
      </c>
      <c r="K50" s="350" t="s">
        <v>5</v>
      </c>
    </row>
    <row r="51" spans="1:14" x14ac:dyDescent="0.15">
      <c r="A51" s="349" t="s">
        <v>1293</v>
      </c>
      <c r="B51" s="348">
        <v>250405</v>
      </c>
      <c r="C51" s="348">
        <v>241252</v>
      </c>
      <c r="D51" s="348">
        <v>6324</v>
      </c>
      <c r="E51" s="348">
        <v>316</v>
      </c>
      <c r="F51" s="348">
        <v>2514</v>
      </c>
      <c r="G51" s="348">
        <v>230027</v>
      </c>
      <c r="H51" s="348">
        <v>214508</v>
      </c>
      <c r="I51" s="348">
        <v>8689</v>
      </c>
      <c r="J51" s="348">
        <v>6830</v>
      </c>
      <c r="K51" s="348">
        <v>20379</v>
      </c>
    </row>
    <row r="52" spans="1:14" x14ac:dyDescent="0.15">
      <c r="A52" s="353" t="s">
        <v>1292</v>
      </c>
      <c r="B52" s="348">
        <v>8498</v>
      </c>
      <c r="C52" s="348">
        <v>8363</v>
      </c>
      <c r="D52" s="350" t="s">
        <v>1258</v>
      </c>
      <c r="E52" s="350" t="s">
        <v>1258</v>
      </c>
      <c r="F52" s="348">
        <v>39</v>
      </c>
      <c r="G52" s="348">
        <v>7778</v>
      </c>
      <c r="H52" s="348">
        <v>7510</v>
      </c>
      <c r="I52" s="348">
        <v>66</v>
      </c>
      <c r="J52" s="348">
        <v>202</v>
      </c>
      <c r="K52" s="348">
        <v>720</v>
      </c>
    </row>
    <row r="53" spans="1:14" x14ac:dyDescent="0.15">
      <c r="A53" s="353" t="s">
        <v>1291</v>
      </c>
      <c r="B53" s="348">
        <v>4062</v>
      </c>
      <c r="C53" s="348">
        <v>4055</v>
      </c>
      <c r="D53" s="350" t="s">
        <v>1284</v>
      </c>
      <c r="E53" s="348">
        <v>4</v>
      </c>
      <c r="F53" s="348">
        <v>3</v>
      </c>
      <c r="G53" s="348">
        <v>3930</v>
      </c>
      <c r="H53" s="348">
        <v>3878</v>
      </c>
      <c r="I53" s="348">
        <v>4</v>
      </c>
      <c r="J53" s="348">
        <v>48</v>
      </c>
      <c r="K53" s="348">
        <v>132</v>
      </c>
    </row>
    <row r="54" spans="1:14" x14ac:dyDescent="0.15">
      <c r="A54" s="353" t="s">
        <v>1290</v>
      </c>
      <c r="B54" s="348">
        <v>217766</v>
      </c>
      <c r="C54" s="348">
        <v>209326</v>
      </c>
      <c r="D54" s="348">
        <v>5804</v>
      </c>
      <c r="E54" s="348">
        <v>245</v>
      </c>
      <c r="F54" s="348">
        <v>2392</v>
      </c>
      <c r="G54" s="348">
        <v>198997</v>
      </c>
      <c r="H54" s="348">
        <v>184642</v>
      </c>
      <c r="I54" s="348">
        <v>8329</v>
      </c>
      <c r="J54" s="348">
        <v>6026</v>
      </c>
      <c r="K54" s="348">
        <v>18769</v>
      </c>
    </row>
    <row r="55" spans="1:14" x14ac:dyDescent="0.15">
      <c r="A55" s="353" t="s">
        <v>1289</v>
      </c>
      <c r="B55" s="348">
        <v>9563</v>
      </c>
      <c r="C55" s="348">
        <v>9154</v>
      </c>
      <c r="D55" s="350" t="s">
        <v>1258</v>
      </c>
      <c r="E55" s="350" t="s">
        <v>1258</v>
      </c>
      <c r="F55" s="348">
        <v>53</v>
      </c>
      <c r="G55" s="348">
        <v>9353</v>
      </c>
      <c r="H55" s="348">
        <v>8915</v>
      </c>
      <c r="I55" s="348">
        <v>90</v>
      </c>
      <c r="J55" s="348">
        <v>348</v>
      </c>
      <c r="K55" s="348">
        <v>210</v>
      </c>
    </row>
    <row r="56" spans="1:14" x14ac:dyDescent="0.15">
      <c r="A56" s="353" t="s">
        <v>1259</v>
      </c>
      <c r="B56" s="348">
        <v>10515</v>
      </c>
      <c r="C56" s="348">
        <v>10354</v>
      </c>
      <c r="D56" s="348">
        <v>129</v>
      </c>
      <c r="E56" s="348">
        <v>5</v>
      </c>
      <c r="F56" s="348">
        <v>27</v>
      </c>
      <c r="G56" s="348">
        <v>9968</v>
      </c>
      <c r="H56" s="348">
        <v>9563</v>
      </c>
      <c r="I56" s="348">
        <v>199</v>
      </c>
      <c r="J56" s="348">
        <v>206</v>
      </c>
      <c r="K56" s="348">
        <v>548</v>
      </c>
    </row>
    <row r="57" spans="1:14" x14ac:dyDescent="0.15">
      <c r="A57" s="351" t="s">
        <v>5</v>
      </c>
      <c r="B57" s="350" t="s">
        <v>5</v>
      </c>
      <c r="C57" s="350" t="s">
        <v>5</v>
      </c>
      <c r="D57" s="350" t="s">
        <v>5</v>
      </c>
      <c r="E57" s="350" t="s">
        <v>5</v>
      </c>
      <c r="F57" s="350" t="s">
        <v>5</v>
      </c>
      <c r="G57" s="350" t="s">
        <v>5</v>
      </c>
      <c r="H57" s="350" t="s">
        <v>5</v>
      </c>
      <c r="I57" s="350" t="s">
        <v>5</v>
      </c>
      <c r="J57" s="350" t="s">
        <v>5</v>
      </c>
      <c r="K57" s="350" t="s">
        <v>5</v>
      </c>
    </row>
    <row r="58" spans="1:14" x14ac:dyDescent="0.15">
      <c r="A58" s="349" t="s">
        <v>1288</v>
      </c>
      <c r="B58" s="348">
        <v>249778</v>
      </c>
      <c r="C58" s="348">
        <v>119167</v>
      </c>
      <c r="D58" s="348">
        <v>121829</v>
      </c>
      <c r="E58" s="348">
        <v>-575</v>
      </c>
      <c r="F58" s="348">
        <v>9357</v>
      </c>
      <c r="G58" s="348">
        <v>105622</v>
      </c>
      <c r="H58" s="348">
        <v>91376</v>
      </c>
      <c r="I58" s="348">
        <v>2683</v>
      </c>
      <c r="J58" s="348">
        <v>11562</v>
      </c>
      <c r="K58" s="348">
        <v>144156</v>
      </c>
    </row>
    <row r="59" spans="1:14" x14ac:dyDescent="0.15">
      <c r="A59" s="353" t="s">
        <v>1287</v>
      </c>
      <c r="B59" s="348">
        <v>11744</v>
      </c>
      <c r="C59" s="348">
        <v>10444</v>
      </c>
      <c r="D59" s="348">
        <v>941</v>
      </c>
      <c r="E59" s="348">
        <v>-60</v>
      </c>
      <c r="F59" s="348">
        <v>418</v>
      </c>
      <c r="G59" s="348">
        <v>7754</v>
      </c>
      <c r="H59" s="348">
        <v>6797</v>
      </c>
      <c r="I59" s="348">
        <v>48</v>
      </c>
      <c r="J59" s="348">
        <v>909</v>
      </c>
      <c r="K59" s="348">
        <v>3990</v>
      </c>
    </row>
    <row r="60" spans="1:14" x14ac:dyDescent="0.15">
      <c r="A60" s="353" t="s">
        <v>1286</v>
      </c>
      <c r="B60" s="348">
        <v>108835</v>
      </c>
      <c r="C60" s="348">
        <v>38744</v>
      </c>
      <c r="D60" s="348">
        <v>66607</v>
      </c>
      <c r="E60" s="348">
        <v>-727</v>
      </c>
      <c r="F60" s="348">
        <v>4210</v>
      </c>
      <c r="G60" s="348">
        <v>36279</v>
      </c>
      <c r="H60" s="348">
        <v>31746</v>
      </c>
      <c r="I60" s="348">
        <v>281</v>
      </c>
      <c r="J60" s="348">
        <v>4253</v>
      </c>
      <c r="K60" s="348">
        <v>72555</v>
      </c>
    </row>
    <row r="61" spans="1:14" x14ac:dyDescent="0.15">
      <c r="A61" s="353" t="s">
        <v>1285</v>
      </c>
      <c r="B61" s="348">
        <v>5168</v>
      </c>
      <c r="C61" s="348">
        <v>5148</v>
      </c>
      <c r="D61" s="350" t="s">
        <v>1284</v>
      </c>
      <c r="E61" s="348">
        <v>10</v>
      </c>
      <c r="F61" s="348">
        <v>10</v>
      </c>
      <c r="G61" s="348">
        <v>4723</v>
      </c>
      <c r="H61" s="348">
        <v>4428</v>
      </c>
      <c r="I61" s="348">
        <v>162</v>
      </c>
      <c r="J61" s="348">
        <v>134</v>
      </c>
      <c r="K61" s="348">
        <v>445</v>
      </c>
    </row>
    <row r="62" spans="1:14" x14ac:dyDescent="0.15">
      <c r="A62" s="353" t="s">
        <v>1283</v>
      </c>
      <c r="B62" s="348">
        <v>91662</v>
      </c>
      <c r="C62" s="348">
        <v>41289</v>
      </c>
      <c r="D62" s="348">
        <v>45712</v>
      </c>
      <c r="E62" s="348">
        <v>237</v>
      </c>
      <c r="F62" s="348">
        <v>4424</v>
      </c>
      <c r="G62" s="348">
        <v>35456</v>
      </c>
      <c r="H62" s="348">
        <v>29204</v>
      </c>
      <c r="I62" s="348">
        <v>649</v>
      </c>
      <c r="J62" s="348">
        <v>5603</v>
      </c>
      <c r="K62" s="348">
        <v>56206</v>
      </c>
    </row>
    <row r="63" spans="1:14" x14ac:dyDescent="0.15">
      <c r="A63" s="353" t="s">
        <v>1259</v>
      </c>
      <c r="B63" s="348">
        <v>32370</v>
      </c>
      <c r="C63" s="348">
        <v>23541</v>
      </c>
      <c r="D63" s="348">
        <v>8568</v>
      </c>
      <c r="E63" s="348">
        <v>-35</v>
      </c>
      <c r="F63" s="348">
        <v>296</v>
      </c>
      <c r="G63" s="348">
        <v>21409</v>
      </c>
      <c r="H63" s="348">
        <v>19201</v>
      </c>
      <c r="I63" s="348">
        <v>1544</v>
      </c>
      <c r="J63" s="348">
        <v>664</v>
      </c>
      <c r="K63" s="348">
        <v>10961</v>
      </c>
    </row>
    <row r="64" spans="1:14" x14ac:dyDescent="0.15">
      <c r="A64" s="351" t="s">
        <v>5</v>
      </c>
      <c r="B64" s="350" t="s">
        <v>5</v>
      </c>
      <c r="C64" s="350" t="s">
        <v>5</v>
      </c>
      <c r="D64" s="350" t="s">
        <v>5</v>
      </c>
      <c r="E64" s="350" t="s">
        <v>5</v>
      </c>
      <c r="F64" s="350" t="s">
        <v>5</v>
      </c>
      <c r="G64" s="350" t="s">
        <v>5</v>
      </c>
      <c r="H64" s="350" t="s">
        <v>5</v>
      </c>
      <c r="I64" s="350" t="s">
        <v>5</v>
      </c>
      <c r="J64" s="350" t="s">
        <v>5</v>
      </c>
      <c r="K64" s="350" t="s">
        <v>5</v>
      </c>
    </row>
    <row r="65" spans="1:11" x14ac:dyDescent="0.15">
      <c r="A65" s="351" t="s">
        <v>1282</v>
      </c>
      <c r="B65" s="352">
        <v>130783</v>
      </c>
      <c r="C65" s="352">
        <v>111359</v>
      </c>
      <c r="D65" s="350" t="s">
        <v>1277</v>
      </c>
      <c r="E65" s="352">
        <v>-943</v>
      </c>
      <c r="F65" s="350" t="s">
        <v>1277</v>
      </c>
      <c r="G65" s="352">
        <v>95039</v>
      </c>
      <c r="H65" s="352">
        <v>70057</v>
      </c>
      <c r="I65" s="352">
        <v>21502</v>
      </c>
      <c r="J65" s="352">
        <v>3480</v>
      </c>
      <c r="K65" s="352">
        <v>35743</v>
      </c>
    </row>
    <row r="66" spans="1:11" x14ac:dyDescent="0.15">
      <c r="A66" s="349" t="s">
        <v>1281</v>
      </c>
      <c r="B66" s="348">
        <v>14622</v>
      </c>
      <c r="C66" s="348">
        <v>14336</v>
      </c>
      <c r="D66" s="350" t="s">
        <v>1258</v>
      </c>
      <c r="E66" s="348">
        <v>-1</v>
      </c>
      <c r="F66" s="350" t="s">
        <v>1258</v>
      </c>
      <c r="G66" s="348">
        <v>11883</v>
      </c>
      <c r="H66" s="348">
        <v>9310</v>
      </c>
      <c r="I66" s="350" t="s">
        <v>1258</v>
      </c>
      <c r="J66" s="350" t="s">
        <v>1258</v>
      </c>
      <c r="K66" s="348">
        <v>2739</v>
      </c>
    </row>
    <row r="67" spans="1:11" x14ac:dyDescent="0.15">
      <c r="A67" s="349" t="s">
        <v>1280</v>
      </c>
      <c r="B67" s="350" t="s">
        <v>1258</v>
      </c>
      <c r="C67" s="348">
        <v>27000</v>
      </c>
      <c r="D67" s="350" t="s">
        <v>1258</v>
      </c>
      <c r="E67" s="350" t="s">
        <v>1258</v>
      </c>
      <c r="F67" s="350" t="s">
        <v>1258</v>
      </c>
      <c r="G67" s="348">
        <v>20917</v>
      </c>
      <c r="H67" s="348">
        <v>10217</v>
      </c>
      <c r="I67" s="350" t="s">
        <v>1258</v>
      </c>
      <c r="J67" s="350" t="s">
        <v>1258</v>
      </c>
      <c r="K67" s="350" t="s">
        <v>1258</v>
      </c>
    </row>
    <row r="68" spans="1:11" x14ac:dyDescent="0.15">
      <c r="A68" s="349" t="s">
        <v>1279</v>
      </c>
      <c r="B68" s="348">
        <v>27717</v>
      </c>
      <c r="C68" s="348">
        <v>27344</v>
      </c>
      <c r="D68" s="348">
        <v>52</v>
      </c>
      <c r="E68" s="348">
        <v>114</v>
      </c>
      <c r="F68" s="348">
        <v>206</v>
      </c>
      <c r="G68" s="348">
        <v>26344</v>
      </c>
      <c r="H68" s="348">
        <v>25080</v>
      </c>
      <c r="I68" s="348">
        <v>333</v>
      </c>
      <c r="J68" s="348">
        <v>931</v>
      </c>
      <c r="K68" s="348">
        <v>1373</v>
      </c>
    </row>
    <row r="69" spans="1:11" x14ac:dyDescent="0.15">
      <c r="A69" s="349" t="s">
        <v>1259</v>
      </c>
      <c r="B69" s="350" t="s">
        <v>1258</v>
      </c>
      <c r="C69" s="348">
        <v>42678</v>
      </c>
      <c r="D69" s="348">
        <v>9970</v>
      </c>
      <c r="E69" s="350" t="s">
        <v>1258</v>
      </c>
      <c r="F69" s="350" t="s">
        <v>1258</v>
      </c>
      <c r="G69" s="348">
        <v>35895</v>
      </c>
      <c r="H69" s="348">
        <v>25451</v>
      </c>
      <c r="I69" s="348">
        <v>8687</v>
      </c>
      <c r="J69" s="348">
        <v>1757</v>
      </c>
      <c r="K69" s="350" t="s">
        <v>1258</v>
      </c>
    </row>
    <row r="70" spans="1:11" x14ac:dyDescent="0.15">
      <c r="A70" s="351" t="s">
        <v>5</v>
      </c>
      <c r="B70" s="350" t="s">
        <v>5</v>
      </c>
      <c r="C70" s="350" t="s">
        <v>5</v>
      </c>
      <c r="D70" s="350" t="s">
        <v>5</v>
      </c>
      <c r="E70" s="350" t="s">
        <v>5</v>
      </c>
      <c r="F70" s="350" t="s">
        <v>5</v>
      </c>
      <c r="G70" s="350" t="s">
        <v>5</v>
      </c>
      <c r="H70" s="350" t="s">
        <v>5</v>
      </c>
      <c r="I70" s="350" t="s">
        <v>5</v>
      </c>
      <c r="J70" s="350" t="s">
        <v>5</v>
      </c>
      <c r="K70" s="350" t="s">
        <v>5</v>
      </c>
    </row>
    <row r="71" spans="1:11" x14ac:dyDescent="0.15">
      <c r="A71" s="351" t="s">
        <v>1278</v>
      </c>
      <c r="B71" s="352">
        <v>97140</v>
      </c>
      <c r="C71" s="352">
        <v>84611</v>
      </c>
      <c r="D71" s="350" t="s">
        <v>1277</v>
      </c>
      <c r="E71" s="352">
        <v>119</v>
      </c>
      <c r="F71" s="350" t="s">
        <v>1277</v>
      </c>
      <c r="G71" s="352">
        <v>77179</v>
      </c>
      <c r="H71" s="352">
        <v>61085</v>
      </c>
      <c r="I71" s="352">
        <v>13754</v>
      </c>
      <c r="J71" s="352">
        <v>2341</v>
      </c>
      <c r="K71" s="352">
        <v>19961</v>
      </c>
    </row>
    <row r="72" spans="1:11" x14ac:dyDescent="0.15">
      <c r="A72" s="349" t="s">
        <v>1276</v>
      </c>
      <c r="B72" s="348">
        <v>16520</v>
      </c>
      <c r="C72" s="348">
        <v>16109</v>
      </c>
      <c r="D72" s="348">
        <v>107</v>
      </c>
      <c r="E72" s="348">
        <v>132</v>
      </c>
      <c r="F72" s="348">
        <v>171</v>
      </c>
      <c r="G72" s="348">
        <v>15122</v>
      </c>
      <c r="H72" s="348">
        <v>13784</v>
      </c>
      <c r="I72" s="348">
        <v>335</v>
      </c>
      <c r="J72" s="348">
        <v>1003</v>
      </c>
      <c r="K72" s="348">
        <v>1398</v>
      </c>
    </row>
    <row r="73" spans="1:11" x14ac:dyDescent="0.15">
      <c r="A73" s="349" t="s">
        <v>1275</v>
      </c>
      <c r="B73" s="348">
        <v>12848</v>
      </c>
      <c r="C73" s="348">
        <v>10810</v>
      </c>
      <c r="D73" s="348">
        <v>2027</v>
      </c>
      <c r="E73" s="348">
        <v>-4</v>
      </c>
      <c r="F73" s="348">
        <v>15</v>
      </c>
      <c r="G73" s="348">
        <v>10298</v>
      </c>
      <c r="H73" s="348">
        <v>7586</v>
      </c>
      <c r="I73" s="350" t="s">
        <v>1258</v>
      </c>
      <c r="J73" s="350" t="s">
        <v>1258</v>
      </c>
      <c r="K73" s="348">
        <v>2550</v>
      </c>
    </row>
    <row r="74" spans="1:11" x14ac:dyDescent="0.15">
      <c r="A74" s="349" t="s">
        <v>1274</v>
      </c>
      <c r="B74" s="350" t="s">
        <v>1258</v>
      </c>
      <c r="C74" s="348">
        <v>41747</v>
      </c>
      <c r="D74" s="350" t="s">
        <v>1258</v>
      </c>
      <c r="E74" s="348">
        <v>-9</v>
      </c>
      <c r="F74" s="350" t="s">
        <v>1258</v>
      </c>
      <c r="G74" s="350" t="s">
        <v>1258</v>
      </c>
      <c r="H74" s="348">
        <v>31689</v>
      </c>
      <c r="I74" s="350" t="s">
        <v>1258</v>
      </c>
      <c r="J74" s="350" t="s">
        <v>1258</v>
      </c>
      <c r="K74" s="348">
        <v>1758</v>
      </c>
    </row>
    <row r="75" spans="1:11" x14ac:dyDescent="0.15">
      <c r="A75" s="349" t="s">
        <v>1259</v>
      </c>
      <c r="B75" s="350" t="s">
        <v>1258</v>
      </c>
      <c r="C75" s="348">
        <v>15944</v>
      </c>
      <c r="D75" s="350" t="s">
        <v>1258</v>
      </c>
      <c r="E75" s="348">
        <v>1</v>
      </c>
      <c r="F75" s="348">
        <v>12</v>
      </c>
      <c r="G75" s="350" t="s">
        <v>1258</v>
      </c>
      <c r="H75" s="348">
        <v>8025</v>
      </c>
      <c r="I75" s="350" t="s">
        <v>1258</v>
      </c>
      <c r="J75" s="350" t="s">
        <v>1258</v>
      </c>
      <c r="K75" s="348">
        <v>14256</v>
      </c>
    </row>
    <row r="76" spans="1:11" x14ac:dyDescent="0.15">
      <c r="A76" s="351" t="s">
        <v>5</v>
      </c>
      <c r="B76" s="350" t="s">
        <v>5</v>
      </c>
      <c r="C76" s="350" t="s">
        <v>5</v>
      </c>
      <c r="D76" s="350" t="s">
        <v>5</v>
      </c>
      <c r="E76" s="350" t="s">
        <v>5</v>
      </c>
      <c r="F76" s="350" t="s">
        <v>5</v>
      </c>
      <c r="G76" s="350" t="s">
        <v>5</v>
      </c>
      <c r="H76" s="350" t="s">
        <v>5</v>
      </c>
      <c r="I76" s="350" t="s">
        <v>5</v>
      </c>
      <c r="J76" s="350" t="s">
        <v>5</v>
      </c>
      <c r="K76" s="350" t="s">
        <v>5</v>
      </c>
    </row>
    <row r="77" spans="1:11" x14ac:dyDescent="0.15">
      <c r="A77" s="351" t="s">
        <v>1273</v>
      </c>
      <c r="B77" s="352">
        <v>1614394</v>
      </c>
      <c r="C77" s="352">
        <v>1546909</v>
      </c>
      <c r="D77" s="352">
        <v>49917</v>
      </c>
      <c r="E77" s="352">
        <v>2387</v>
      </c>
      <c r="F77" s="352">
        <v>15180</v>
      </c>
      <c r="G77" s="352">
        <v>1459710</v>
      </c>
      <c r="H77" s="352">
        <v>1374765</v>
      </c>
      <c r="I77" s="352">
        <v>31308</v>
      </c>
      <c r="J77" s="352">
        <v>53637</v>
      </c>
      <c r="K77" s="352">
        <v>154683</v>
      </c>
    </row>
    <row r="78" spans="1:11" x14ac:dyDescent="0.15">
      <c r="A78" s="349" t="s">
        <v>1272</v>
      </c>
      <c r="B78" s="348">
        <v>192622</v>
      </c>
      <c r="C78" s="348">
        <v>177765</v>
      </c>
      <c r="D78" s="348">
        <v>11275</v>
      </c>
      <c r="E78" s="348">
        <v>-1212</v>
      </c>
      <c r="F78" s="348">
        <v>4794</v>
      </c>
      <c r="G78" s="348">
        <v>167279</v>
      </c>
      <c r="H78" s="348">
        <v>150936</v>
      </c>
      <c r="I78" s="348">
        <v>4811</v>
      </c>
      <c r="J78" s="348">
        <v>11532</v>
      </c>
      <c r="K78" s="348">
        <v>25343</v>
      </c>
    </row>
    <row r="79" spans="1:11" x14ac:dyDescent="0.15">
      <c r="A79" s="349" t="s">
        <v>1271</v>
      </c>
      <c r="B79" s="348">
        <v>213233</v>
      </c>
      <c r="C79" s="348">
        <v>206091</v>
      </c>
      <c r="D79" s="348">
        <v>5091</v>
      </c>
      <c r="E79" s="348">
        <v>404</v>
      </c>
      <c r="F79" s="348">
        <v>1646</v>
      </c>
      <c r="G79" s="348">
        <v>192374</v>
      </c>
      <c r="H79" s="348">
        <v>180997</v>
      </c>
      <c r="I79" s="348">
        <v>3462</v>
      </c>
      <c r="J79" s="348">
        <v>7915</v>
      </c>
      <c r="K79" s="348">
        <v>20858</v>
      </c>
    </row>
    <row r="80" spans="1:11" x14ac:dyDescent="0.15">
      <c r="A80" s="349" t="s">
        <v>1270</v>
      </c>
      <c r="B80" s="348">
        <v>123944</v>
      </c>
      <c r="C80" s="348">
        <v>118224</v>
      </c>
      <c r="D80" s="348">
        <v>4233</v>
      </c>
      <c r="E80" s="348">
        <v>420</v>
      </c>
      <c r="F80" s="348">
        <v>1067</v>
      </c>
      <c r="G80" s="348">
        <v>112437</v>
      </c>
      <c r="H80" s="348">
        <v>108402</v>
      </c>
      <c r="I80" s="348">
        <v>1100</v>
      </c>
      <c r="J80" s="348">
        <v>2934</v>
      </c>
      <c r="K80" s="348">
        <v>11507</v>
      </c>
    </row>
    <row r="81" spans="1:11" x14ac:dyDescent="0.15">
      <c r="A81" s="349" t="s">
        <v>1269</v>
      </c>
      <c r="B81" s="348">
        <v>60924</v>
      </c>
      <c r="C81" s="348">
        <v>58727</v>
      </c>
      <c r="D81" s="348">
        <v>204</v>
      </c>
      <c r="E81" s="348">
        <v>440</v>
      </c>
      <c r="F81" s="348">
        <v>1554</v>
      </c>
      <c r="G81" s="348">
        <v>56000</v>
      </c>
      <c r="H81" s="348">
        <v>51096</v>
      </c>
      <c r="I81" s="348">
        <v>1784</v>
      </c>
      <c r="J81" s="348">
        <v>3120</v>
      </c>
      <c r="K81" s="348">
        <v>4924</v>
      </c>
    </row>
    <row r="82" spans="1:11" x14ac:dyDescent="0.15">
      <c r="A82" s="349" t="s">
        <v>1268</v>
      </c>
      <c r="B82" s="348">
        <v>34031</v>
      </c>
      <c r="C82" s="348">
        <v>30426</v>
      </c>
      <c r="D82" s="348">
        <v>3358</v>
      </c>
      <c r="E82" s="348">
        <v>15</v>
      </c>
      <c r="F82" s="348">
        <v>232</v>
      </c>
      <c r="G82" s="348">
        <v>24521</v>
      </c>
      <c r="H82" s="348">
        <v>19051</v>
      </c>
      <c r="I82" s="348">
        <v>4266</v>
      </c>
      <c r="J82" s="348">
        <v>1205</v>
      </c>
      <c r="K82" s="348">
        <v>9510</v>
      </c>
    </row>
    <row r="83" spans="1:11" x14ac:dyDescent="0.15">
      <c r="A83" s="349" t="s">
        <v>1267</v>
      </c>
      <c r="B83" s="348">
        <v>294524</v>
      </c>
      <c r="C83" s="348">
        <v>290391</v>
      </c>
      <c r="D83" s="348">
        <v>2077</v>
      </c>
      <c r="E83" s="348">
        <v>226</v>
      </c>
      <c r="F83" s="348">
        <v>1829</v>
      </c>
      <c r="G83" s="348">
        <v>281312</v>
      </c>
      <c r="H83" s="348">
        <v>264725</v>
      </c>
      <c r="I83" s="348">
        <v>8283</v>
      </c>
      <c r="J83" s="348">
        <v>8305</v>
      </c>
      <c r="K83" s="348">
        <v>13212</v>
      </c>
    </row>
    <row r="84" spans="1:11" x14ac:dyDescent="0.15">
      <c r="A84" s="349" t="s">
        <v>1266</v>
      </c>
      <c r="B84" s="348">
        <v>65197</v>
      </c>
      <c r="C84" s="348">
        <v>64445</v>
      </c>
      <c r="D84" s="348">
        <v>104</v>
      </c>
      <c r="E84" s="348">
        <v>254</v>
      </c>
      <c r="F84" s="348">
        <v>395</v>
      </c>
      <c r="G84" s="348">
        <v>60898</v>
      </c>
      <c r="H84" s="348">
        <v>57838</v>
      </c>
      <c r="I84" s="348">
        <v>1140</v>
      </c>
      <c r="J84" s="348">
        <v>1921</v>
      </c>
      <c r="K84" s="348">
        <v>4299</v>
      </c>
    </row>
    <row r="85" spans="1:11" x14ac:dyDescent="0.15">
      <c r="A85" s="349" t="s">
        <v>1265</v>
      </c>
      <c r="B85" s="348">
        <v>55076</v>
      </c>
      <c r="C85" s="348">
        <v>54040</v>
      </c>
      <c r="D85" s="348">
        <v>786</v>
      </c>
      <c r="E85" s="348">
        <v>27</v>
      </c>
      <c r="F85" s="348">
        <v>223</v>
      </c>
      <c r="G85" s="348">
        <v>48937</v>
      </c>
      <c r="H85" s="348">
        <v>46542</v>
      </c>
      <c r="I85" s="348">
        <v>1325</v>
      </c>
      <c r="J85" s="348">
        <v>1070</v>
      </c>
      <c r="K85" s="348">
        <v>6140</v>
      </c>
    </row>
    <row r="86" spans="1:11" x14ac:dyDescent="0.15">
      <c r="A86" s="349" t="s">
        <v>1264</v>
      </c>
      <c r="B86" s="348">
        <v>14388</v>
      </c>
      <c r="C86" s="348">
        <v>14159</v>
      </c>
      <c r="D86" s="348">
        <v>201</v>
      </c>
      <c r="E86" s="348">
        <v>-16</v>
      </c>
      <c r="F86" s="348">
        <v>44</v>
      </c>
      <c r="G86" s="348">
        <v>13373</v>
      </c>
      <c r="H86" s="348">
        <v>12648</v>
      </c>
      <c r="I86" s="348">
        <v>150</v>
      </c>
      <c r="J86" s="348">
        <v>575</v>
      </c>
      <c r="K86" s="348">
        <v>1014</v>
      </c>
    </row>
    <row r="87" spans="1:11" x14ac:dyDescent="0.15">
      <c r="A87" s="349" t="s">
        <v>1263</v>
      </c>
      <c r="B87" s="348">
        <v>21929</v>
      </c>
      <c r="C87" s="348">
        <v>21168</v>
      </c>
      <c r="D87" s="348">
        <v>703</v>
      </c>
      <c r="E87" s="348">
        <v>10</v>
      </c>
      <c r="F87" s="348">
        <v>47</v>
      </c>
      <c r="G87" s="348">
        <v>20049</v>
      </c>
      <c r="H87" s="348">
        <v>18564</v>
      </c>
      <c r="I87" s="348">
        <v>471</v>
      </c>
      <c r="J87" s="348">
        <v>1014</v>
      </c>
      <c r="K87" s="348">
        <v>1880</v>
      </c>
    </row>
    <row r="88" spans="1:11" x14ac:dyDescent="0.15">
      <c r="A88" s="349" t="s">
        <v>1262</v>
      </c>
      <c r="B88" s="348">
        <v>418200</v>
      </c>
      <c r="C88" s="348">
        <v>394104</v>
      </c>
      <c r="D88" s="348">
        <v>19729</v>
      </c>
      <c r="E88" s="348">
        <v>1328</v>
      </c>
      <c r="F88" s="348">
        <v>3040</v>
      </c>
      <c r="G88" s="348">
        <v>375841</v>
      </c>
      <c r="H88" s="348">
        <v>362252</v>
      </c>
      <c r="I88" s="348">
        <v>1921</v>
      </c>
      <c r="J88" s="348">
        <v>11668</v>
      </c>
      <c r="K88" s="348">
        <v>42360</v>
      </c>
    </row>
    <row r="89" spans="1:11" x14ac:dyDescent="0.15">
      <c r="A89" s="349" t="s">
        <v>1261</v>
      </c>
      <c r="B89" s="348">
        <v>38403</v>
      </c>
      <c r="C89" s="348">
        <v>37882</v>
      </c>
      <c r="D89" s="348">
        <v>145</v>
      </c>
      <c r="E89" s="348">
        <v>267</v>
      </c>
      <c r="F89" s="348">
        <v>109</v>
      </c>
      <c r="G89" s="348">
        <v>34665</v>
      </c>
      <c r="H89" s="348">
        <v>33032</v>
      </c>
      <c r="I89" s="348">
        <v>753</v>
      </c>
      <c r="J89" s="348">
        <v>880</v>
      </c>
      <c r="K89" s="348">
        <v>3738</v>
      </c>
    </row>
    <row r="90" spans="1:11" x14ac:dyDescent="0.15">
      <c r="A90" s="349" t="s">
        <v>1260</v>
      </c>
      <c r="B90" s="348">
        <v>57405</v>
      </c>
      <c r="C90" s="348">
        <v>55248</v>
      </c>
      <c r="D90" s="350" t="s">
        <v>1258</v>
      </c>
      <c r="E90" s="350" t="s">
        <v>1258</v>
      </c>
      <c r="F90" s="348">
        <v>118</v>
      </c>
      <c r="G90" s="348">
        <v>51211</v>
      </c>
      <c r="H90" s="348">
        <v>48806</v>
      </c>
      <c r="I90" s="348">
        <v>1623</v>
      </c>
      <c r="J90" s="348">
        <v>783</v>
      </c>
      <c r="K90" s="348">
        <v>6194</v>
      </c>
    </row>
    <row r="91" spans="1:11" x14ac:dyDescent="0.15">
      <c r="A91" s="349" t="s">
        <v>1259</v>
      </c>
      <c r="B91" s="348">
        <v>24518</v>
      </c>
      <c r="C91" s="348">
        <v>24239</v>
      </c>
      <c r="D91" s="350" t="s">
        <v>1258</v>
      </c>
      <c r="E91" s="350" t="s">
        <v>1258</v>
      </c>
      <c r="F91" s="348">
        <v>83</v>
      </c>
      <c r="G91" s="348">
        <v>20814</v>
      </c>
      <c r="H91" s="348">
        <v>19877</v>
      </c>
      <c r="I91" s="348">
        <v>220</v>
      </c>
      <c r="J91" s="348">
        <v>717</v>
      </c>
      <c r="K91" s="348">
        <v>3705</v>
      </c>
    </row>
    <row r="92" spans="1:11" x14ac:dyDescent="0.15">
      <c r="A92" s="351" t="s">
        <v>5</v>
      </c>
      <c r="B92" s="350" t="s">
        <v>5</v>
      </c>
      <c r="C92" s="350" t="s">
        <v>5</v>
      </c>
      <c r="D92" s="350" t="s">
        <v>5</v>
      </c>
      <c r="E92" s="350" t="s">
        <v>5</v>
      </c>
      <c r="F92" s="350" t="s">
        <v>5</v>
      </c>
      <c r="G92" s="350" t="s">
        <v>5</v>
      </c>
      <c r="H92" s="350" t="s">
        <v>5</v>
      </c>
      <c r="I92" s="350" t="s">
        <v>5</v>
      </c>
      <c r="J92" s="350" t="s">
        <v>5</v>
      </c>
      <c r="K92" s="350" t="s">
        <v>5</v>
      </c>
    </row>
    <row r="93" spans="1:11" x14ac:dyDescent="0.15">
      <c r="A93" s="351" t="s">
        <v>1257</v>
      </c>
      <c r="B93" s="350" t="s">
        <v>5</v>
      </c>
      <c r="C93" s="350" t="s">
        <v>5</v>
      </c>
      <c r="D93" s="350" t="s">
        <v>5</v>
      </c>
      <c r="E93" s="350" t="s">
        <v>5</v>
      </c>
      <c r="F93" s="350" t="s">
        <v>5</v>
      </c>
      <c r="G93" s="350" t="s">
        <v>5</v>
      </c>
      <c r="H93" s="350" t="s">
        <v>5</v>
      </c>
      <c r="I93" s="350" t="s">
        <v>5</v>
      </c>
      <c r="J93" s="350" t="s">
        <v>5</v>
      </c>
      <c r="K93" s="350" t="s">
        <v>5</v>
      </c>
    </row>
    <row r="94" spans="1:11" x14ac:dyDescent="0.15">
      <c r="A94" s="349" t="s">
        <v>1256</v>
      </c>
      <c r="B94" s="348">
        <v>2842453</v>
      </c>
      <c r="C94" s="348">
        <v>2373936</v>
      </c>
      <c r="D94" s="348">
        <v>371528</v>
      </c>
      <c r="E94" s="348">
        <v>7559</v>
      </c>
      <c r="F94" s="348">
        <v>89430</v>
      </c>
      <c r="G94" s="348">
        <v>2318650</v>
      </c>
      <c r="H94" s="348">
        <v>2090850</v>
      </c>
      <c r="I94" s="348">
        <v>43374</v>
      </c>
      <c r="J94" s="348">
        <v>184426</v>
      </c>
      <c r="K94" s="348">
        <v>523803</v>
      </c>
    </row>
    <row r="95" spans="1:11" x14ac:dyDescent="0.15">
      <c r="A95" s="347" t="s">
        <v>1255</v>
      </c>
      <c r="B95" s="346">
        <v>156167</v>
      </c>
      <c r="C95" s="346">
        <v>130849</v>
      </c>
      <c r="D95" s="346">
        <v>25034</v>
      </c>
      <c r="E95" s="346">
        <v>-142</v>
      </c>
      <c r="F95" s="346">
        <v>425</v>
      </c>
      <c r="G95" s="346">
        <v>115310</v>
      </c>
      <c r="H95" s="346">
        <v>82811</v>
      </c>
      <c r="I95" s="346">
        <v>29798</v>
      </c>
      <c r="J95" s="346">
        <v>2701</v>
      </c>
      <c r="K95" s="346">
        <v>40857</v>
      </c>
    </row>
  </sheetData>
  <mergeCells count="6">
    <mergeCell ref="K5:K6"/>
    <mergeCell ref="A5:A7"/>
    <mergeCell ref="A3:K3"/>
    <mergeCell ref="A4:K4"/>
    <mergeCell ref="B5:F5"/>
    <mergeCell ref="G5:J5"/>
  </mergeCells>
  <pageMargins left="0" right="0" top="0" bottom="0" header="0.5" footer="0.5"/>
  <pageSetup orientation="portrait" horizontalDpi="300" verticalDpi="300"/>
  <customProperties>
    <customPr name="SourceTableID" r:id="rId1"/>
  </customPropertie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Q98"/>
  <sheetViews>
    <sheetView workbookViewId="0">
      <pane xSplit="1" ySplit="8" topLeftCell="B9" activePane="bottomRight" state="frozen"/>
      <selection activeCell="B8" sqref="B8"/>
      <selection pane="topRight" activeCell="B8" sqref="B8"/>
      <selection pane="bottomLeft" activeCell="B8" sqref="B8"/>
      <selection pane="bottomRight" activeCell="B8" sqref="B8"/>
    </sheetView>
  </sheetViews>
  <sheetFormatPr baseColWidth="10" defaultColWidth="7.5703125" defaultRowHeight="13" x14ac:dyDescent="0.15"/>
  <cols>
    <col min="1" max="1" width="38.140625" style="344" customWidth="1"/>
    <col min="2" max="17" width="12" style="344" customWidth="1"/>
    <col min="18" max="16384" width="7.5703125" style="344"/>
  </cols>
  <sheetData>
    <row r="1" spans="1:17" x14ac:dyDescent="0.15">
      <c r="A1" s="356" t="s">
        <v>1348</v>
      </c>
    </row>
    <row r="3" spans="1:17" ht="20" x14ac:dyDescent="0.2">
      <c r="A3" s="555" t="s">
        <v>1354</v>
      </c>
      <c r="B3" s="556"/>
      <c r="C3" s="556"/>
      <c r="D3" s="556"/>
      <c r="E3" s="556"/>
      <c r="F3" s="556"/>
      <c r="G3" s="556"/>
      <c r="H3" s="556"/>
      <c r="I3" s="556"/>
      <c r="J3" s="556"/>
      <c r="K3" s="556"/>
      <c r="L3" s="556"/>
      <c r="M3" s="556"/>
      <c r="N3" s="556"/>
      <c r="O3" s="556"/>
      <c r="P3" s="556"/>
      <c r="Q3" s="556"/>
    </row>
    <row r="4" spans="1:17" ht="16" x14ac:dyDescent="0.2">
      <c r="A4" s="557" t="s">
        <v>1355</v>
      </c>
      <c r="B4" s="522"/>
      <c r="C4" s="522"/>
      <c r="D4" s="522"/>
      <c r="E4" s="522"/>
      <c r="F4" s="522"/>
      <c r="G4" s="522"/>
      <c r="H4" s="522"/>
      <c r="I4" s="522"/>
      <c r="J4" s="522"/>
      <c r="K4" s="522"/>
      <c r="L4" s="522"/>
      <c r="M4" s="522"/>
      <c r="N4" s="522"/>
      <c r="O4" s="522"/>
      <c r="P4" s="522"/>
      <c r="Q4" s="522"/>
    </row>
    <row r="5" spans="1:17" x14ac:dyDescent="0.15">
      <c r="A5" s="554" t="s">
        <v>5</v>
      </c>
      <c r="B5" s="554" t="s">
        <v>1356</v>
      </c>
      <c r="C5" s="554" t="s">
        <v>1357</v>
      </c>
      <c r="D5" s="554" t="s">
        <v>1358</v>
      </c>
      <c r="E5" s="554" t="s">
        <v>5</v>
      </c>
      <c r="F5" s="554" t="s">
        <v>5</v>
      </c>
      <c r="G5" s="554" t="s">
        <v>5</v>
      </c>
      <c r="H5" s="554" t="s">
        <v>5</v>
      </c>
      <c r="I5" s="554" t="s">
        <v>5</v>
      </c>
      <c r="J5" s="554" t="s">
        <v>5</v>
      </c>
      <c r="K5" s="554" t="s">
        <v>5</v>
      </c>
      <c r="L5" s="554" t="s">
        <v>1359</v>
      </c>
      <c r="M5" s="554" t="s">
        <v>1360</v>
      </c>
      <c r="N5" s="554" t="s">
        <v>1361</v>
      </c>
      <c r="O5" s="554" t="s">
        <v>1362</v>
      </c>
      <c r="P5" s="554" t="s">
        <v>1363</v>
      </c>
      <c r="Q5" s="554" t="s">
        <v>1364</v>
      </c>
    </row>
    <row r="6" spans="1:17" x14ac:dyDescent="0.15">
      <c r="A6" s="554" t="s">
        <v>5</v>
      </c>
      <c r="B6" s="554" t="s">
        <v>5</v>
      </c>
      <c r="C6" s="554" t="s">
        <v>5</v>
      </c>
      <c r="D6" s="554" t="s">
        <v>1340</v>
      </c>
      <c r="E6" s="554" t="s">
        <v>1365</v>
      </c>
      <c r="F6" s="554" t="s">
        <v>5</v>
      </c>
      <c r="G6" s="554" t="s">
        <v>5</v>
      </c>
      <c r="H6" s="554" t="s">
        <v>5</v>
      </c>
      <c r="I6" s="554" t="s">
        <v>5</v>
      </c>
      <c r="J6" s="554" t="s">
        <v>5</v>
      </c>
      <c r="K6" s="554" t="s">
        <v>5</v>
      </c>
      <c r="L6" s="554" t="s">
        <v>5</v>
      </c>
      <c r="M6" s="554" t="s">
        <v>5</v>
      </c>
      <c r="N6" s="554" t="s">
        <v>5</v>
      </c>
      <c r="O6" s="554" t="s">
        <v>5</v>
      </c>
      <c r="P6" s="554" t="s">
        <v>5</v>
      </c>
      <c r="Q6" s="554" t="s">
        <v>5</v>
      </c>
    </row>
    <row r="7" spans="1:17" ht="39" x14ac:dyDescent="0.15">
      <c r="A7" s="554" t="s">
        <v>5</v>
      </c>
      <c r="B7" s="554" t="s">
        <v>5</v>
      </c>
      <c r="C7" s="554" t="s">
        <v>5</v>
      </c>
      <c r="D7" s="554" t="s">
        <v>5</v>
      </c>
      <c r="E7" s="355" t="s">
        <v>1366</v>
      </c>
      <c r="F7" s="355" t="s">
        <v>1367</v>
      </c>
      <c r="G7" s="355" t="s">
        <v>1368</v>
      </c>
      <c r="H7" s="355" t="s">
        <v>1369</v>
      </c>
      <c r="I7" s="355" t="s">
        <v>1370</v>
      </c>
      <c r="J7" s="355" t="s">
        <v>1371</v>
      </c>
      <c r="K7" s="355" t="s">
        <v>1372</v>
      </c>
      <c r="L7" s="554" t="s">
        <v>5</v>
      </c>
      <c r="M7" s="554" t="s">
        <v>5</v>
      </c>
      <c r="N7" s="554" t="s">
        <v>5</v>
      </c>
      <c r="O7" s="554" t="s">
        <v>5</v>
      </c>
      <c r="P7" s="554" t="s">
        <v>5</v>
      </c>
      <c r="Q7" s="554" t="s">
        <v>5</v>
      </c>
    </row>
    <row r="8" spans="1:17" x14ac:dyDescent="0.15">
      <c r="A8" s="554" t="s">
        <v>5</v>
      </c>
      <c r="B8" s="355" t="s">
        <v>1337</v>
      </c>
      <c r="C8" s="355" t="s">
        <v>1336</v>
      </c>
      <c r="D8" s="355" t="s">
        <v>1335</v>
      </c>
      <c r="E8" s="355" t="s">
        <v>1334</v>
      </c>
      <c r="F8" s="355" t="s">
        <v>1333</v>
      </c>
      <c r="G8" s="355" t="s">
        <v>1332</v>
      </c>
      <c r="H8" s="355" t="s">
        <v>1331</v>
      </c>
      <c r="I8" s="355" t="s">
        <v>1330</v>
      </c>
      <c r="J8" s="355" t="s">
        <v>1329</v>
      </c>
      <c r="K8" s="355" t="s">
        <v>1328</v>
      </c>
      <c r="L8" s="355" t="s">
        <v>1373</v>
      </c>
      <c r="M8" s="355" t="s">
        <v>1374</v>
      </c>
      <c r="N8" s="355" t="s">
        <v>1375</v>
      </c>
      <c r="O8" s="355" t="s">
        <v>1376</v>
      </c>
      <c r="P8" s="355" t="s">
        <v>1377</v>
      </c>
      <c r="Q8" s="355" t="s">
        <v>1378</v>
      </c>
    </row>
    <row r="9" spans="1:17" x14ac:dyDescent="0.15">
      <c r="A9" s="354" t="s">
        <v>1327</v>
      </c>
      <c r="B9" s="365">
        <v>11785.1</v>
      </c>
      <c r="C9" s="365">
        <v>208.8</v>
      </c>
      <c r="D9" s="365">
        <v>4760.8</v>
      </c>
      <c r="E9" s="365">
        <v>447.7</v>
      </c>
      <c r="F9" s="365">
        <v>622.79999999999995</v>
      </c>
      <c r="G9" s="365">
        <v>222</v>
      </c>
      <c r="H9" s="365">
        <v>427</v>
      </c>
      <c r="I9" s="365">
        <v>738.3</v>
      </c>
      <c r="J9" s="365">
        <v>204.4</v>
      </c>
      <c r="K9" s="365">
        <v>917.6</v>
      </c>
      <c r="L9" s="365">
        <v>804.2</v>
      </c>
      <c r="M9" s="365">
        <v>1220.0999999999999</v>
      </c>
      <c r="N9" s="365">
        <v>429.3</v>
      </c>
      <c r="O9" s="365">
        <v>624.5</v>
      </c>
      <c r="P9" s="365">
        <v>1050.3</v>
      </c>
      <c r="Q9" s="365">
        <v>2687</v>
      </c>
    </row>
    <row r="10" spans="1:17" x14ac:dyDescent="0.15">
      <c r="A10" s="351" t="s">
        <v>5</v>
      </c>
      <c r="B10" s="366" t="s">
        <v>5</v>
      </c>
      <c r="C10" s="366" t="s">
        <v>5</v>
      </c>
      <c r="D10" s="366" t="s">
        <v>5</v>
      </c>
      <c r="E10" s="366" t="s">
        <v>5</v>
      </c>
      <c r="F10" s="366" t="s">
        <v>5</v>
      </c>
      <c r="G10" s="366" t="s">
        <v>5</v>
      </c>
      <c r="H10" s="366" t="s">
        <v>5</v>
      </c>
      <c r="I10" s="366" t="s">
        <v>5</v>
      </c>
      <c r="J10" s="366" t="s">
        <v>5</v>
      </c>
      <c r="K10" s="366" t="s">
        <v>5</v>
      </c>
      <c r="L10" s="366" t="s">
        <v>5</v>
      </c>
      <c r="M10" s="366" t="s">
        <v>5</v>
      </c>
      <c r="N10" s="366" t="s">
        <v>5</v>
      </c>
      <c r="O10" s="366" t="s">
        <v>5</v>
      </c>
      <c r="P10" s="366" t="s">
        <v>5</v>
      </c>
      <c r="Q10" s="366" t="s">
        <v>5</v>
      </c>
    </row>
    <row r="11" spans="1:17" x14ac:dyDescent="0.15">
      <c r="A11" s="351" t="s">
        <v>1326</v>
      </c>
      <c r="B11" s="365">
        <v>1115.7</v>
      </c>
      <c r="C11" s="365">
        <v>23.2</v>
      </c>
      <c r="D11" s="365">
        <v>287.3</v>
      </c>
      <c r="E11" s="365">
        <v>35.1</v>
      </c>
      <c r="F11" s="365">
        <v>32.799999999999997</v>
      </c>
      <c r="G11" s="365">
        <v>15.3</v>
      </c>
      <c r="H11" s="365">
        <v>20.100000000000001</v>
      </c>
      <c r="I11" s="365">
        <v>22.1</v>
      </c>
      <c r="J11" s="365">
        <v>5.8</v>
      </c>
      <c r="K11" s="365">
        <v>64.900000000000006</v>
      </c>
      <c r="L11" s="365">
        <v>86.3</v>
      </c>
      <c r="M11" s="365">
        <v>360.6</v>
      </c>
      <c r="N11" s="365">
        <v>23.8</v>
      </c>
      <c r="O11" s="365">
        <v>37.799999999999997</v>
      </c>
      <c r="P11" s="365">
        <v>69.8</v>
      </c>
      <c r="Q11" s="365">
        <v>226.9</v>
      </c>
    </row>
    <row r="12" spans="1:17" x14ac:dyDescent="0.15">
      <c r="A12" s="351" t="s">
        <v>5</v>
      </c>
      <c r="B12" s="366" t="s">
        <v>5</v>
      </c>
      <c r="C12" s="366" t="s">
        <v>5</v>
      </c>
      <c r="D12" s="366" t="s">
        <v>5</v>
      </c>
      <c r="E12" s="366" t="s">
        <v>5</v>
      </c>
      <c r="F12" s="366" t="s">
        <v>5</v>
      </c>
      <c r="G12" s="366" t="s">
        <v>5</v>
      </c>
      <c r="H12" s="366" t="s">
        <v>5</v>
      </c>
      <c r="I12" s="366" t="s">
        <v>5</v>
      </c>
      <c r="J12" s="366" t="s">
        <v>5</v>
      </c>
      <c r="K12" s="366" t="s">
        <v>5</v>
      </c>
      <c r="L12" s="366" t="s">
        <v>5</v>
      </c>
      <c r="M12" s="366" t="s">
        <v>5</v>
      </c>
      <c r="N12" s="366" t="s">
        <v>5</v>
      </c>
      <c r="O12" s="366" t="s">
        <v>5</v>
      </c>
      <c r="P12" s="366" t="s">
        <v>5</v>
      </c>
      <c r="Q12" s="366" t="s">
        <v>5</v>
      </c>
    </row>
    <row r="13" spans="1:17" x14ac:dyDescent="0.15">
      <c r="A13" s="351" t="s">
        <v>1325</v>
      </c>
      <c r="B13" s="365">
        <v>4191.3999999999996</v>
      </c>
      <c r="C13" s="365">
        <v>38.200000000000003</v>
      </c>
      <c r="D13" s="365">
        <v>1780.9</v>
      </c>
      <c r="E13" s="365">
        <v>129.9</v>
      </c>
      <c r="F13" s="365">
        <v>264.3</v>
      </c>
      <c r="G13" s="365">
        <v>123</v>
      </c>
      <c r="H13" s="365">
        <v>202</v>
      </c>
      <c r="I13" s="365">
        <v>185.2</v>
      </c>
      <c r="J13" s="365">
        <v>69.2</v>
      </c>
      <c r="K13" s="365">
        <v>372.6</v>
      </c>
      <c r="L13" s="365">
        <v>374.3</v>
      </c>
      <c r="M13" s="365">
        <v>326.39999999999998</v>
      </c>
      <c r="N13" s="365">
        <v>164.9</v>
      </c>
      <c r="O13" s="365">
        <v>243.7</v>
      </c>
      <c r="P13" s="365">
        <v>297</v>
      </c>
      <c r="Q13" s="365">
        <v>966</v>
      </c>
    </row>
    <row r="14" spans="1:17" x14ac:dyDescent="0.15">
      <c r="A14" s="349" t="s">
        <v>1324</v>
      </c>
      <c r="B14" s="367">
        <v>43.5</v>
      </c>
      <c r="C14" s="367">
        <v>0.1</v>
      </c>
      <c r="D14" s="367">
        <v>23.2</v>
      </c>
      <c r="E14" s="367">
        <v>1.5</v>
      </c>
      <c r="F14" s="367">
        <v>2.1</v>
      </c>
      <c r="G14" s="367">
        <v>0.6</v>
      </c>
      <c r="H14" s="367">
        <v>3.8</v>
      </c>
      <c r="I14" s="367">
        <v>2.2999999999999998</v>
      </c>
      <c r="J14" s="367">
        <v>1.9</v>
      </c>
      <c r="K14" s="367">
        <v>4.4000000000000004</v>
      </c>
      <c r="L14" s="367">
        <v>6.3</v>
      </c>
      <c r="M14" s="367">
        <v>1.1000000000000001</v>
      </c>
      <c r="N14" s="367">
        <v>1.4</v>
      </c>
      <c r="O14" s="367">
        <v>0.6</v>
      </c>
      <c r="P14" s="367">
        <v>2.8</v>
      </c>
      <c r="Q14" s="367">
        <v>8.1</v>
      </c>
    </row>
    <row r="15" spans="1:17" x14ac:dyDescent="0.15">
      <c r="A15" s="349" t="s">
        <v>1323</v>
      </c>
      <c r="B15" s="367">
        <v>131.9</v>
      </c>
      <c r="C15" s="367">
        <v>0.1</v>
      </c>
      <c r="D15" s="367">
        <v>63</v>
      </c>
      <c r="E15" s="367">
        <v>7.1</v>
      </c>
      <c r="F15" s="367">
        <v>17.7</v>
      </c>
      <c r="G15" s="367">
        <v>2.5</v>
      </c>
      <c r="H15" s="367">
        <v>7.2</v>
      </c>
      <c r="I15" s="367">
        <v>2.2999999999999998</v>
      </c>
      <c r="J15" s="367">
        <v>1.3</v>
      </c>
      <c r="K15" s="367">
        <v>10.5</v>
      </c>
      <c r="L15" s="367">
        <v>15.4</v>
      </c>
      <c r="M15" s="367">
        <v>1.6</v>
      </c>
      <c r="N15" s="367">
        <v>4</v>
      </c>
      <c r="O15" s="367">
        <v>5.9</v>
      </c>
      <c r="P15" s="367">
        <v>9.1999999999999993</v>
      </c>
      <c r="Q15" s="367">
        <v>32.700000000000003</v>
      </c>
    </row>
    <row r="16" spans="1:17" x14ac:dyDescent="0.15">
      <c r="A16" s="349" t="s">
        <v>1322</v>
      </c>
      <c r="B16" s="367">
        <v>87.3</v>
      </c>
      <c r="C16" s="367">
        <v>0</v>
      </c>
      <c r="D16" s="367">
        <v>53.4</v>
      </c>
      <c r="E16" s="366" t="s">
        <v>1379</v>
      </c>
      <c r="F16" s="367">
        <v>2.9</v>
      </c>
      <c r="G16" s="367">
        <v>1.8</v>
      </c>
      <c r="H16" s="367">
        <v>5.2</v>
      </c>
      <c r="I16" s="367">
        <v>8.3000000000000007</v>
      </c>
      <c r="J16" s="367">
        <v>2.7</v>
      </c>
      <c r="K16" s="367">
        <v>22.6</v>
      </c>
      <c r="L16" s="367">
        <v>6.5</v>
      </c>
      <c r="M16" s="367">
        <v>0.7</v>
      </c>
      <c r="N16" s="367">
        <v>2</v>
      </c>
      <c r="O16" s="367">
        <v>4.7</v>
      </c>
      <c r="P16" s="367">
        <v>2.4</v>
      </c>
      <c r="Q16" s="367">
        <v>17.5</v>
      </c>
    </row>
    <row r="17" spans="1:17" x14ac:dyDescent="0.15">
      <c r="A17" s="349" t="s">
        <v>1321</v>
      </c>
      <c r="B17" s="367">
        <v>32.1</v>
      </c>
      <c r="C17" s="367">
        <v>0.3</v>
      </c>
      <c r="D17" s="367">
        <v>11.4</v>
      </c>
      <c r="E17" s="367">
        <v>0.5</v>
      </c>
      <c r="F17" s="367">
        <v>0.8</v>
      </c>
      <c r="G17" s="367">
        <v>0.8</v>
      </c>
      <c r="H17" s="367">
        <v>2.7</v>
      </c>
      <c r="I17" s="367">
        <v>1.6</v>
      </c>
      <c r="J17" s="367">
        <v>0.3</v>
      </c>
      <c r="K17" s="367">
        <v>0.1</v>
      </c>
      <c r="L17" s="367">
        <v>4.3</v>
      </c>
      <c r="M17" s="367">
        <v>1.2</v>
      </c>
      <c r="N17" s="367">
        <v>0.9</v>
      </c>
      <c r="O17" s="367">
        <v>0.7</v>
      </c>
      <c r="P17" s="367">
        <v>7.9</v>
      </c>
      <c r="Q17" s="367">
        <v>5.4</v>
      </c>
    </row>
    <row r="18" spans="1:17" x14ac:dyDescent="0.15">
      <c r="A18" s="349" t="s">
        <v>1320</v>
      </c>
      <c r="B18" s="367">
        <v>20.8</v>
      </c>
      <c r="C18" s="367">
        <v>0</v>
      </c>
      <c r="D18" s="367">
        <v>10.9</v>
      </c>
      <c r="E18" s="367">
        <v>0.2</v>
      </c>
      <c r="F18" s="367">
        <v>1.9</v>
      </c>
      <c r="G18" s="366" t="s">
        <v>1284</v>
      </c>
      <c r="H18" s="367">
        <v>2.8</v>
      </c>
      <c r="I18" s="367">
        <v>2</v>
      </c>
      <c r="J18" s="367">
        <v>0.3</v>
      </c>
      <c r="K18" s="367">
        <v>0.3</v>
      </c>
      <c r="L18" s="367">
        <v>2.8</v>
      </c>
      <c r="M18" s="367">
        <v>0.1</v>
      </c>
      <c r="N18" s="367">
        <v>0.9</v>
      </c>
      <c r="O18" s="367">
        <v>0.2</v>
      </c>
      <c r="P18" s="367">
        <v>3</v>
      </c>
      <c r="Q18" s="367">
        <v>3</v>
      </c>
    </row>
    <row r="19" spans="1:17" x14ac:dyDescent="0.15">
      <c r="A19" s="349" t="s">
        <v>1319</v>
      </c>
      <c r="B19" s="367">
        <v>470</v>
      </c>
      <c r="C19" s="367">
        <v>0.6</v>
      </c>
      <c r="D19" s="367">
        <v>199.4</v>
      </c>
      <c r="E19" s="367">
        <v>9.6999999999999993</v>
      </c>
      <c r="F19" s="367">
        <v>34.700000000000003</v>
      </c>
      <c r="G19" s="367">
        <v>13.6</v>
      </c>
      <c r="H19" s="367">
        <v>32.4</v>
      </c>
      <c r="I19" s="367">
        <v>19.2</v>
      </c>
      <c r="J19" s="367">
        <v>4.8</v>
      </c>
      <c r="K19" s="367">
        <v>28.3</v>
      </c>
      <c r="L19" s="367">
        <v>51</v>
      </c>
      <c r="M19" s="367">
        <v>16.100000000000001</v>
      </c>
      <c r="N19" s="367">
        <v>10.6</v>
      </c>
      <c r="O19" s="367">
        <v>9.1</v>
      </c>
      <c r="P19" s="367">
        <v>23.8</v>
      </c>
      <c r="Q19" s="367">
        <v>159.4</v>
      </c>
    </row>
    <row r="20" spans="1:17" x14ac:dyDescent="0.15">
      <c r="A20" s="351" t="s">
        <v>5</v>
      </c>
      <c r="B20" s="366" t="s">
        <v>5</v>
      </c>
      <c r="C20" s="366" t="s">
        <v>5</v>
      </c>
      <c r="D20" s="366" t="s">
        <v>5</v>
      </c>
      <c r="E20" s="366" t="s">
        <v>5</v>
      </c>
      <c r="F20" s="366" t="s">
        <v>5</v>
      </c>
      <c r="G20" s="366" t="s">
        <v>5</v>
      </c>
      <c r="H20" s="366" t="s">
        <v>5</v>
      </c>
      <c r="I20" s="366" t="s">
        <v>5</v>
      </c>
      <c r="J20" s="366" t="s">
        <v>5</v>
      </c>
      <c r="K20" s="366" t="s">
        <v>5</v>
      </c>
      <c r="L20" s="366" t="s">
        <v>5</v>
      </c>
      <c r="M20" s="366" t="s">
        <v>5</v>
      </c>
      <c r="N20" s="366" t="s">
        <v>5</v>
      </c>
      <c r="O20" s="366" t="s">
        <v>5</v>
      </c>
      <c r="P20" s="366" t="s">
        <v>5</v>
      </c>
      <c r="Q20" s="366" t="s">
        <v>5</v>
      </c>
    </row>
    <row r="21" spans="1:17" x14ac:dyDescent="0.15">
      <c r="A21" s="349" t="s">
        <v>1318</v>
      </c>
      <c r="B21" s="367">
        <v>632.20000000000005</v>
      </c>
      <c r="C21" s="367">
        <v>4.3</v>
      </c>
      <c r="D21" s="367">
        <v>358.9</v>
      </c>
      <c r="E21" s="367">
        <v>9.5</v>
      </c>
      <c r="F21" s="367">
        <v>39.299999999999997</v>
      </c>
      <c r="G21" s="367">
        <v>22.8</v>
      </c>
      <c r="H21" s="367">
        <v>46</v>
      </c>
      <c r="I21" s="367">
        <v>41.1</v>
      </c>
      <c r="J21" s="367">
        <v>15.5</v>
      </c>
      <c r="K21" s="367">
        <v>106.4</v>
      </c>
      <c r="L21" s="367">
        <v>65.900000000000006</v>
      </c>
      <c r="M21" s="367">
        <v>16.100000000000001</v>
      </c>
      <c r="N21" s="367">
        <v>15.1</v>
      </c>
      <c r="O21" s="367">
        <v>20.7</v>
      </c>
      <c r="P21" s="367">
        <v>41.1</v>
      </c>
      <c r="Q21" s="367">
        <v>110.1</v>
      </c>
    </row>
    <row r="22" spans="1:17" x14ac:dyDescent="0.15">
      <c r="A22" s="349" t="s">
        <v>1317</v>
      </c>
      <c r="B22" s="367">
        <v>17.899999999999999</v>
      </c>
      <c r="C22" s="366" t="s">
        <v>1284</v>
      </c>
      <c r="D22" s="367">
        <v>6.5</v>
      </c>
      <c r="E22" s="367">
        <v>1.6</v>
      </c>
      <c r="F22" s="367">
        <v>2.2999999999999998</v>
      </c>
      <c r="G22" s="367">
        <v>0.6</v>
      </c>
      <c r="H22" s="367">
        <v>0.1</v>
      </c>
      <c r="I22" s="367">
        <v>0.1</v>
      </c>
      <c r="J22" s="367">
        <v>0</v>
      </c>
      <c r="K22" s="366" t="s">
        <v>1284</v>
      </c>
      <c r="L22" s="367">
        <v>3.4</v>
      </c>
      <c r="M22" s="367">
        <v>0.2</v>
      </c>
      <c r="N22" s="367">
        <v>0.4</v>
      </c>
      <c r="O22" s="367">
        <v>2.2000000000000002</v>
      </c>
      <c r="P22" s="367">
        <v>1.4</v>
      </c>
      <c r="Q22" s="367">
        <v>3.8</v>
      </c>
    </row>
    <row r="23" spans="1:17" x14ac:dyDescent="0.15">
      <c r="A23" s="349" t="s">
        <v>1316</v>
      </c>
      <c r="B23" s="367">
        <v>62.6</v>
      </c>
      <c r="C23" s="366" t="s">
        <v>1284</v>
      </c>
      <c r="D23" s="367">
        <v>40</v>
      </c>
      <c r="E23" s="367">
        <v>0.6</v>
      </c>
      <c r="F23" s="367">
        <v>1.4</v>
      </c>
      <c r="G23" s="366" t="s">
        <v>1380</v>
      </c>
      <c r="H23" s="367">
        <v>2.8</v>
      </c>
      <c r="I23" s="367">
        <v>6.4</v>
      </c>
      <c r="J23" s="366" t="s">
        <v>1381</v>
      </c>
      <c r="K23" s="367">
        <v>13.6</v>
      </c>
      <c r="L23" s="367">
        <v>4.3</v>
      </c>
      <c r="M23" s="366" t="s">
        <v>1379</v>
      </c>
      <c r="N23" s="367">
        <v>2.2000000000000002</v>
      </c>
      <c r="O23" s="367">
        <v>4.2</v>
      </c>
      <c r="P23" s="367">
        <v>5.5</v>
      </c>
      <c r="Q23" s="366" t="s">
        <v>1381</v>
      </c>
    </row>
    <row r="24" spans="1:17" x14ac:dyDescent="0.15">
      <c r="A24" s="349" t="s">
        <v>1315</v>
      </c>
      <c r="B24" s="367">
        <v>98.4</v>
      </c>
      <c r="C24" s="367">
        <v>0.3</v>
      </c>
      <c r="D24" s="367">
        <v>52.2</v>
      </c>
      <c r="E24" s="367">
        <v>1.1000000000000001</v>
      </c>
      <c r="F24" s="367">
        <v>16.100000000000001</v>
      </c>
      <c r="G24" s="367">
        <v>0.4</v>
      </c>
      <c r="H24" s="367">
        <v>1</v>
      </c>
      <c r="I24" s="367">
        <v>15.2</v>
      </c>
      <c r="J24" s="367">
        <v>0.5</v>
      </c>
      <c r="K24" s="367">
        <v>0.4</v>
      </c>
      <c r="L24" s="367">
        <v>4.5999999999999996</v>
      </c>
      <c r="M24" s="367">
        <v>1.2</v>
      </c>
      <c r="N24" s="367">
        <v>6.9</v>
      </c>
      <c r="O24" s="367">
        <v>12.7</v>
      </c>
      <c r="P24" s="367">
        <v>5.4</v>
      </c>
      <c r="Q24" s="367">
        <v>15.1</v>
      </c>
    </row>
    <row r="25" spans="1:17" x14ac:dyDescent="0.15">
      <c r="A25" s="349" t="s">
        <v>1314</v>
      </c>
      <c r="B25" s="367">
        <v>207.8</v>
      </c>
      <c r="C25" s="367">
        <v>0.7</v>
      </c>
      <c r="D25" s="367">
        <v>96.8</v>
      </c>
      <c r="E25" s="367">
        <v>3.7</v>
      </c>
      <c r="F25" s="367">
        <v>19.600000000000001</v>
      </c>
      <c r="G25" s="367">
        <v>6.7</v>
      </c>
      <c r="H25" s="367">
        <v>18.2</v>
      </c>
      <c r="I25" s="367">
        <v>11.3</v>
      </c>
      <c r="J25" s="367">
        <v>7.5</v>
      </c>
      <c r="K25" s="367">
        <v>14</v>
      </c>
      <c r="L25" s="367">
        <v>21</v>
      </c>
      <c r="M25" s="367">
        <v>6.5</v>
      </c>
      <c r="N25" s="367">
        <v>11.8</v>
      </c>
      <c r="O25" s="367">
        <v>6.1</v>
      </c>
      <c r="P25" s="367">
        <v>19.600000000000001</v>
      </c>
      <c r="Q25" s="367">
        <v>45.4</v>
      </c>
    </row>
    <row r="26" spans="1:17" x14ac:dyDescent="0.15">
      <c r="A26" s="349" t="s">
        <v>1313</v>
      </c>
      <c r="B26" s="367">
        <v>13.6</v>
      </c>
      <c r="C26" s="367">
        <v>0</v>
      </c>
      <c r="D26" s="367">
        <v>6.8</v>
      </c>
      <c r="E26" s="367">
        <v>0</v>
      </c>
      <c r="F26" s="367">
        <v>0.8</v>
      </c>
      <c r="G26" s="367">
        <v>0.2</v>
      </c>
      <c r="H26" s="367">
        <v>0.2</v>
      </c>
      <c r="I26" s="367">
        <v>0.1</v>
      </c>
      <c r="J26" s="367">
        <v>0</v>
      </c>
      <c r="K26" s="367">
        <v>0</v>
      </c>
      <c r="L26" s="366" t="s">
        <v>1284</v>
      </c>
      <c r="M26" s="367">
        <v>0.2</v>
      </c>
      <c r="N26" s="366" t="s">
        <v>1379</v>
      </c>
      <c r="O26" s="367">
        <v>2.9</v>
      </c>
      <c r="P26" s="367">
        <v>0.8</v>
      </c>
      <c r="Q26" s="366" t="s">
        <v>1379</v>
      </c>
    </row>
    <row r="27" spans="1:17" x14ac:dyDescent="0.15">
      <c r="A27" s="349" t="s">
        <v>1312</v>
      </c>
      <c r="B27" s="367">
        <v>222.2</v>
      </c>
      <c r="C27" s="367">
        <v>3.4</v>
      </c>
      <c r="D27" s="367">
        <v>92.7</v>
      </c>
      <c r="E27" s="367">
        <v>10.199999999999999</v>
      </c>
      <c r="F27" s="367">
        <v>28</v>
      </c>
      <c r="G27" s="367">
        <v>4.5</v>
      </c>
      <c r="H27" s="367">
        <v>10</v>
      </c>
      <c r="I27" s="367">
        <v>4.2</v>
      </c>
      <c r="J27" s="367">
        <v>3.4</v>
      </c>
      <c r="K27" s="367">
        <v>8.5</v>
      </c>
      <c r="L27" s="367">
        <v>28.3</v>
      </c>
      <c r="M27" s="367">
        <v>6.7</v>
      </c>
      <c r="N27" s="367">
        <v>10.9</v>
      </c>
      <c r="O27" s="367">
        <v>5.5</v>
      </c>
      <c r="P27" s="367">
        <v>16.399999999999999</v>
      </c>
      <c r="Q27" s="367">
        <v>58.3</v>
      </c>
    </row>
    <row r="28" spans="1:17" x14ac:dyDescent="0.15">
      <c r="A28" s="351" t="s">
        <v>5</v>
      </c>
      <c r="B28" s="366" t="s">
        <v>5</v>
      </c>
      <c r="C28" s="366" t="s">
        <v>5</v>
      </c>
      <c r="D28" s="366" t="s">
        <v>5</v>
      </c>
      <c r="E28" s="366" t="s">
        <v>5</v>
      </c>
      <c r="F28" s="366" t="s">
        <v>5</v>
      </c>
      <c r="G28" s="366" t="s">
        <v>5</v>
      </c>
      <c r="H28" s="366" t="s">
        <v>5</v>
      </c>
      <c r="I28" s="366" t="s">
        <v>5</v>
      </c>
      <c r="J28" s="366" t="s">
        <v>5</v>
      </c>
      <c r="K28" s="366" t="s">
        <v>5</v>
      </c>
      <c r="L28" s="366" t="s">
        <v>5</v>
      </c>
      <c r="M28" s="366" t="s">
        <v>5</v>
      </c>
      <c r="N28" s="366" t="s">
        <v>5</v>
      </c>
      <c r="O28" s="366" t="s">
        <v>5</v>
      </c>
      <c r="P28" s="366" t="s">
        <v>5</v>
      </c>
      <c r="Q28" s="366" t="s">
        <v>5</v>
      </c>
    </row>
    <row r="29" spans="1:17" x14ac:dyDescent="0.15">
      <c r="A29" s="349" t="s">
        <v>1311</v>
      </c>
      <c r="B29" s="367">
        <v>41.3</v>
      </c>
      <c r="C29" s="367">
        <v>8.8000000000000007</v>
      </c>
      <c r="D29" s="367">
        <v>14.4</v>
      </c>
      <c r="E29" s="366" t="s">
        <v>1382</v>
      </c>
      <c r="F29" s="367">
        <v>0.9</v>
      </c>
      <c r="G29" s="367">
        <v>0.9</v>
      </c>
      <c r="H29" s="367">
        <v>6.4</v>
      </c>
      <c r="I29" s="367">
        <v>0.8</v>
      </c>
      <c r="J29" s="367">
        <v>0.3</v>
      </c>
      <c r="K29" s="367">
        <v>0.3</v>
      </c>
      <c r="L29" s="367">
        <v>2</v>
      </c>
      <c r="M29" s="367">
        <v>2.2999999999999998</v>
      </c>
      <c r="N29" s="367">
        <v>1</v>
      </c>
      <c r="O29" s="367">
        <v>1.2</v>
      </c>
      <c r="P29" s="367">
        <v>2.2000000000000002</v>
      </c>
      <c r="Q29" s="367">
        <v>9.4</v>
      </c>
    </row>
    <row r="30" spans="1:17" x14ac:dyDescent="0.15">
      <c r="A30" s="349" t="s">
        <v>1310</v>
      </c>
      <c r="B30" s="367">
        <v>155.9</v>
      </c>
      <c r="C30" s="366" t="s">
        <v>1284</v>
      </c>
      <c r="D30" s="367">
        <v>100.1</v>
      </c>
      <c r="E30" s="367">
        <v>16.5</v>
      </c>
      <c r="F30" s="367">
        <v>8.8000000000000007</v>
      </c>
      <c r="G30" s="367">
        <v>6.5</v>
      </c>
      <c r="H30" s="367">
        <v>2.7</v>
      </c>
      <c r="I30" s="367">
        <v>5.9</v>
      </c>
      <c r="J30" s="367">
        <v>4.5</v>
      </c>
      <c r="K30" s="367">
        <v>34.1</v>
      </c>
      <c r="L30" s="367">
        <v>12.2</v>
      </c>
      <c r="M30" s="367">
        <v>0.9</v>
      </c>
      <c r="N30" s="367">
        <v>4.9000000000000004</v>
      </c>
      <c r="O30" s="367">
        <v>15.8</v>
      </c>
      <c r="P30" s="367">
        <v>5.8</v>
      </c>
      <c r="Q30" s="367">
        <v>16.2</v>
      </c>
    </row>
    <row r="31" spans="1:17" x14ac:dyDescent="0.15">
      <c r="A31" s="349" t="s">
        <v>1309</v>
      </c>
      <c r="B31" s="367">
        <v>29.7</v>
      </c>
      <c r="C31" s="367">
        <v>0</v>
      </c>
      <c r="D31" s="367">
        <v>14.1</v>
      </c>
      <c r="E31" s="367">
        <v>1.6</v>
      </c>
      <c r="F31" s="367">
        <v>1.9</v>
      </c>
      <c r="G31" s="367">
        <v>0.9</v>
      </c>
      <c r="H31" s="367">
        <v>0.9</v>
      </c>
      <c r="I31" s="367">
        <v>2.2000000000000002</v>
      </c>
      <c r="J31" s="367">
        <v>0.2</v>
      </c>
      <c r="K31" s="367">
        <v>3.6</v>
      </c>
      <c r="L31" s="367">
        <v>2.8</v>
      </c>
      <c r="M31" s="367">
        <v>1.4</v>
      </c>
      <c r="N31" s="367">
        <v>0.7</v>
      </c>
      <c r="O31" s="367">
        <v>0.8</v>
      </c>
      <c r="P31" s="367">
        <v>1.5</v>
      </c>
      <c r="Q31" s="367">
        <v>8.4</v>
      </c>
    </row>
    <row r="32" spans="1:17" x14ac:dyDescent="0.15">
      <c r="A32" s="349" t="s">
        <v>1308</v>
      </c>
      <c r="B32" s="367">
        <v>150.80000000000001</v>
      </c>
      <c r="C32" s="367">
        <v>4.4000000000000004</v>
      </c>
      <c r="D32" s="367">
        <v>75.5</v>
      </c>
      <c r="E32" s="367">
        <v>14.5</v>
      </c>
      <c r="F32" s="367">
        <v>4.5</v>
      </c>
      <c r="G32" s="366" t="s">
        <v>1381</v>
      </c>
      <c r="H32" s="367">
        <v>4.5</v>
      </c>
      <c r="I32" s="367">
        <v>2</v>
      </c>
      <c r="J32" s="367">
        <v>0.2</v>
      </c>
      <c r="K32" s="367">
        <v>8.9</v>
      </c>
      <c r="L32" s="367">
        <v>9.4</v>
      </c>
      <c r="M32" s="367">
        <v>0.2</v>
      </c>
      <c r="N32" s="367">
        <v>1.5</v>
      </c>
      <c r="O32" s="367">
        <v>7.2</v>
      </c>
      <c r="P32" s="367">
        <v>3.1</v>
      </c>
      <c r="Q32" s="367">
        <v>49.5</v>
      </c>
    </row>
    <row r="33" spans="1:17" x14ac:dyDescent="0.15">
      <c r="A33" s="349" t="s">
        <v>1307</v>
      </c>
      <c r="B33" s="367">
        <v>175.7</v>
      </c>
      <c r="C33" s="367">
        <v>0.2</v>
      </c>
      <c r="D33" s="367">
        <v>86.3</v>
      </c>
      <c r="E33" s="367">
        <v>8.3000000000000007</v>
      </c>
      <c r="F33" s="367">
        <v>15.8</v>
      </c>
      <c r="G33" s="367">
        <v>5.9</v>
      </c>
      <c r="H33" s="367">
        <v>5.8</v>
      </c>
      <c r="I33" s="367">
        <v>9.3000000000000007</v>
      </c>
      <c r="J33" s="367">
        <v>4.0999999999999996</v>
      </c>
      <c r="K33" s="367">
        <v>22.4</v>
      </c>
      <c r="L33" s="367">
        <v>18.2</v>
      </c>
      <c r="M33" s="367">
        <v>5.5</v>
      </c>
      <c r="N33" s="367">
        <v>4.7</v>
      </c>
      <c r="O33" s="367">
        <v>7</v>
      </c>
      <c r="P33" s="367">
        <v>10.3</v>
      </c>
      <c r="Q33" s="367">
        <v>43.5</v>
      </c>
    </row>
    <row r="34" spans="1:17" x14ac:dyDescent="0.15">
      <c r="A34" s="349" t="s">
        <v>1306</v>
      </c>
      <c r="B34" s="367">
        <v>65.3</v>
      </c>
      <c r="C34" s="367">
        <v>0</v>
      </c>
      <c r="D34" s="367">
        <v>28.3</v>
      </c>
      <c r="E34" s="367">
        <v>1.1000000000000001</v>
      </c>
      <c r="F34" s="367">
        <v>3.1</v>
      </c>
      <c r="G34" s="367">
        <v>3.1</v>
      </c>
      <c r="H34" s="367">
        <v>3.3</v>
      </c>
      <c r="I34" s="367">
        <v>2.4</v>
      </c>
      <c r="J34" s="367">
        <v>0.7</v>
      </c>
      <c r="K34" s="367">
        <v>5</v>
      </c>
      <c r="L34" s="367">
        <v>7.6</v>
      </c>
      <c r="M34" s="367">
        <v>2.2000000000000002</v>
      </c>
      <c r="N34" s="367">
        <v>2.6</v>
      </c>
      <c r="O34" s="367">
        <v>3.1</v>
      </c>
      <c r="P34" s="367">
        <v>6.9</v>
      </c>
      <c r="Q34" s="367">
        <v>14.6</v>
      </c>
    </row>
    <row r="35" spans="1:17" x14ac:dyDescent="0.15">
      <c r="A35" s="349" t="s">
        <v>1305</v>
      </c>
      <c r="B35" s="367">
        <v>91.8</v>
      </c>
      <c r="C35" s="366" t="s">
        <v>1379</v>
      </c>
      <c r="D35" s="367">
        <v>30.3</v>
      </c>
      <c r="E35" s="366" t="s">
        <v>1379</v>
      </c>
      <c r="F35" s="367">
        <v>7.1</v>
      </c>
      <c r="G35" s="367">
        <v>1</v>
      </c>
      <c r="H35" s="367">
        <v>3.1</v>
      </c>
      <c r="I35" s="367">
        <v>4.0999999999999996</v>
      </c>
      <c r="J35" s="367">
        <v>1.9</v>
      </c>
      <c r="K35" s="367">
        <v>1.2</v>
      </c>
      <c r="L35" s="367">
        <v>26.2</v>
      </c>
      <c r="M35" s="367">
        <v>2.1</v>
      </c>
      <c r="N35" s="367">
        <v>5.6</v>
      </c>
      <c r="O35" s="367">
        <v>4.3</v>
      </c>
      <c r="P35" s="367">
        <v>7</v>
      </c>
      <c r="Q35" s="366" t="s">
        <v>1383</v>
      </c>
    </row>
    <row r="36" spans="1:17" x14ac:dyDescent="0.15">
      <c r="A36" s="349" t="s">
        <v>1304</v>
      </c>
      <c r="B36" s="367">
        <v>44.6</v>
      </c>
      <c r="C36" s="366" t="s">
        <v>1284</v>
      </c>
      <c r="D36" s="367">
        <v>27.8</v>
      </c>
      <c r="E36" s="367">
        <v>3.5</v>
      </c>
      <c r="F36" s="367">
        <v>7.4</v>
      </c>
      <c r="G36" s="367">
        <v>0.1</v>
      </c>
      <c r="H36" s="366" t="s">
        <v>1382</v>
      </c>
      <c r="I36" s="367">
        <v>0.1</v>
      </c>
      <c r="J36" s="366" t="s">
        <v>1284</v>
      </c>
      <c r="K36" s="367">
        <v>9.1999999999999993</v>
      </c>
      <c r="L36" s="367">
        <v>4.4000000000000004</v>
      </c>
      <c r="M36" s="367">
        <v>0.1</v>
      </c>
      <c r="N36" s="367">
        <v>0.5</v>
      </c>
      <c r="O36" s="367">
        <v>3.1</v>
      </c>
      <c r="P36" s="367">
        <v>0.9</v>
      </c>
      <c r="Q36" s="367">
        <v>7.8</v>
      </c>
    </row>
    <row r="37" spans="1:17" x14ac:dyDescent="0.15">
      <c r="A37" s="349" t="s">
        <v>1303</v>
      </c>
      <c r="B37" s="367">
        <v>1252.7</v>
      </c>
      <c r="C37" s="367">
        <v>9.8000000000000007</v>
      </c>
      <c r="D37" s="367">
        <v>301.39999999999998</v>
      </c>
      <c r="E37" s="367">
        <v>26.8</v>
      </c>
      <c r="F37" s="367">
        <v>40.6</v>
      </c>
      <c r="G37" s="367">
        <v>19.3</v>
      </c>
      <c r="H37" s="367">
        <v>38.6</v>
      </c>
      <c r="I37" s="367">
        <v>39.6</v>
      </c>
      <c r="J37" s="367">
        <v>8.1999999999999993</v>
      </c>
      <c r="K37" s="367">
        <v>54.5</v>
      </c>
      <c r="L37" s="367">
        <v>66.099999999999994</v>
      </c>
      <c r="M37" s="367">
        <v>258.5</v>
      </c>
      <c r="N37" s="367">
        <v>70.8</v>
      </c>
      <c r="O37" s="367">
        <v>123.6</v>
      </c>
      <c r="P37" s="367">
        <v>114</v>
      </c>
      <c r="Q37" s="367">
        <v>308.7</v>
      </c>
    </row>
    <row r="38" spans="1:17" x14ac:dyDescent="0.15">
      <c r="A38" s="349" t="s">
        <v>1259</v>
      </c>
      <c r="B38" s="367">
        <v>143.5</v>
      </c>
      <c r="C38" s="366" t="s">
        <v>1380</v>
      </c>
      <c r="D38" s="367">
        <v>87.5</v>
      </c>
      <c r="E38" s="367">
        <v>7.8</v>
      </c>
      <c r="F38" s="367">
        <v>6.4</v>
      </c>
      <c r="G38" s="366" t="s">
        <v>1383</v>
      </c>
      <c r="H38" s="366" t="s">
        <v>1380</v>
      </c>
      <c r="I38" s="367">
        <v>4.7</v>
      </c>
      <c r="J38" s="366" t="s">
        <v>1380</v>
      </c>
      <c r="K38" s="367">
        <v>24.2</v>
      </c>
      <c r="L38" s="367">
        <v>11.6</v>
      </c>
      <c r="M38" s="366" t="s">
        <v>1384</v>
      </c>
      <c r="N38" s="366" t="s">
        <v>1380</v>
      </c>
      <c r="O38" s="367">
        <v>2.2000000000000002</v>
      </c>
      <c r="P38" s="367">
        <v>6.1</v>
      </c>
      <c r="Q38" s="367">
        <v>27.3</v>
      </c>
    </row>
    <row r="39" spans="1:17" x14ac:dyDescent="0.15">
      <c r="A39" s="351" t="s">
        <v>5</v>
      </c>
      <c r="B39" s="366" t="s">
        <v>5</v>
      </c>
      <c r="C39" s="366" t="s">
        <v>5</v>
      </c>
      <c r="D39" s="366" t="s">
        <v>5</v>
      </c>
      <c r="E39" s="366" t="s">
        <v>5</v>
      </c>
      <c r="F39" s="366" t="s">
        <v>5</v>
      </c>
      <c r="G39" s="366" t="s">
        <v>5</v>
      </c>
      <c r="H39" s="366" t="s">
        <v>5</v>
      </c>
      <c r="I39" s="366" t="s">
        <v>5</v>
      </c>
      <c r="J39" s="366" t="s">
        <v>5</v>
      </c>
      <c r="K39" s="366" t="s">
        <v>5</v>
      </c>
      <c r="L39" s="366" t="s">
        <v>5</v>
      </c>
      <c r="M39" s="366" t="s">
        <v>5</v>
      </c>
      <c r="N39" s="366" t="s">
        <v>5</v>
      </c>
      <c r="O39" s="366" t="s">
        <v>5</v>
      </c>
      <c r="P39" s="366" t="s">
        <v>5</v>
      </c>
      <c r="Q39" s="366" t="s">
        <v>5</v>
      </c>
    </row>
    <row r="40" spans="1:17" x14ac:dyDescent="0.15">
      <c r="A40" s="351" t="s">
        <v>1302</v>
      </c>
      <c r="B40" s="365">
        <v>2285.1</v>
      </c>
      <c r="C40" s="365">
        <v>61.8</v>
      </c>
      <c r="D40" s="365">
        <v>1099.3</v>
      </c>
      <c r="E40" s="365">
        <v>157.19999999999999</v>
      </c>
      <c r="F40" s="365">
        <v>129.1</v>
      </c>
      <c r="G40" s="365">
        <v>33.5</v>
      </c>
      <c r="H40" s="365">
        <v>67.599999999999994</v>
      </c>
      <c r="I40" s="365">
        <v>79.400000000000006</v>
      </c>
      <c r="J40" s="365">
        <v>50.9</v>
      </c>
      <c r="K40" s="365">
        <v>307.60000000000002</v>
      </c>
      <c r="L40" s="365">
        <v>87.2</v>
      </c>
      <c r="M40" s="366" t="s">
        <v>1385</v>
      </c>
      <c r="N40" s="365">
        <v>65.099999999999994</v>
      </c>
      <c r="O40" s="365">
        <v>120.3</v>
      </c>
      <c r="P40" s="365">
        <v>82.5</v>
      </c>
      <c r="Q40" s="366" t="s">
        <v>1385</v>
      </c>
    </row>
    <row r="41" spans="1:17" x14ac:dyDescent="0.15">
      <c r="A41" s="351" t="s">
        <v>5</v>
      </c>
      <c r="B41" s="366" t="s">
        <v>5</v>
      </c>
      <c r="C41" s="366" t="s">
        <v>5</v>
      </c>
      <c r="D41" s="366" t="s">
        <v>5</v>
      </c>
      <c r="E41" s="366" t="s">
        <v>5</v>
      </c>
      <c r="F41" s="366" t="s">
        <v>5</v>
      </c>
      <c r="G41" s="366" t="s">
        <v>5</v>
      </c>
      <c r="H41" s="366" t="s">
        <v>5</v>
      </c>
      <c r="I41" s="366" t="s">
        <v>5</v>
      </c>
      <c r="J41" s="366" t="s">
        <v>5</v>
      </c>
      <c r="K41" s="366" t="s">
        <v>5</v>
      </c>
      <c r="L41" s="366" t="s">
        <v>5</v>
      </c>
      <c r="M41" s="366" t="s">
        <v>5</v>
      </c>
      <c r="N41" s="366" t="s">
        <v>5</v>
      </c>
      <c r="O41" s="366" t="s">
        <v>5</v>
      </c>
      <c r="P41" s="366" t="s">
        <v>5</v>
      </c>
      <c r="Q41" s="366" t="s">
        <v>5</v>
      </c>
    </row>
    <row r="42" spans="1:17" x14ac:dyDescent="0.15">
      <c r="A42" s="349" t="s">
        <v>1301</v>
      </c>
      <c r="B42" s="367">
        <v>1005.6</v>
      </c>
      <c r="C42" s="367">
        <v>45</v>
      </c>
      <c r="D42" s="367">
        <v>454.9</v>
      </c>
      <c r="E42" s="367">
        <v>77.599999999999994</v>
      </c>
      <c r="F42" s="367">
        <v>83.8</v>
      </c>
      <c r="G42" s="367">
        <v>12.4</v>
      </c>
      <c r="H42" s="367">
        <v>35.9</v>
      </c>
      <c r="I42" s="367">
        <v>15.1</v>
      </c>
      <c r="J42" s="367">
        <v>19.3</v>
      </c>
      <c r="K42" s="367">
        <v>106.1</v>
      </c>
      <c r="L42" s="367">
        <v>49.9</v>
      </c>
      <c r="M42" s="366" t="s">
        <v>1386</v>
      </c>
      <c r="N42" s="367">
        <v>42.4</v>
      </c>
      <c r="O42" s="367">
        <v>45</v>
      </c>
      <c r="P42" s="367">
        <v>52.6</v>
      </c>
      <c r="Q42" s="366" t="s">
        <v>1386</v>
      </c>
    </row>
    <row r="43" spans="1:17" x14ac:dyDescent="0.15">
      <c r="A43" s="353" t="s">
        <v>1300</v>
      </c>
      <c r="B43" s="367">
        <v>135</v>
      </c>
      <c r="C43" s="367">
        <v>6.8</v>
      </c>
      <c r="D43" s="367">
        <v>51.6</v>
      </c>
      <c r="E43" s="367">
        <v>12.8</v>
      </c>
      <c r="F43" s="367">
        <v>11.9</v>
      </c>
      <c r="G43" s="367">
        <v>0.7</v>
      </c>
      <c r="H43" s="367">
        <v>1.3</v>
      </c>
      <c r="I43" s="367">
        <v>0.7</v>
      </c>
      <c r="J43" s="366" t="s">
        <v>1284</v>
      </c>
      <c r="K43" s="367">
        <v>10.7</v>
      </c>
      <c r="L43" s="367">
        <v>4.2</v>
      </c>
      <c r="M43" s="366" t="s">
        <v>1383</v>
      </c>
      <c r="N43" s="367">
        <v>8.8000000000000007</v>
      </c>
      <c r="O43" s="367">
        <v>9.9</v>
      </c>
      <c r="P43" s="367">
        <v>8.1999999999999993</v>
      </c>
      <c r="Q43" s="366" t="s">
        <v>1387</v>
      </c>
    </row>
    <row r="44" spans="1:17" x14ac:dyDescent="0.15">
      <c r="A44" s="353" t="s">
        <v>1299</v>
      </c>
      <c r="B44" s="367">
        <v>568.9</v>
      </c>
      <c r="C44" s="367">
        <v>13.5</v>
      </c>
      <c r="D44" s="367">
        <v>315.8</v>
      </c>
      <c r="E44" s="367">
        <v>43.3</v>
      </c>
      <c r="F44" s="367">
        <v>49.5</v>
      </c>
      <c r="G44" s="367">
        <v>9.6</v>
      </c>
      <c r="H44" s="367">
        <v>31.3</v>
      </c>
      <c r="I44" s="367">
        <v>12.4</v>
      </c>
      <c r="J44" s="366" t="s">
        <v>1383</v>
      </c>
      <c r="K44" s="367">
        <v>82.3</v>
      </c>
      <c r="L44" s="367">
        <v>25.9</v>
      </c>
      <c r="M44" s="366" t="s">
        <v>1388</v>
      </c>
      <c r="N44" s="367">
        <v>19</v>
      </c>
      <c r="O44" s="367">
        <v>20</v>
      </c>
      <c r="P44" s="367">
        <v>31.4</v>
      </c>
      <c r="Q44" s="366" t="s">
        <v>1388</v>
      </c>
    </row>
    <row r="45" spans="1:17" x14ac:dyDescent="0.15">
      <c r="A45" s="353" t="s">
        <v>1298</v>
      </c>
      <c r="B45" s="367">
        <v>116.4</v>
      </c>
      <c r="C45" s="367">
        <v>5.4</v>
      </c>
      <c r="D45" s="367">
        <v>12.2</v>
      </c>
      <c r="E45" s="366" t="s">
        <v>1379</v>
      </c>
      <c r="F45" s="367">
        <v>4.3</v>
      </c>
      <c r="G45" s="367">
        <v>0.1</v>
      </c>
      <c r="H45" s="367">
        <v>2</v>
      </c>
      <c r="I45" s="367">
        <v>0.4</v>
      </c>
      <c r="J45" s="367">
        <v>0</v>
      </c>
      <c r="K45" s="367">
        <v>0.2</v>
      </c>
      <c r="L45" s="367">
        <v>4.4000000000000004</v>
      </c>
      <c r="M45" s="366" t="s">
        <v>1387</v>
      </c>
      <c r="N45" s="367">
        <v>7</v>
      </c>
      <c r="O45" s="367">
        <v>3.9</v>
      </c>
      <c r="P45" s="367">
        <v>6.2</v>
      </c>
      <c r="Q45" s="366" t="s">
        <v>1387</v>
      </c>
    </row>
    <row r="46" spans="1:17" x14ac:dyDescent="0.15">
      <c r="A46" s="353" t="s">
        <v>1297</v>
      </c>
      <c r="B46" s="367">
        <v>61.8</v>
      </c>
      <c r="C46" s="367">
        <v>8.3000000000000007</v>
      </c>
      <c r="D46" s="367">
        <v>21</v>
      </c>
      <c r="E46" s="367">
        <v>4.3</v>
      </c>
      <c r="F46" s="367">
        <v>4.7</v>
      </c>
      <c r="G46" s="367">
        <v>1.3</v>
      </c>
      <c r="H46" s="367">
        <v>0.1</v>
      </c>
      <c r="I46" s="367">
        <v>0.5</v>
      </c>
      <c r="J46" s="366" t="s">
        <v>1384</v>
      </c>
      <c r="K46" s="366" t="s">
        <v>1380</v>
      </c>
      <c r="L46" s="367">
        <v>3.1</v>
      </c>
      <c r="M46" s="367">
        <v>0.7</v>
      </c>
      <c r="N46" s="367">
        <v>1.9</v>
      </c>
      <c r="O46" s="367">
        <v>6.3</v>
      </c>
      <c r="P46" s="367">
        <v>2.2000000000000002</v>
      </c>
      <c r="Q46" s="367">
        <v>18.399999999999999</v>
      </c>
    </row>
    <row r="47" spans="1:17" x14ac:dyDescent="0.15">
      <c r="A47" s="353" t="s">
        <v>1296</v>
      </c>
      <c r="B47" s="367">
        <v>15.6</v>
      </c>
      <c r="C47" s="367">
        <v>1.1000000000000001</v>
      </c>
      <c r="D47" s="367">
        <v>8.5</v>
      </c>
      <c r="E47" s="366" t="s">
        <v>1379</v>
      </c>
      <c r="F47" s="367">
        <v>1.5</v>
      </c>
      <c r="G47" s="366" t="s">
        <v>1284</v>
      </c>
      <c r="H47" s="366" t="s">
        <v>1284</v>
      </c>
      <c r="I47" s="367">
        <v>0.1</v>
      </c>
      <c r="J47" s="367">
        <v>0</v>
      </c>
      <c r="K47" s="366" t="s">
        <v>1379</v>
      </c>
      <c r="L47" s="367">
        <v>2.7</v>
      </c>
      <c r="M47" s="367">
        <v>0.7</v>
      </c>
      <c r="N47" s="367">
        <v>0.3</v>
      </c>
      <c r="O47" s="367">
        <v>0.3</v>
      </c>
      <c r="P47" s="367">
        <v>0.2</v>
      </c>
      <c r="Q47" s="367">
        <v>1.8</v>
      </c>
    </row>
    <row r="48" spans="1:17" x14ac:dyDescent="0.15">
      <c r="A48" s="353" t="s">
        <v>1295</v>
      </c>
      <c r="B48" s="367">
        <v>39.700000000000003</v>
      </c>
      <c r="C48" s="367">
        <v>6.9</v>
      </c>
      <c r="D48" s="367">
        <v>6.7</v>
      </c>
      <c r="E48" s="367">
        <v>1.7</v>
      </c>
      <c r="F48" s="367">
        <v>2.4</v>
      </c>
      <c r="G48" s="367">
        <v>0.2</v>
      </c>
      <c r="H48" s="367">
        <v>0.1</v>
      </c>
      <c r="I48" s="367">
        <v>0.1</v>
      </c>
      <c r="J48" s="366" t="s">
        <v>1284</v>
      </c>
      <c r="K48" s="367">
        <v>0</v>
      </c>
      <c r="L48" s="367">
        <v>5.8</v>
      </c>
      <c r="M48" s="367">
        <v>0.1</v>
      </c>
      <c r="N48" s="366" t="s">
        <v>1379</v>
      </c>
      <c r="O48" s="366" t="s">
        <v>1379</v>
      </c>
      <c r="P48" s="366" t="s">
        <v>1379</v>
      </c>
      <c r="Q48" s="367">
        <v>14.7</v>
      </c>
    </row>
    <row r="49" spans="1:17" x14ac:dyDescent="0.15">
      <c r="A49" s="353" t="s">
        <v>1294</v>
      </c>
      <c r="B49" s="367">
        <v>52</v>
      </c>
      <c r="C49" s="367">
        <v>2.2999999999999998</v>
      </c>
      <c r="D49" s="367">
        <v>31.8</v>
      </c>
      <c r="E49" s="367">
        <v>9.1999999999999993</v>
      </c>
      <c r="F49" s="367">
        <v>8.6999999999999993</v>
      </c>
      <c r="G49" s="367">
        <v>0.3</v>
      </c>
      <c r="H49" s="367">
        <v>1.1000000000000001</v>
      </c>
      <c r="I49" s="367">
        <v>0.8</v>
      </c>
      <c r="J49" s="367">
        <v>0</v>
      </c>
      <c r="K49" s="366" t="s">
        <v>1381</v>
      </c>
      <c r="L49" s="367">
        <v>3.3</v>
      </c>
      <c r="M49" s="367">
        <v>0.8</v>
      </c>
      <c r="N49" s="367">
        <v>1.9</v>
      </c>
      <c r="O49" s="367">
        <v>2.4</v>
      </c>
      <c r="P49" s="367">
        <v>1.9</v>
      </c>
      <c r="Q49" s="367">
        <v>7.6</v>
      </c>
    </row>
    <row r="50" spans="1:17" x14ac:dyDescent="0.15">
      <c r="A50" s="353" t="s">
        <v>1259</v>
      </c>
      <c r="B50" s="367">
        <v>16.100000000000001</v>
      </c>
      <c r="C50" s="367">
        <v>0.7</v>
      </c>
      <c r="D50" s="367">
        <v>7.3</v>
      </c>
      <c r="E50" s="367">
        <v>2.4</v>
      </c>
      <c r="F50" s="367">
        <v>0.7</v>
      </c>
      <c r="G50" s="367">
        <v>0.1</v>
      </c>
      <c r="H50" s="367">
        <v>0.1</v>
      </c>
      <c r="I50" s="367">
        <v>0.1</v>
      </c>
      <c r="J50" s="367">
        <v>0</v>
      </c>
      <c r="K50" s="367">
        <v>0.6</v>
      </c>
      <c r="L50" s="367">
        <v>0.7</v>
      </c>
      <c r="M50" s="367">
        <v>0.2</v>
      </c>
      <c r="N50" s="366" t="s">
        <v>1379</v>
      </c>
      <c r="O50" s="366" t="s">
        <v>1379</v>
      </c>
      <c r="P50" s="366" t="s">
        <v>1384</v>
      </c>
      <c r="Q50" s="367">
        <v>4.7</v>
      </c>
    </row>
    <row r="51" spans="1:17" x14ac:dyDescent="0.15">
      <c r="A51" s="351" t="s">
        <v>5</v>
      </c>
      <c r="B51" s="366" t="s">
        <v>5</v>
      </c>
      <c r="C51" s="366" t="s">
        <v>5</v>
      </c>
      <c r="D51" s="366" t="s">
        <v>5</v>
      </c>
      <c r="E51" s="366" t="s">
        <v>5</v>
      </c>
      <c r="F51" s="366" t="s">
        <v>5</v>
      </c>
      <c r="G51" s="366" t="s">
        <v>5</v>
      </c>
      <c r="H51" s="366" t="s">
        <v>5</v>
      </c>
      <c r="I51" s="366" t="s">
        <v>5</v>
      </c>
      <c r="J51" s="366" t="s">
        <v>5</v>
      </c>
      <c r="K51" s="366" t="s">
        <v>5</v>
      </c>
      <c r="L51" s="366" t="s">
        <v>5</v>
      </c>
      <c r="M51" s="366" t="s">
        <v>5</v>
      </c>
      <c r="N51" s="366" t="s">
        <v>5</v>
      </c>
      <c r="O51" s="366" t="s">
        <v>5</v>
      </c>
      <c r="P51" s="366" t="s">
        <v>5</v>
      </c>
      <c r="Q51" s="366" t="s">
        <v>5</v>
      </c>
    </row>
    <row r="52" spans="1:17" x14ac:dyDescent="0.15">
      <c r="A52" s="349" t="s">
        <v>1293</v>
      </c>
      <c r="B52" s="367">
        <v>1231.0999999999999</v>
      </c>
      <c r="C52" s="367">
        <v>14.2</v>
      </c>
      <c r="D52" s="367">
        <v>623.6</v>
      </c>
      <c r="E52" s="367">
        <v>77.900000000000006</v>
      </c>
      <c r="F52" s="367">
        <v>42.5</v>
      </c>
      <c r="G52" s="367">
        <v>20.100000000000001</v>
      </c>
      <c r="H52" s="367">
        <v>31.5</v>
      </c>
      <c r="I52" s="367">
        <v>64.3</v>
      </c>
      <c r="J52" s="367">
        <v>31.6</v>
      </c>
      <c r="K52" s="367">
        <v>201.5</v>
      </c>
      <c r="L52" s="367">
        <v>35</v>
      </c>
      <c r="M52" s="367">
        <v>224.9</v>
      </c>
      <c r="N52" s="367">
        <v>17.600000000000001</v>
      </c>
      <c r="O52" s="367">
        <v>72.7</v>
      </c>
      <c r="P52" s="367">
        <v>29.2</v>
      </c>
      <c r="Q52" s="367">
        <v>214</v>
      </c>
    </row>
    <row r="53" spans="1:17" x14ac:dyDescent="0.15">
      <c r="A53" s="353" t="s">
        <v>1292</v>
      </c>
      <c r="B53" s="367">
        <v>47</v>
      </c>
      <c r="C53" s="367">
        <v>0</v>
      </c>
      <c r="D53" s="367">
        <v>20.3</v>
      </c>
      <c r="E53" s="367">
        <v>0.9</v>
      </c>
      <c r="F53" s="367">
        <v>6.3</v>
      </c>
      <c r="G53" s="367">
        <v>0.1</v>
      </c>
      <c r="H53" s="367">
        <v>0</v>
      </c>
      <c r="I53" s="366" t="s">
        <v>1380</v>
      </c>
      <c r="J53" s="367">
        <v>1.4</v>
      </c>
      <c r="K53" s="367">
        <v>0</v>
      </c>
      <c r="L53" s="367">
        <v>2.1</v>
      </c>
      <c r="M53" s="367">
        <v>0.9</v>
      </c>
      <c r="N53" s="367">
        <v>0.6</v>
      </c>
      <c r="O53" s="366" t="s">
        <v>1379</v>
      </c>
      <c r="P53" s="366" t="s">
        <v>1380</v>
      </c>
      <c r="Q53" s="367">
        <v>16.8</v>
      </c>
    </row>
    <row r="54" spans="1:17" x14ac:dyDescent="0.15">
      <c r="A54" s="353" t="s">
        <v>1291</v>
      </c>
      <c r="B54" s="367">
        <v>45.5</v>
      </c>
      <c r="C54" s="367">
        <v>0</v>
      </c>
      <c r="D54" s="367">
        <v>34.1</v>
      </c>
      <c r="E54" s="366" t="s">
        <v>1379</v>
      </c>
      <c r="F54" s="367">
        <v>0.3</v>
      </c>
      <c r="G54" s="367">
        <v>0</v>
      </c>
      <c r="H54" s="367">
        <v>0</v>
      </c>
      <c r="I54" s="367">
        <v>0.1</v>
      </c>
      <c r="J54" s="367">
        <v>0</v>
      </c>
      <c r="K54" s="366" t="s">
        <v>1380</v>
      </c>
      <c r="L54" s="367">
        <v>0.6</v>
      </c>
      <c r="M54" s="367">
        <v>0.5</v>
      </c>
      <c r="N54" s="367">
        <v>0.1</v>
      </c>
      <c r="O54" s="366" t="s">
        <v>1379</v>
      </c>
      <c r="P54" s="367">
        <v>0</v>
      </c>
      <c r="Q54" s="366" t="s">
        <v>1381</v>
      </c>
    </row>
    <row r="55" spans="1:17" x14ac:dyDescent="0.15">
      <c r="A55" s="353" t="s">
        <v>1290</v>
      </c>
      <c r="B55" s="367">
        <v>1059.9000000000001</v>
      </c>
      <c r="C55" s="367">
        <v>13.9</v>
      </c>
      <c r="D55" s="367">
        <v>534.29999999999995</v>
      </c>
      <c r="E55" s="367">
        <v>71.400000000000006</v>
      </c>
      <c r="F55" s="367">
        <v>33.1</v>
      </c>
      <c r="G55" s="367">
        <v>19.8</v>
      </c>
      <c r="H55" s="367">
        <v>31.5</v>
      </c>
      <c r="I55" s="367">
        <v>56.7</v>
      </c>
      <c r="J55" s="367">
        <v>29.9</v>
      </c>
      <c r="K55" s="366" t="s">
        <v>1386</v>
      </c>
      <c r="L55" s="367">
        <v>29.8</v>
      </c>
      <c r="M55" s="367">
        <v>220.4</v>
      </c>
      <c r="N55" s="367">
        <v>16.2</v>
      </c>
      <c r="O55" s="367">
        <v>60.4</v>
      </c>
      <c r="P55" s="367">
        <v>24.5</v>
      </c>
      <c r="Q55" s="367">
        <v>160.4</v>
      </c>
    </row>
    <row r="56" spans="1:17" x14ac:dyDescent="0.15">
      <c r="A56" s="353" t="s">
        <v>1289</v>
      </c>
      <c r="B56" s="367">
        <v>20.7</v>
      </c>
      <c r="C56" s="367">
        <v>0.2</v>
      </c>
      <c r="D56" s="367">
        <v>1.6</v>
      </c>
      <c r="E56" s="367">
        <v>0.7</v>
      </c>
      <c r="F56" s="367">
        <v>0.6</v>
      </c>
      <c r="G56" s="367">
        <v>0</v>
      </c>
      <c r="H56" s="367">
        <v>0</v>
      </c>
      <c r="I56" s="366" t="s">
        <v>1284</v>
      </c>
      <c r="J56" s="367">
        <v>0</v>
      </c>
      <c r="K56" s="367">
        <v>0</v>
      </c>
      <c r="L56" s="367">
        <v>1.5</v>
      </c>
      <c r="M56" s="367">
        <v>0.6</v>
      </c>
      <c r="N56" s="367">
        <v>0.4</v>
      </c>
      <c r="O56" s="367">
        <v>0.5</v>
      </c>
      <c r="P56" s="367">
        <v>0.1</v>
      </c>
      <c r="Q56" s="367">
        <v>15.8</v>
      </c>
    </row>
    <row r="57" spans="1:17" x14ac:dyDescent="0.15">
      <c r="A57" s="353" t="s">
        <v>1259</v>
      </c>
      <c r="B57" s="367">
        <v>58</v>
      </c>
      <c r="C57" s="366" t="s">
        <v>1284</v>
      </c>
      <c r="D57" s="367">
        <v>33.200000000000003</v>
      </c>
      <c r="E57" s="366" t="s">
        <v>1380</v>
      </c>
      <c r="F57" s="367">
        <v>2.2000000000000002</v>
      </c>
      <c r="G57" s="367">
        <v>0.1</v>
      </c>
      <c r="H57" s="367">
        <v>0</v>
      </c>
      <c r="I57" s="366" t="s">
        <v>1380</v>
      </c>
      <c r="J57" s="367">
        <v>0.3</v>
      </c>
      <c r="K57" s="367">
        <v>0</v>
      </c>
      <c r="L57" s="367">
        <v>1</v>
      </c>
      <c r="M57" s="367">
        <v>2.5</v>
      </c>
      <c r="N57" s="367">
        <v>0.4</v>
      </c>
      <c r="O57" s="366" t="s">
        <v>1381</v>
      </c>
      <c r="P57" s="366" t="s">
        <v>1384</v>
      </c>
      <c r="Q57" s="366" t="s">
        <v>1383</v>
      </c>
    </row>
    <row r="58" spans="1:17" x14ac:dyDescent="0.15">
      <c r="A58" s="351" t="s">
        <v>5</v>
      </c>
      <c r="B58" s="366" t="s">
        <v>5</v>
      </c>
      <c r="C58" s="366" t="s">
        <v>5</v>
      </c>
      <c r="D58" s="366" t="s">
        <v>5</v>
      </c>
      <c r="E58" s="366" t="s">
        <v>5</v>
      </c>
      <c r="F58" s="366" t="s">
        <v>5</v>
      </c>
      <c r="G58" s="366" t="s">
        <v>5</v>
      </c>
      <c r="H58" s="366" t="s">
        <v>5</v>
      </c>
      <c r="I58" s="366" t="s">
        <v>5</v>
      </c>
      <c r="J58" s="366" t="s">
        <v>5</v>
      </c>
      <c r="K58" s="366" t="s">
        <v>5</v>
      </c>
      <c r="L58" s="366" t="s">
        <v>5</v>
      </c>
      <c r="M58" s="366" t="s">
        <v>5</v>
      </c>
      <c r="N58" s="366" t="s">
        <v>5</v>
      </c>
      <c r="O58" s="366" t="s">
        <v>5</v>
      </c>
      <c r="P58" s="366" t="s">
        <v>5</v>
      </c>
      <c r="Q58" s="366" t="s">
        <v>5</v>
      </c>
    </row>
    <row r="59" spans="1:17" x14ac:dyDescent="0.15">
      <c r="A59" s="349" t="s">
        <v>1288</v>
      </c>
      <c r="B59" s="367">
        <v>48.4</v>
      </c>
      <c r="C59" s="367">
        <v>2.6</v>
      </c>
      <c r="D59" s="367">
        <v>20.8</v>
      </c>
      <c r="E59" s="367">
        <v>1.7</v>
      </c>
      <c r="F59" s="367">
        <v>2.8</v>
      </c>
      <c r="G59" s="367">
        <v>1</v>
      </c>
      <c r="H59" s="367">
        <v>0.2</v>
      </c>
      <c r="I59" s="367">
        <v>0.1</v>
      </c>
      <c r="J59" s="367">
        <v>0</v>
      </c>
      <c r="K59" s="367">
        <v>0</v>
      </c>
      <c r="L59" s="367">
        <v>2.2999999999999998</v>
      </c>
      <c r="M59" s="366" t="s">
        <v>1380</v>
      </c>
      <c r="N59" s="367">
        <v>5.0999999999999996</v>
      </c>
      <c r="O59" s="367">
        <v>2.6</v>
      </c>
      <c r="P59" s="367">
        <v>0.8</v>
      </c>
      <c r="Q59" s="366" t="s">
        <v>1383</v>
      </c>
    </row>
    <row r="60" spans="1:17" x14ac:dyDescent="0.15">
      <c r="A60" s="353" t="s">
        <v>1287</v>
      </c>
      <c r="B60" s="367">
        <v>1.3</v>
      </c>
      <c r="C60" s="366" t="s">
        <v>1284</v>
      </c>
      <c r="D60" s="366" t="s">
        <v>1284</v>
      </c>
      <c r="E60" s="366" t="s">
        <v>1284</v>
      </c>
      <c r="F60" s="367">
        <v>0</v>
      </c>
      <c r="G60" s="367">
        <v>0</v>
      </c>
      <c r="H60" s="367">
        <v>0</v>
      </c>
      <c r="I60" s="367">
        <v>0</v>
      </c>
      <c r="J60" s="367">
        <v>0</v>
      </c>
      <c r="K60" s="367">
        <v>0</v>
      </c>
      <c r="L60" s="367">
        <v>0.1</v>
      </c>
      <c r="M60" s="367">
        <v>0.2</v>
      </c>
      <c r="N60" s="366" t="s">
        <v>1284</v>
      </c>
      <c r="O60" s="367">
        <v>0.1</v>
      </c>
      <c r="P60" s="366" t="s">
        <v>1284</v>
      </c>
      <c r="Q60" s="367">
        <v>0.8</v>
      </c>
    </row>
    <row r="61" spans="1:17" x14ac:dyDescent="0.15">
      <c r="A61" s="353" t="s">
        <v>1286</v>
      </c>
      <c r="B61" s="367">
        <v>3.5</v>
      </c>
      <c r="C61" s="366" t="s">
        <v>1382</v>
      </c>
      <c r="D61" s="367">
        <v>0.1</v>
      </c>
      <c r="E61" s="367">
        <v>0</v>
      </c>
      <c r="F61" s="366" t="s">
        <v>1284</v>
      </c>
      <c r="G61" s="367">
        <v>0</v>
      </c>
      <c r="H61" s="366" t="s">
        <v>1284</v>
      </c>
      <c r="I61" s="367">
        <v>0.1</v>
      </c>
      <c r="J61" s="367">
        <v>0</v>
      </c>
      <c r="K61" s="367">
        <v>0</v>
      </c>
      <c r="L61" s="367">
        <v>0.5</v>
      </c>
      <c r="M61" s="367">
        <v>0</v>
      </c>
      <c r="N61" s="367">
        <v>0.2</v>
      </c>
      <c r="O61" s="367">
        <v>1.3</v>
      </c>
      <c r="P61" s="367">
        <v>0.1</v>
      </c>
      <c r="Q61" s="366" t="s">
        <v>1382</v>
      </c>
    </row>
    <row r="62" spans="1:17" x14ac:dyDescent="0.15">
      <c r="A62" s="353" t="s">
        <v>1285</v>
      </c>
      <c r="B62" s="367">
        <v>23.2</v>
      </c>
      <c r="C62" s="367">
        <v>0</v>
      </c>
      <c r="D62" s="367">
        <v>17.100000000000001</v>
      </c>
      <c r="E62" s="366" t="s">
        <v>1379</v>
      </c>
      <c r="F62" s="367">
        <v>2.1</v>
      </c>
      <c r="G62" s="367">
        <v>0.1</v>
      </c>
      <c r="H62" s="366" t="s">
        <v>1284</v>
      </c>
      <c r="I62" s="366" t="s">
        <v>1284</v>
      </c>
      <c r="J62" s="367">
        <v>0</v>
      </c>
      <c r="K62" s="367">
        <v>0</v>
      </c>
      <c r="L62" s="367">
        <v>0.8</v>
      </c>
      <c r="M62" s="366" t="s">
        <v>1379</v>
      </c>
      <c r="N62" s="366" t="s">
        <v>1379</v>
      </c>
      <c r="O62" s="367">
        <v>0.1</v>
      </c>
      <c r="P62" s="367">
        <v>0.1</v>
      </c>
      <c r="Q62" s="367">
        <v>2</v>
      </c>
    </row>
    <row r="63" spans="1:17" x14ac:dyDescent="0.15">
      <c r="A63" s="353" t="s">
        <v>1283</v>
      </c>
      <c r="B63" s="367">
        <v>4.2</v>
      </c>
      <c r="C63" s="367">
        <v>0.7</v>
      </c>
      <c r="D63" s="367">
        <v>0.7</v>
      </c>
      <c r="E63" s="367">
        <v>0.1</v>
      </c>
      <c r="F63" s="367">
        <v>0.3</v>
      </c>
      <c r="G63" s="367">
        <v>0</v>
      </c>
      <c r="H63" s="367">
        <v>0</v>
      </c>
      <c r="I63" s="366" t="s">
        <v>1284</v>
      </c>
      <c r="J63" s="367">
        <v>0</v>
      </c>
      <c r="K63" s="367">
        <v>0</v>
      </c>
      <c r="L63" s="367">
        <v>0.2</v>
      </c>
      <c r="M63" s="366" t="s">
        <v>1284</v>
      </c>
      <c r="N63" s="367">
        <v>0.1</v>
      </c>
      <c r="O63" s="367">
        <v>0.2</v>
      </c>
      <c r="P63" s="367">
        <v>0.2</v>
      </c>
      <c r="Q63" s="367">
        <v>2.1</v>
      </c>
    </row>
    <row r="64" spans="1:17" x14ac:dyDescent="0.15">
      <c r="A64" s="353" t="s">
        <v>1259</v>
      </c>
      <c r="B64" s="367">
        <v>16.2</v>
      </c>
      <c r="C64" s="366" t="s">
        <v>1379</v>
      </c>
      <c r="D64" s="367">
        <v>2.8</v>
      </c>
      <c r="E64" s="366" t="s">
        <v>1384</v>
      </c>
      <c r="F64" s="367">
        <v>0.4</v>
      </c>
      <c r="G64" s="367">
        <v>1</v>
      </c>
      <c r="H64" s="367">
        <v>0.1</v>
      </c>
      <c r="I64" s="367">
        <v>0</v>
      </c>
      <c r="J64" s="367">
        <v>0</v>
      </c>
      <c r="K64" s="367">
        <v>0</v>
      </c>
      <c r="L64" s="367">
        <v>0.7</v>
      </c>
      <c r="M64" s="366" t="s">
        <v>1379</v>
      </c>
      <c r="N64" s="366" t="s">
        <v>1380</v>
      </c>
      <c r="O64" s="367">
        <v>0.9</v>
      </c>
      <c r="P64" s="367">
        <v>0.4</v>
      </c>
      <c r="Q64" s="367">
        <v>5.7</v>
      </c>
    </row>
    <row r="65" spans="1:17" x14ac:dyDescent="0.15">
      <c r="A65" s="351" t="s">
        <v>5</v>
      </c>
      <c r="B65" s="366" t="s">
        <v>5</v>
      </c>
      <c r="C65" s="366" t="s">
        <v>5</v>
      </c>
      <c r="D65" s="366" t="s">
        <v>5</v>
      </c>
      <c r="E65" s="366" t="s">
        <v>5</v>
      </c>
      <c r="F65" s="366" t="s">
        <v>5</v>
      </c>
      <c r="G65" s="366" t="s">
        <v>5</v>
      </c>
      <c r="H65" s="366" t="s">
        <v>5</v>
      </c>
      <c r="I65" s="366" t="s">
        <v>5</v>
      </c>
      <c r="J65" s="366" t="s">
        <v>5</v>
      </c>
      <c r="K65" s="366" t="s">
        <v>5</v>
      </c>
      <c r="L65" s="366" t="s">
        <v>5</v>
      </c>
      <c r="M65" s="366" t="s">
        <v>5</v>
      </c>
      <c r="N65" s="366" t="s">
        <v>5</v>
      </c>
      <c r="O65" s="366" t="s">
        <v>5</v>
      </c>
      <c r="P65" s="366" t="s">
        <v>5</v>
      </c>
      <c r="Q65" s="366" t="s">
        <v>5</v>
      </c>
    </row>
    <row r="66" spans="1:17" x14ac:dyDescent="0.15">
      <c r="A66" s="351" t="s">
        <v>1282</v>
      </c>
      <c r="B66" s="365">
        <v>187.3</v>
      </c>
      <c r="C66" s="365">
        <v>27.3</v>
      </c>
      <c r="D66" s="365">
        <v>91.8</v>
      </c>
      <c r="E66" s="366" t="s">
        <v>1389</v>
      </c>
      <c r="F66" s="365">
        <v>7.8</v>
      </c>
      <c r="G66" s="365">
        <v>2.2999999999999998</v>
      </c>
      <c r="H66" s="365">
        <v>4.4000000000000004</v>
      </c>
      <c r="I66" s="365">
        <v>1.6</v>
      </c>
      <c r="J66" s="365">
        <v>2.1</v>
      </c>
      <c r="K66" s="365">
        <v>20.100000000000001</v>
      </c>
      <c r="L66" s="365">
        <v>17.399999999999999</v>
      </c>
      <c r="M66" s="365">
        <v>1.6</v>
      </c>
      <c r="N66" s="365">
        <v>2.7</v>
      </c>
      <c r="O66" s="365">
        <v>8.4</v>
      </c>
      <c r="P66" s="365">
        <v>5.2</v>
      </c>
      <c r="Q66" s="365">
        <v>33.1</v>
      </c>
    </row>
    <row r="67" spans="1:17" x14ac:dyDescent="0.15">
      <c r="A67" s="349" t="s">
        <v>1281</v>
      </c>
      <c r="B67" s="367">
        <v>32</v>
      </c>
      <c r="C67" s="367">
        <v>2.6</v>
      </c>
      <c r="D67" s="367">
        <v>18.899999999999999</v>
      </c>
      <c r="E67" s="367">
        <v>5.6</v>
      </c>
      <c r="F67" s="367">
        <v>1.6</v>
      </c>
      <c r="G67" s="366" t="s">
        <v>1384</v>
      </c>
      <c r="H67" s="366" t="s">
        <v>1382</v>
      </c>
      <c r="I67" s="366" t="s">
        <v>1284</v>
      </c>
      <c r="J67" s="367">
        <v>0.4</v>
      </c>
      <c r="K67" s="367">
        <v>0</v>
      </c>
      <c r="L67" s="367">
        <v>2.6</v>
      </c>
      <c r="M67" s="366" t="s">
        <v>1284</v>
      </c>
      <c r="N67" s="367">
        <v>0.3</v>
      </c>
      <c r="O67" s="367">
        <v>1</v>
      </c>
      <c r="P67" s="367">
        <v>0.7</v>
      </c>
      <c r="Q67" s="367">
        <v>6</v>
      </c>
    </row>
    <row r="68" spans="1:17" x14ac:dyDescent="0.15">
      <c r="A68" s="349" t="s">
        <v>1280</v>
      </c>
      <c r="B68" s="367">
        <v>7.8</v>
      </c>
      <c r="C68" s="367">
        <v>6</v>
      </c>
      <c r="D68" s="367">
        <v>0.8</v>
      </c>
      <c r="E68" s="366" t="s">
        <v>1284</v>
      </c>
      <c r="F68" s="367">
        <v>0.3</v>
      </c>
      <c r="G68" s="366" t="s">
        <v>1284</v>
      </c>
      <c r="H68" s="367">
        <v>0.4</v>
      </c>
      <c r="I68" s="367">
        <v>0.1</v>
      </c>
      <c r="J68" s="367">
        <v>0</v>
      </c>
      <c r="K68" s="367">
        <v>0</v>
      </c>
      <c r="L68" s="367">
        <v>0.2</v>
      </c>
      <c r="M68" s="367">
        <v>0</v>
      </c>
      <c r="N68" s="366" t="s">
        <v>1284</v>
      </c>
      <c r="O68" s="367">
        <v>0.3</v>
      </c>
      <c r="P68" s="366" t="s">
        <v>1284</v>
      </c>
      <c r="Q68" s="367">
        <v>0.5</v>
      </c>
    </row>
    <row r="69" spans="1:17" x14ac:dyDescent="0.15">
      <c r="A69" s="349" t="s">
        <v>1279</v>
      </c>
      <c r="B69" s="367">
        <v>65.099999999999994</v>
      </c>
      <c r="C69" s="367">
        <v>0.4</v>
      </c>
      <c r="D69" s="367">
        <v>31.9</v>
      </c>
      <c r="E69" s="367">
        <v>3.9</v>
      </c>
      <c r="F69" s="367">
        <v>4.9000000000000004</v>
      </c>
      <c r="G69" s="367">
        <v>0.7</v>
      </c>
      <c r="H69" s="367">
        <v>2.8</v>
      </c>
      <c r="I69" s="367">
        <v>1.1000000000000001</v>
      </c>
      <c r="J69" s="367">
        <v>1.5</v>
      </c>
      <c r="K69" s="367">
        <v>8.6999999999999993</v>
      </c>
      <c r="L69" s="367">
        <v>11.8</v>
      </c>
      <c r="M69" s="367">
        <v>1.5</v>
      </c>
      <c r="N69" s="367">
        <v>2.1</v>
      </c>
      <c r="O69" s="367">
        <v>2.8</v>
      </c>
      <c r="P69" s="367">
        <v>4</v>
      </c>
      <c r="Q69" s="367">
        <v>10.6</v>
      </c>
    </row>
    <row r="70" spans="1:17" x14ac:dyDescent="0.15">
      <c r="A70" s="349" t="s">
        <v>1259</v>
      </c>
      <c r="B70" s="367">
        <v>82.4</v>
      </c>
      <c r="C70" s="367">
        <v>18.3</v>
      </c>
      <c r="D70" s="367">
        <v>40.200000000000003</v>
      </c>
      <c r="E70" s="366" t="s">
        <v>1380</v>
      </c>
      <c r="F70" s="367">
        <v>1</v>
      </c>
      <c r="G70" s="366" t="s">
        <v>1379</v>
      </c>
      <c r="H70" s="366" t="s">
        <v>1382</v>
      </c>
      <c r="I70" s="367">
        <v>0.4</v>
      </c>
      <c r="J70" s="367">
        <v>0.1</v>
      </c>
      <c r="K70" s="367">
        <v>11.4</v>
      </c>
      <c r="L70" s="367">
        <v>2.8</v>
      </c>
      <c r="M70" s="366" t="s">
        <v>1284</v>
      </c>
      <c r="N70" s="367">
        <v>0.2</v>
      </c>
      <c r="O70" s="367">
        <v>4.3</v>
      </c>
      <c r="P70" s="367">
        <v>0.5</v>
      </c>
      <c r="Q70" s="367">
        <v>16</v>
      </c>
    </row>
    <row r="71" spans="1:17" x14ac:dyDescent="0.15">
      <c r="A71" s="351" t="s">
        <v>5</v>
      </c>
      <c r="B71" s="366" t="s">
        <v>5</v>
      </c>
      <c r="C71" s="366" t="s">
        <v>5</v>
      </c>
      <c r="D71" s="366" t="s">
        <v>5</v>
      </c>
      <c r="E71" s="366" t="s">
        <v>5</v>
      </c>
      <c r="F71" s="366" t="s">
        <v>5</v>
      </c>
      <c r="G71" s="366" t="s">
        <v>5</v>
      </c>
      <c r="H71" s="366" t="s">
        <v>5</v>
      </c>
      <c r="I71" s="366" t="s">
        <v>5</v>
      </c>
      <c r="J71" s="366" t="s">
        <v>5</v>
      </c>
      <c r="K71" s="366" t="s">
        <v>5</v>
      </c>
      <c r="L71" s="366" t="s">
        <v>5</v>
      </c>
      <c r="M71" s="366" t="s">
        <v>5</v>
      </c>
      <c r="N71" s="366" t="s">
        <v>5</v>
      </c>
      <c r="O71" s="366" t="s">
        <v>5</v>
      </c>
      <c r="P71" s="366" t="s">
        <v>5</v>
      </c>
      <c r="Q71" s="366" t="s">
        <v>5</v>
      </c>
    </row>
    <row r="72" spans="1:17" x14ac:dyDescent="0.15">
      <c r="A72" s="351" t="s">
        <v>1278</v>
      </c>
      <c r="B72" s="365">
        <v>115.2</v>
      </c>
      <c r="C72" s="365">
        <v>10.5</v>
      </c>
      <c r="D72" s="365">
        <v>39.5</v>
      </c>
      <c r="E72" s="366" t="s">
        <v>1390</v>
      </c>
      <c r="F72" s="365">
        <v>3.2</v>
      </c>
      <c r="G72" s="365">
        <v>1</v>
      </c>
      <c r="H72" s="365">
        <v>7.2</v>
      </c>
      <c r="I72" s="365">
        <v>16.3</v>
      </c>
      <c r="J72" s="365">
        <v>0.4</v>
      </c>
      <c r="K72" s="365">
        <v>0.5</v>
      </c>
      <c r="L72" s="365">
        <v>15.5</v>
      </c>
      <c r="M72" s="366" t="s">
        <v>1391</v>
      </c>
      <c r="N72" s="365">
        <v>5.0999999999999996</v>
      </c>
      <c r="O72" s="365">
        <v>4.5999999999999996</v>
      </c>
      <c r="P72" s="365">
        <v>17.100000000000001</v>
      </c>
      <c r="Q72" s="366" t="s">
        <v>1389</v>
      </c>
    </row>
    <row r="73" spans="1:17" x14ac:dyDescent="0.15">
      <c r="A73" s="349" t="s">
        <v>1276</v>
      </c>
      <c r="B73" s="367">
        <v>70.7</v>
      </c>
      <c r="C73" s="367">
        <v>0.1</v>
      </c>
      <c r="D73" s="367">
        <v>27.7</v>
      </c>
      <c r="E73" s="367">
        <v>0.1</v>
      </c>
      <c r="F73" s="367">
        <v>1.6</v>
      </c>
      <c r="G73" s="367">
        <v>0.2</v>
      </c>
      <c r="H73" s="367">
        <v>4.9000000000000004</v>
      </c>
      <c r="I73" s="367">
        <v>15</v>
      </c>
      <c r="J73" s="367">
        <v>0.4</v>
      </c>
      <c r="K73" s="367">
        <v>0.5</v>
      </c>
      <c r="L73" s="367">
        <v>13.4</v>
      </c>
      <c r="M73" s="366" t="s">
        <v>1384</v>
      </c>
      <c r="N73" s="367">
        <v>3.5</v>
      </c>
      <c r="O73" s="367">
        <v>1.5</v>
      </c>
      <c r="P73" s="367">
        <v>8.5</v>
      </c>
      <c r="Q73" s="366" t="s">
        <v>1383</v>
      </c>
    </row>
    <row r="74" spans="1:17" x14ac:dyDescent="0.15">
      <c r="A74" s="349" t="s">
        <v>1275</v>
      </c>
      <c r="B74" s="367">
        <v>12.3</v>
      </c>
      <c r="C74" s="367">
        <v>3.8</v>
      </c>
      <c r="D74" s="367">
        <v>4.4000000000000004</v>
      </c>
      <c r="E74" s="366" t="s">
        <v>1379</v>
      </c>
      <c r="F74" s="367">
        <v>0.9</v>
      </c>
      <c r="G74" s="367">
        <v>0.3</v>
      </c>
      <c r="H74" s="367">
        <v>0.9</v>
      </c>
      <c r="I74" s="366" t="s">
        <v>1384</v>
      </c>
      <c r="J74" s="366" t="s">
        <v>1284</v>
      </c>
      <c r="K74" s="367">
        <v>0</v>
      </c>
      <c r="L74" s="367">
        <v>0.4</v>
      </c>
      <c r="M74" s="367">
        <v>0</v>
      </c>
      <c r="N74" s="367">
        <v>0.5</v>
      </c>
      <c r="O74" s="367">
        <v>0.2</v>
      </c>
      <c r="P74" s="367">
        <v>2.1</v>
      </c>
      <c r="Q74" s="367">
        <v>1</v>
      </c>
    </row>
    <row r="75" spans="1:17" x14ac:dyDescent="0.15">
      <c r="A75" s="349" t="s">
        <v>1274</v>
      </c>
      <c r="B75" s="367">
        <v>21.5</v>
      </c>
      <c r="C75" s="367">
        <v>2.9</v>
      </c>
      <c r="D75" s="367">
        <v>4.8</v>
      </c>
      <c r="E75" s="367">
        <v>0.2</v>
      </c>
      <c r="F75" s="367">
        <v>0.7</v>
      </c>
      <c r="G75" s="366" t="s">
        <v>1384</v>
      </c>
      <c r="H75" s="367">
        <v>1.2</v>
      </c>
      <c r="I75" s="366" t="s">
        <v>1379</v>
      </c>
      <c r="J75" s="366" t="s">
        <v>1284</v>
      </c>
      <c r="K75" s="367">
        <v>0</v>
      </c>
      <c r="L75" s="367">
        <v>1.7</v>
      </c>
      <c r="M75" s="366" t="s">
        <v>1284</v>
      </c>
      <c r="N75" s="366" t="s">
        <v>1379</v>
      </c>
      <c r="O75" s="367">
        <v>2</v>
      </c>
      <c r="P75" s="367">
        <v>5.0999999999999996</v>
      </c>
      <c r="Q75" s="366" t="s">
        <v>1380</v>
      </c>
    </row>
    <row r="76" spans="1:17" x14ac:dyDescent="0.15">
      <c r="A76" s="349" t="s">
        <v>1259</v>
      </c>
      <c r="B76" s="367">
        <v>10.6</v>
      </c>
      <c r="C76" s="367">
        <v>3.8</v>
      </c>
      <c r="D76" s="367">
        <v>2.7</v>
      </c>
      <c r="E76" s="366" t="s">
        <v>1379</v>
      </c>
      <c r="F76" s="367">
        <v>0.1</v>
      </c>
      <c r="G76" s="366" t="s">
        <v>1384</v>
      </c>
      <c r="H76" s="367">
        <v>0.2</v>
      </c>
      <c r="I76" s="367">
        <v>0</v>
      </c>
      <c r="J76" s="367">
        <v>0</v>
      </c>
      <c r="K76" s="367">
        <v>0</v>
      </c>
      <c r="L76" s="367">
        <v>0.1</v>
      </c>
      <c r="M76" s="367">
        <v>0</v>
      </c>
      <c r="N76" s="366" t="s">
        <v>1384</v>
      </c>
      <c r="O76" s="367">
        <v>0.9</v>
      </c>
      <c r="P76" s="367">
        <v>1.4</v>
      </c>
      <c r="Q76" s="366" t="s">
        <v>1379</v>
      </c>
    </row>
    <row r="77" spans="1:17" x14ac:dyDescent="0.15">
      <c r="A77" s="351" t="s">
        <v>5</v>
      </c>
      <c r="B77" s="366" t="s">
        <v>5</v>
      </c>
      <c r="C77" s="366" t="s">
        <v>5</v>
      </c>
      <c r="D77" s="366" t="s">
        <v>5</v>
      </c>
      <c r="E77" s="366" t="s">
        <v>5</v>
      </c>
      <c r="F77" s="366" t="s">
        <v>5</v>
      </c>
      <c r="G77" s="366" t="s">
        <v>5</v>
      </c>
      <c r="H77" s="366" t="s">
        <v>5</v>
      </c>
      <c r="I77" s="366" t="s">
        <v>5</v>
      </c>
      <c r="J77" s="366" t="s">
        <v>5</v>
      </c>
      <c r="K77" s="366" t="s">
        <v>5</v>
      </c>
      <c r="L77" s="366" t="s">
        <v>5</v>
      </c>
      <c r="M77" s="366" t="s">
        <v>5</v>
      </c>
      <c r="N77" s="366" t="s">
        <v>5</v>
      </c>
      <c r="O77" s="366" t="s">
        <v>5</v>
      </c>
      <c r="P77" s="366" t="s">
        <v>5</v>
      </c>
      <c r="Q77" s="366" t="s">
        <v>5</v>
      </c>
    </row>
    <row r="78" spans="1:17" x14ac:dyDescent="0.15">
      <c r="A78" s="351" t="s">
        <v>1273</v>
      </c>
      <c r="B78" s="365">
        <v>3890.4</v>
      </c>
      <c r="C78" s="365">
        <v>47.8</v>
      </c>
      <c r="D78" s="365">
        <v>1462.1</v>
      </c>
      <c r="E78" s="365">
        <v>109.7</v>
      </c>
      <c r="F78" s="365">
        <v>185.7</v>
      </c>
      <c r="G78" s="365">
        <v>46.9</v>
      </c>
      <c r="H78" s="365">
        <v>125.8</v>
      </c>
      <c r="I78" s="365">
        <v>433.7</v>
      </c>
      <c r="J78" s="365">
        <v>76</v>
      </c>
      <c r="K78" s="365">
        <v>151.9</v>
      </c>
      <c r="L78" s="365">
        <v>223.5</v>
      </c>
      <c r="M78" s="365">
        <v>161.30000000000001</v>
      </c>
      <c r="N78" s="365">
        <v>167.7</v>
      </c>
      <c r="O78" s="365">
        <v>209.6</v>
      </c>
      <c r="P78" s="365">
        <v>578.70000000000005</v>
      </c>
      <c r="Q78" s="365">
        <v>1039.7</v>
      </c>
    </row>
    <row r="79" spans="1:17" x14ac:dyDescent="0.15">
      <c r="A79" s="349" t="s">
        <v>1272</v>
      </c>
      <c r="B79" s="367">
        <v>307.5</v>
      </c>
      <c r="C79" s="367">
        <v>10.199999999999999</v>
      </c>
      <c r="D79" s="367">
        <v>98.6</v>
      </c>
      <c r="E79" s="367">
        <v>22.3</v>
      </c>
      <c r="F79" s="367">
        <v>13.8</v>
      </c>
      <c r="G79" s="367">
        <v>9.9</v>
      </c>
      <c r="H79" s="367">
        <v>8.3000000000000007</v>
      </c>
      <c r="I79" s="367">
        <v>4.9000000000000004</v>
      </c>
      <c r="J79" s="367">
        <v>2.7</v>
      </c>
      <c r="K79" s="367">
        <v>14.6</v>
      </c>
      <c r="L79" s="367">
        <v>27.5</v>
      </c>
      <c r="M79" s="367">
        <v>10.199999999999999</v>
      </c>
      <c r="N79" s="367">
        <v>22.2</v>
      </c>
      <c r="O79" s="367">
        <v>20.3</v>
      </c>
      <c r="P79" s="367">
        <v>37.1</v>
      </c>
      <c r="Q79" s="367">
        <v>81.400000000000006</v>
      </c>
    </row>
    <row r="80" spans="1:17" x14ac:dyDescent="0.15">
      <c r="A80" s="349" t="s">
        <v>1271</v>
      </c>
      <c r="B80" s="367">
        <v>1232.3</v>
      </c>
      <c r="C80" s="367">
        <v>2.5</v>
      </c>
      <c r="D80" s="367">
        <v>573.79999999999995</v>
      </c>
      <c r="E80" s="367">
        <v>35.799999999999997</v>
      </c>
      <c r="F80" s="367">
        <v>69.7</v>
      </c>
      <c r="G80" s="367">
        <v>28.9</v>
      </c>
      <c r="H80" s="367">
        <v>56.4</v>
      </c>
      <c r="I80" s="367">
        <v>163.69999999999999</v>
      </c>
      <c r="J80" s="367">
        <v>47.7</v>
      </c>
      <c r="K80" s="367">
        <v>56.1</v>
      </c>
      <c r="L80" s="367">
        <v>52.9</v>
      </c>
      <c r="M80" s="367">
        <v>52.8</v>
      </c>
      <c r="N80" s="367">
        <v>18.399999999999999</v>
      </c>
      <c r="O80" s="367">
        <v>8.3000000000000007</v>
      </c>
      <c r="P80" s="367">
        <v>53</v>
      </c>
      <c r="Q80" s="367">
        <v>470.6</v>
      </c>
    </row>
    <row r="81" spans="1:17" x14ac:dyDescent="0.15">
      <c r="A81" s="349" t="s">
        <v>1270</v>
      </c>
      <c r="B81" s="367">
        <v>119.3</v>
      </c>
      <c r="C81" s="367">
        <v>0</v>
      </c>
      <c r="D81" s="367">
        <v>42.1</v>
      </c>
      <c r="E81" s="367">
        <v>0.1</v>
      </c>
      <c r="F81" s="367">
        <v>3.4</v>
      </c>
      <c r="G81" s="367">
        <v>0.7</v>
      </c>
      <c r="H81" s="367">
        <v>2.5</v>
      </c>
      <c r="I81" s="367">
        <v>7.8</v>
      </c>
      <c r="J81" s="367">
        <v>8.3000000000000007</v>
      </c>
      <c r="K81" s="367">
        <v>0.1</v>
      </c>
      <c r="L81" s="367">
        <v>12.9</v>
      </c>
      <c r="M81" s="367">
        <v>0.8</v>
      </c>
      <c r="N81" s="367">
        <v>4.5999999999999996</v>
      </c>
      <c r="O81" s="367">
        <v>19.600000000000001</v>
      </c>
      <c r="P81" s="367">
        <v>11.5</v>
      </c>
      <c r="Q81" s="367">
        <v>27.8</v>
      </c>
    </row>
    <row r="82" spans="1:17" x14ac:dyDescent="0.15">
      <c r="A82" s="349" t="s">
        <v>1269</v>
      </c>
      <c r="B82" s="367">
        <v>812.8</v>
      </c>
      <c r="C82" s="367">
        <v>0.9</v>
      </c>
      <c r="D82" s="367">
        <v>148.6</v>
      </c>
      <c r="E82" s="367">
        <v>9.6999999999999993</v>
      </c>
      <c r="F82" s="367">
        <v>25.9</v>
      </c>
      <c r="G82" s="367">
        <v>2</v>
      </c>
      <c r="H82" s="367">
        <v>21</v>
      </c>
      <c r="I82" s="367">
        <v>24.1</v>
      </c>
      <c r="J82" s="367">
        <v>3.1</v>
      </c>
      <c r="K82" s="367">
        <v>27.8</v>
      </c>
      <c r="L82" s="367">
        <v>27.4</v>
      </c>
      <c r="M82" s="366" t="s">
        <v>1383</v>
      </c>
      <c r="N82" s="367">
        <v>75.3</v>
      </c>
      <c r="O82" s="367">
        <v>43.3</v>
      </c>
      <c r="P82" s="367">
        <v>385</v>
      </c>
      <c r="Q82" s="366" t="s">
        <v>1386</v>
      </c>
    </row>
    <row r="83" spans="1:17" x14ac:dyDescent="0.15">
      <c r="A83" s="349" t="s">
        <v>1268</v>
      </c>
      <c r="B83" s="367">
        <v>102</v>
      </c>
      <c r="C83" s="367">
        <v>24.7</v>
      </c>
      <c r="D83" s="367">
        <v>55.5</v>
      </c>
      <c r="E83" s="367">
        <v>6.1</v>
      </c>
      <c r="F83" s="367">
        <v>5.6</v>
      </c>
      <c r="G83" s="366" t="s">
        <v>1284</v>
      </c>
      <c r="H83" s="367">
        <v>0.7</v>
      </c>
      <c r="I83" s="367">
        <v>4.0999999999999996</v>
      </c>
      <c r="J83" s="366" t="s">
        <v>1382</v>
      </c>
      <c r="K83" s="367">
        <v>0.7</v>
      </c>
      <c r="L83" s="367">
        <v>2.9</v>
      </c>
      <c r="M83" s="367">
        <v>0.1</v>
      </c>
      <c r="N83" s="367">
        <v>0.4</v>
      </c>
      <c r="O83" s="367">
        <v>4.0999999999999996</v>
      </c>
      <c r="P83" s="367">
        <v>0.3</v>
      </c>
      <c r="Q83" s="367">
        <v>14</v>
      </c>
    </row>
    <row r="84" spans="1:17" x14ac:dyDescent="0.15">
      <c r="A84" s="349" t="s">
        <v>1267</v>
      </c>
      <c r="B84" s="367">
        <v>320.2</v>
      </c>
      <c r="C84" s="367">
        <v>0.1</v>
      </c>
      <c r="D84" s="367">
        <v>77</v>
      </c>
      <c r="E84" s="367">
        <v>0.8</v>
      </c>
      <c r="F84" s="367">
        <v>25.2</v>
      </c>
      <c r="G84" s="367">
        <v>0.3</v>
      </c>
      <c r="H84" s="367">
        <v>13.7</v>
      </c>
      <c r="I84" s="367">
        <v>14.8</v>
      </c>
      <c r="J84" s="367">
        <v>2.5</v>
      </c>
      <c r="K84" s="367">
        <v>5.4</v>
      </c>
      <c r="L84" s="367">
        <v>33</v>
      </c>
      <c r="M84" s="367">
        <v>67.099999999999994</v>
      </c>
      <c r="N84" s="367">
        <v>10.9</v>
      </c>
      <c r="O84" s="367">
        <v>56.2</v>
      </c>
      <c r="P84" s="367">
        <v>33.799999999999997</v>
      </c>
      <c r="Q84" s="367">
        <v>42.2</v>
      </c>
    </row>
    <row r="85" spans="1:17" x14ac:dyDescent="0.15">
      <c r="A85" s="349" t="s">
        <v>1266</v>
      </c>
      <c r="B85" s="367">
        <v>121.2</v>
      </c>
      <c r="C85" s="366" t="s">
        <v>1284</v>
      </c>
      <c r="D85" s="367">
        <v>57.2</v>
      </c>
      <c r="E85" s="367">
        <v>0.9</v>
      </c>
      <c r="F85" s="367">
        <v>5.5</v>
      </c>
      <c r="G85" s="367">
        <v>1.1000000000000001</v>
      </c>
      <c r="H85" s="367">
        <v>5.3</v>
      </c>
      <c r="I85" s="367">
        <v>14.9</v>
      </c>
      <c r="J85" s="367">
        <v>0.1</v>
      </c>
      <c r="K85" s="367">
        <v>24.8</v>
      </c>
      <c r="L85" s="367">
        <v>10.5</v>
      </c>
      <c r="M85" s="367">
        <v>5</v>
      </c>
      <c r="N85" s="367">
        <v>1.9</v>
      </c>
      <c r="O85" s="367">
        <v>8.5</v>
      </c>
      <c r="P85" s="367">
        <v>6.4</v>
      </c>
      <c r="Q85" s="367">
        <v>31.9</v>
      </c>
    </row>
    <row r="86" spans="1:17" x14ac:dyDescent="0.15">
      <c r="A86" s="349" t="s">
        <v>1265</v>
      </c>
      <c r="B86" s="367">
        <v>156.4</v>
      </c>
      <c r="C86" s="367">
        <v>2.4</v>
      </c>
      <c r="D86" s="367">
        <v>110.4</v>
      </c>
      <c r="E86" s="367">
        <v>2.2000000000000002</v>
      </c>
      <c r="F86" s="367">
        <v>4.7</v>
      </c>
      <c r="G86" s="367">
        <v>0.6</v>
      </c>
      <c r="H86" s="367">
        <v>3.2</v>
      </c>
      <c r="I86" s="367">
        <v>82.8</v>
      </c>
      <c r="J86" s="366" t="s">
        <v>1380</v>
      </c>
      <c r="K86" s="367">
        <v>2.2999999999999998</v>
      </c>
      <c r="L86" s="367">
        <v>5.9</v>
      </c>
      <c r="M86" s="367">
        <v>0.9</v>
      </c>
      <c r="N86" s="367">
        <v>1.9</v>
      </c>
      <c r="O86" s="367">
        <v>4.8</v>
      </c>
      <c r="P86" s="367">
        <v>5.5</v>
      </c>
      <c r="Q86" s="367">
        <v>24.6</v>
      </c>
    </row>
    <row r="87" spans="1:17" x14ac:dyDescent="0.15">
      <c r="A87" s="349" t="s">
        <v>1264</v>
      </c>
      <c r="B87" s="367">
        <v>31.5</v>
      </c>
      <c r="C87" s="367">
        <v>0.3</v>
      </c>
      <c r="D87" s="367">
        <v>9.1999999999999993</v>
      </c>
      <c r="E87" s="367">
        <v>3</v>
      </c>
      <c r="F87" s="367">
        <v>1.5</v>
      </c>
      <c r="G87" s="366" t="s">
        <v>1384</v>
      </c>
      <c r="H87" s="367">
        <v>0.3</v>
      </c>
      <c r="I87" s="367">
        <v>0.8</v>
      </c>
      <c r="J87" s="367">
        <v>0.4</v>
      </c>
      <c r="K87" s="367">
        <v>0.6</v>
      </c>
      <c r="L87" s="367">
        <v>2.9</v>
      </c>
      <c r="M87" s="367">
        <v>1.9</v>
      </c>
      <c r="N87" s="367">
        <v>1.1000000000000001</v>
      </c>
      <c r="O87" s="367">
        <v>2.2000000000000002</v>
      </c>
      <c r="P87" s="367">
        <v>3.7</v>
      </c>
      <c r="Q87" s="367">
        <v>10.199999999999999</v>
      </c>
    </row>
    <row r="88" spans="1:17" x14ac:dyDescent="0.15">
      <c r="A88" s="349" t="s">
        <v>1263</v>
      </c>
      <c r="B88" s="367">
        <v>184.2</v>
      </c>
      <c r="C88" s="367">
        <v>0.1</v>
      </c>
      <c r="D88" s="367">
        <v>63.1</v>
      </c>
      <c r="E88" s="367">
        <v>8.8000000000000007</v>
      </c>
      <c r="F88" s="367">
        <v>4.5999999999999996</v>
      </c>
      <c r="G88" s="367">
        <v>0.1</v>
      </c>
      <c r="H88" s="367">
        <v>0.3</v>
      </c>
      <c r="I88" s="367">
        <v>22.8</v>
      </c>
      <c r="J88" s="367">
        <v>2.9</v>
      </c>
      <c r="K88" s="367">
        <v>4.9000000000000004</v>
      </c>
      <c r="L88" s="367">
        <v>4.0999999999999996</v>
      </c>
      <c r="M88" s="366" t="s">
        <v>1379</v>
      </c>
      <c r="N88" s="367">
        <v>19.2</v>
      </c>
      <c r="O88" s="366" t="s">
        <v>1381</v>
      </c>
      <c r="P88" s="367">
        <v>20</v>
      </c>
      <c r="Q88" s="367">
        <v>71.2</v>
      </c>
    </row>
    <row r="89" spans="1:17" x14ac:dyDescent="0.15">
      <c r="A89" s="349" t="s">
        <v>1262</v>
      </c>
      <c r="B89" s="367">
        <v>168</v>
      </c>
      <c r="C89" s="367">
        <v>2.9</v>
      </c>
      <c r="D89" s="367">
        <v>62.5</v>
      </c>
      <c r="E89" s="367">
        <v>0.8</v>
      </c>
      <c r="F89" s="367">
        <v>8.1999999999999993</v>
      </c>
      <c r="G89" s="367">
        <v>1.1000000000000001</v>
      </c>
      <c r="H89" s="367">
        <v>7.6</v>
      </c>
      <c r="I89" s="367">
        <v>29.3</v>
      </c>
      <c r="J89" s="367">
        <v>1.8</v>
      </c>
      <c r="K89" s="367">
        <v>4.4000000000000004</v>
      </c>
      <c r="L89" s="367">
        <v>23.4</v>
      </c>
      <c r="M89" s="367">
        <v>0.3</v>
      </c>
      <c r="N89" s="367">
        <v>6.3</v>
      </c>
      <c r="O89" s="367">
        <v>18.5</v>
      </c>
      <c r="P89" s="367">
        <v>9.6999999999999993</v>
      </c>
      <c r="Q89" s="367">
        <v>44.3</v>
      </c>
    </row>
    <row r="90" spans="1:17" x14ac:dyDescent="0.15">
      <c r="A90" s="349" t="s">
        <v>1261</v>
      </c>
      <c r="B90" s="367">
        <v>86.9</v>
      </c>
      <c r="C90" s="366" t="s">
        <v>1284</v>
      </c>
      <c r="D90" s="367">
        <v>31.4</v>
      </c>
      <c r="E90" s="367">
        <v>0.8</v>
      </c>
      <c r="F90" s="367">
        <v>4.3</v>
      </c>
      <c r="G90" s="367">
        <v>0.7</v>
      </c>
      <c r="H90" s="367">
        <v>2</v>
      </c>
      <c r="I90" s="367">
        <v>15.2</v>
      </c>
      <c r="J90" s="366" t="s">
        <v>1379</v>
      </c>
      <c r="K90" s="366" t="s">
        <v>1379</v>
      </c>
      <c r="L90" s="367">
        <v>9.5</v>
      </c>
      <c r="M90" s="367">
        <v>3.7</v>
      </c>
      <c r="N90" s="367">
        <v>3.4</v>
      </c>
      <c r="O90" s="367">
        <v>9.8000000000000007</v>
      </c>
      <c r="P90" s="367">
        <v>4.7</v>
      </c>
      <c r="Q90" s="367">
        <v>24.2</v>
      </c>
    </row>
    <row r="91" spans="1:17" x14ac:dyDescent="0.15">
      <c r="A91" s="349" t="s">
        <v>1260</v>
      </c>
      <c r="B91" s="367">
        <v>165.6</v>
      </c>
      <c r="C91" s="367">
        <v>2.7</v>
      </c>
      <c r="D91" s="367">
        <v>103.7</v>
      </c>
      <c r="E91" s="367">
        <v>15.6</v>
      </c>
      <c r="F91" s="367">
        <v>9.9</v>
      </c>
      <c r="G91" s="367">
        <v>0.6</v>
      </c>
      <c r="H91" s="367">
        <v>4.0999999999999996</v>
      </c>
      <c r="I91" s="367">
        <v>43.1</v>
      </c>
      <c r="J91" s="367">
        <v>0.5</v>
      </c>
      <c r="K91" s="367">
        <v>7.9</v>
      </c>
      <c r="L91" s="367">
        <v>7.2</v>
      </c>
      <c r="M91" s="367">
        <v>3.6</v>
      </c>
      <c r="N91" s="367">
        <v>0.5</v>
      </c>
      <c r="O91" s="367">
        <v>6.4</v>
      </c>
      <c r="P91" s="367">
        <v>5.2</v>
      </c>
      <c r="Q91" s="367">
        <v>36.299999999999997</v>
      </c>
    </row>
    <row r="92" spans="1:17" x14ac:dyDescent="0.15">
      <c r="A92" s="349" t="s">
        <v>1259</v>
      </c>
      <c r="B92" s="367">
        <v>82.6</v>
      </c>
      <c r="C92" s="367">
        <v>1.2</v>
      </c>
      <c r="D92" s="367">
        <v>28.9</v>
      </c>
      <c r="E92" s="367">
        <v>2.9</v>
      </c>
      <c r="F92" s="367">
        <v>3.5</v>
      </c>
      <c r="G92" s="366" t="s">
        <v>1382</v>
      </c>
      <c r="H92" s="367">
        <v>0.4</v>
      </c>
      <c r="I92" s="367">
        <v>5.3</v>
      </c>
      <c r="J92" s="367">
        <v>0</v>
      </c>
      <c r="K92" s="366" t="s">
        <v>1382</v>
      </c>
      <c r="L92" s="367">
        <v>3.3</v>
      </c>
      <c r="M92" s="366" t="s">
        <v>1382</v>
      </c>
      <c r="N92" s="367">
        <v>1.5</v>
      </c>
      <c r="O92" s="366" t="s">
        <v>1379</v>
      </c>
      <c r="P92" s="367">
        <v>2.8</v>
      </c>
      <c r="Q92" s="366" t="s">
        <v>1387</v>
      </c>
    </row>
    <row r="93" spans="1:17" x14ac:dyDescent="0.15">
      <c r="A93" s="351" t="s">
        <v>5</v>
      </c>
      <c r="B93" s="366" t="s">
        <v>5</v>
      </c>
      <c r="C93" s="366" t="s">
        <v>5</v>
      </c>
      <c r="D93" s="366" t="s">
        <v>5</v>
      </c>
      <c r="E93" s="366" t="s">
        <v>5</v>
      </c>
      <c r="F93" s="366" t="s">
        <v>5</v>
      </c>
      <c r="G93" s="366" t="s">
        <v>5</v>
      </c>
      <c r="H93" s="366" t="s">
        <v>5</v>
      </c>
      <c r="I93" s="366" t="s">
        <v>5</v>
      </c>
      <c r="J93" s="366" t="s">
        <v>5</v>
      </c>
      <c r="K93" s="366" t="s">
        <v>5</v>
      </c>
      <c r="L93" s="366" t="s">
        <v>5</v>
      </c>
      <c r="M93" s="366" t="s">
        <v>5</v>
      </c>
      <c r="N93" s="366" t="s">
        <v>5</v>
      </c>
      <c r="O93" s="366" t="s">
        <v>5</v>
      </c>
      <c r="P93" s="366" t="s">
        <v>5</v>
      </c>
      <c r="Q93" s="366" t="s">
        <v>5</v>
      </c>
    </row>
    <row r="94" spans="1:17" x14ac:dyDescent="0.15">
      <c r="A94" s="351" t="s">
        <v>1257</v>
      </c>
      <c r="B94" s="366" t="s">
        <v>5</v>
      </c>
      <c r="C94" s="366" t="s">
        <v>5</v>
      </c>
      <c r="D94" s="366" t="s">
        <v>5</v>
      </c>
      <c r="E94" s="366" t="s">
        <v>5</v>
      </c>
      <c r="F94" s="366" t="s">
        <v>5</v>
      </c>
      <c r="G94" s="366" t="s">
        <v>5</v>
      </c>
      <c r="H94" s="366" t="s">
        <v>5</v>
      </c>
      <c r="I94" s="366" t="s">
        <v>5</v>
      </c>
      <c r="J94" s="366" t="s">
        <v>5</v>
      </c>
      <c r="K94" s="366" t="s">
        <v>5</v>
      </c>
      <c r="L94" s="366" t="s">
        <v>5</v>
      </c>
      <c r="M94" s="366" t="s">
        <v>5</v>
      </c>
      <c r="N94" s="366" t="s">
        <v>5</v>
      </c>
      <c r="O94" s="366" t="s">
        <v>5</v>
      </c>
      <c r="P94" s="366" t="s">
        <v>5</v>
      </c>
      <c r="Q94" s="366" t="s">
        <v>5</v>
      </c>
    </row>
    <row r="95" spans="1:17" x14ac:dyDescent="0.15">
      <c r="A95" s="349" t="s">
        <v>1256</v>
      </c>
      <c r="B95" s="367">
        <v>3815.1</v>
      </c>
      <c r="C95" s="367">
        <v>19.8</v>
      </c>
      <c r="D95" s="367">
        <v>1611</v>
      </c>
      <c r="E95" s="367">
        <v>106.5</v>
      </c>
      <c r="F95" s="367">
        <v>242.2</v>
      </c>
      <c r="G95" s="367">
        <v>107.4</v>
      </c>
      <c r="H95" s="367">
        <v>185.6</v>
      </c>
      <c r="I95" s="367">
        <v>178.1</v>
      </c>
      <c r="J95" s="367">
        <v>66.900000000000006</v>
      </c>
      <c r="K95" s="367">
        <v>352.7</v>
      </c>
      <c r="L95" s="367">
        <v>329</v>
      </c>
      <c r="M95" s="367">
        <v>321.7</v>
      </c>
      <c r="N95" s="367">
        <v>155.5</v>
      </c>
      <c r="O95" s="367">
        <v>227.4</v>
      </c>
      <c r="P95" s="367">
        <v>281.5</v>
      </c>
      <c r="Q95" s="367">
        <v>869.2</v>
      </c>
    </row>
    <row r="96" spans="1:17" x14ac:dyDescent="0.15">
      <c r="A96" s="347" t="s">
        <v>1255</v>
      </c>
      <c r="B96" s="368">
        <v>123.4</v>
      </c>
      <c r="C96" s="368">
        <v>25.7</v>
      </c>
      <c r="D96" s="368">
        <v>52</v>
      </c>
      <c r="E96" s="368">
        <v>13.2</v>
      </c>
      <c r="F96" s="368">
        <v>12.2</v>
      </c>
      <c r="G96" s="368">
        <v>2</v>
      </c>
      <c r="H96" s="368">
        <v>4</v>
      </c>
      <c r="I96" s="368">
        <v>2.2999999999999998</v>
      </c>
      <c r="J96" s="369" t="s">
        <v>1284</v>
      </c>
      <c r="K96" s="368">
        <v>8.3000000000000007</v>
      </c>
      <c r="L96" s="368">
        <v>8.4</v>
      </c>
      <c r="M96" s="368">
        <v>1.5</v>
      </c>
      <c r="N96" s="368">
        <v>3.8</v>
      </c>
      <c r="O96" s="368">
        <v>5.4</v>
      </c>
      <c r="P96" s="368">
        <v>10.199999999999999</v>
      </c>
      <c r="Q96" s="368">
        <v>16.399999999999999</v>
      </c>
    </row>
    <row r="97" spans="1:17" x14ac:dyDescent="0.15">
      <c r="A97" s="558" t="s">
        <v>1392</v>
      </c>
      <c r="B97" s="522"/>
      <c r="C97" s="522"/>
      <c r="D97" s="522"/>
      <c r="E97" s="522"/>
      <c r="F97" s="522"/>
      <c r="G97" s="522"/>
      <c r="H97" s="522"/>
      <c r="I97" s="522"/>
      <c r="J97" s="522"/>
      <c r="K97" s="522"/>
      <c r="L97" s="522"/>
      <c r="M97" s="522"/>
      <c r="N97" s="522"/>
      <c r="O97" s="522"/>
      <c r="P97" s="522"/>
      <c r="Q97" s="522"/>
    </row>
    <row r="98" spans="1:17" x14ac:dyDescent="0.15">
      <c r="A98" s="522"/>
      <c r="B98" s="522"/>
      <c r="C98" s="522"/>
      <c r="D98" s="522"/>
      <c r="E98" s="522"/>
      <c r="F98" s="522"/>
      <c r="G98" s="522"/>
      <c r="H98" s="522"/>
      <c r="I98" s="522"/>
      <c r="J98" s="522"/>
      <c r="K98" s="522"/>
      <c r="L98" s="522"/>
      <c r="M98" s="522"/>
      <c r="N98" s="522"/>
      <c r="O98" s="522"/>
      <c r="P98" s="522"/>
      <c r="Q98" s="522"/>
    </row>
  </sheetData>
  <mergeCells count="15">
    <mergeCell ref="A97:Q98"/>
    <mergeCell ref="A3:Q3"/>
    <mergeCell ref="A4:Q4"/>
    <mergeCell ref="A5:A8"/>
    <mergeCell ref="B5:B7"/>
    <mergeCell ref="C5:C7"/>
    <mergeCell ref="D5:K5"/>
    <mergeCell ref="L5:L7"/>
    <mergeCell ref="M5:M7"/>
    <mergeCell ref="N5:N7"/>
    <mergeCell ref="O5:O7"/>
    <mergeCell ref="P5:P7"/>
    <mergeCell ref="Q5:Q7"/>
    <mergeCell ref="D6:D7"/>
    <mergeCell ref="E6:K6"/>
  </mergeCells>
  <pageMargins left="0" right="0" top="0" bottom="0" header="0.5" footer="0.5"/>
  <pageSetup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214"/>
  <sheetViews>
    <sheetView workbookViewId="0">
      <pane xSplit="1" ySplit="31" topLeftCell="B203" activePane="bottomRight" state="frozen"/>
      <selection pane="topRight" activeCell="B1" sqref="B1"/>
      <selection pane="bottomLeft" activeCell="A32" sqref="A32"/>
      <selection pane="bottomRight" activeCell="K243" sqref="K243"/>
    </sheetView>
  </sheetViews>
  <sheetFormatPr baseColWidth="10" defaultColWidth="7.5703125" defaultRowHeight="13" x14ac:dyDescent="0.15"/>
  <cols>
    <col min="1" max="1" width="10" style="1" customWidth="1"/>
    <col min="2" max="16384" width="7.5703125" style="1"/>
  </cols>
  <sheetData>
    <row r="1" spans="1:1" x14ac:dyDescent="0.15">
      <c r="A1" s="11" t="s">
        <v>40</v>
      </c>
    </row>
    <row r="2" spans="1:1" x14ac:dyDescent="0.15">
      <c r="A2" s="11" t="s">
        <v>39</v>
      </c>
    </row>
    <row r="3" spans="1:1" x14ac:dyDescent="0.15">
      <c r="A3" s="11" t="s">
        <v>38</v>
      </c>
    </row>
    <row r="4" spans="1:1" x14ac:dyDescent="0.15">
      <c r="A4" s="11" t="s">
        <v>37</v>
      </c>
    </row>
    <row r="5" spans="1:1" x14ac:dyDescent="0.15">
      <c r="A5" s="11" t="s">
        <v>36</v>
      </c>
    </row>
    <row r="7" spans="1:1" x14ac:dyDescent="0.15">
      <c r="A7" s="11" t="s">
        <v>35</v>
      </c>
    </row>
    <row r="8" spans="1:1" x14ac:dyDescent="0.15">
      <c r="A8" s="11" t="s">
        <v>34</v>
      </c>
    </row>
    <row r="9" spans="1:1" x14ac:dyDescent="0.15">
      <c r="A9" s="11" t="s">
        <v>33</v>
      </c>
    </row>
    <row r="10" spans="1:1" x14ac:dyDescent="0.15">
      <c r="A10" s="11" t="s">
        <v>32</v>
      </c>
    </row>
    <row r="11" spans="1:1" x14ac:dyDescent="0.15">
      <c r="A11" s="11" t="s">
        <v>31</v>
      </c>
    </row>
    <row r="12" spans="1:1" x14ac:dyDescent="0.15">
      <c r="A12" s="11" t="s">
        <v>30</v>
      </c>
    </row>
    <row r="13" spans="1:1" x14ac:dyDescent="0.15">
      <c r="A13" s="11" t="s">
        <v>29</v>
      </c>
    </row>
    <row r="14" spans="1:1" x14ac:dyDescent="0.15">
      <c r="A14" s="11" t="s">
        <v>28</v>
      </c>
    </row>
    <row r="15" spans="1:1" x14ac:dyDescent="0.15">
      <c r="A15" s="11" t="s">
        <v>27</v>
      </c>
    </row>
    <row r="17" spans="1:78" x14ac:dyDescent="0.15">
      <c r="A17" s="11" t="s">
        <v>26</v>
      </c>
      <c r="B17" s="11" t="s">
        <v>25</v>
      </c>
    </row>
    <row r="18" spans="1:78" x14ac:dyDescent="0.15">
      <c r="A18" s="11"/>
      <c r="B18" s="11" t="s">
        <v>24</v>
      </c>
    </row>
    <row r="20" spans="1:78" x14ac:dyDescent="0.15">
      <c r="A20" s="11" t="s">
        <v>23</v>
      </c>
      <c r="B20" s="560" t="s">
        <v>22</v>
      </c>
      <c r="C20" s="560"/>
      <c r="D20" s="560"/>
      <c r="E20" s="560"/>
      <c r="F20" s="560"/>
      <c r="G20" s="560"/>
      <c r="H20" s="560"/>
      <c r="I20" s="560"/>
      <c r="J20" s="560"/>
      <c r="K20" s="560"/>
      <c r="L20" s="560"/>
      <c r="M20" s="560"/>
      <c r="N20" s="560"/>
      <c r="O20" s="560"/>
      <c r="P20" s="560"/>
      <c r="Q20" s="560"/>
    </row>
    <row r="21" spans="1:78" x14ac:dyDescent="0.15">
      <c r="B21" s="561" t="s">
        <v>21</v>
      </c>
      <c r="C21" s="561"/>
      <c r="D21" s="561"/>
      <c r="E21" s="561"/>
      <c r="F21" s="561"/>
      <c r="G21" s="561"/>
      <c r="H21" s="561"/>
    </row>
    <row r="22" spans="1:78" x14ac:dyDescent="0.15">
      <c r="B22" s="563" t="s">
        <v>20</v>
      </c>
      <c r="C22" s="563"/>
      <c r="D22" s="563"/>
      <c r="E22" s="563"/>
      <c r="F22" s="563"/>
      <c r="G22" s="563"/>
      <c r="H22" s="563"/>
      <c r="I22" s="563"/>
      <c r="J22" s="563"/>
      <c r="K22" s="563"/>
      <c r="L22" s="563"/>
      <c r="M22" s="563"/>
      <c r="N22" s="563"/>
      <c r="O22" s="563"/>
      <c r="P22" s="563"/>
      <c r="Q22" s="563"/>
      <c r="R22" s="563"/>
      <c r="S22" s="563"/>
      <c r="T22" s="563"/>
      <c r="U22" s="563"/>
      <c r="V22" s="563"/>
      <c r="W22" s="563"/>
      <c r="X22" s="563"/>
      <c r="Y22" s="563"/>
      <c r="Z22" s="563"/>
      <c r="AA22" s="563"/>
      <c r="AB22" s="563"/>
      <c r="AC22" s="563"/>
      <c r="AD22" s="563"/>
      <c r="AE22" s="563"/>
    </row>
    <row r="23" spans="1:78" x14ac:dyDescent="0.15">
      <c r="B23" s="562" t="s">
        <v>19</v>
      </c>
      <c r="C23" s="562"/>
      <c r="D23" s="562"/>
      <c r="E23" s="562"/>
      <c r="F23" s="562"/>
      <c r="G23" s="562"/>
      <c r="H23" s="562"/>
      <c r="I23" s="562"/>
      <c r="J23" s="562"/>
      <c r="K23" s="562"/>
      <c r="L23" s="562"/>
      <c r="M23" s="562"/>
      <c r="N23" s="562"/>
      <c r="O23" s="562"/>
      <c r="P23" s="562"/>
      <c r="Q23" s="562"/>
      <c r="R23" s="562"/>
      <c r="S23" s="562"/>
      <c r="T23" s="562"/>
      <c r="U23" s="562"/>
      <c r="V23" s="562"/>
      <c r="W23" s="562"/>
      <c r="X23" s="562"/>
      <c r="Y23" s="562"/>
      <c r="Z23" s="562"/>
      <c r="AA23" s="562"/>
      <c r="AB23" s="562"/>
      <c r="AC23" s="562"/>
      <c r="AD23" s="562"/>
      <c r="AE23" s="562"/>
      <c r="AF23" s="562"/>
      <c r="AG23" s="562"/>
      <c r="AH23" s="562"/>
      <c r="AI23" s="562"/>
      <c r="AJ23" s="562"/>
      <c r="AK23" s="562"/>
      <c r="AL23" s="562"/>
      <c r="AM23" s="562"/>
      <c r="AN23" s="562"/>
      <c r="AO23" s="562"/>
      <c r="AP23" s="562"/>
      <c r="AQ23" s="562"/>
      <c r="AR23" s="562"/>
    </row>
    <row r="24" spans="1:78" x14ac:dyDescent="0.15">
      <c r="B24" s="564" t="s">
        <v>18</v>
      </c>
      <c r="C24" s="564"/>
      <c r="D24" s="564"/>
      <c r="E24" s="564"/>
      <c r="F24" s="564"/>
      <c r="G24" s="564"/>
      <c r="H24" s="564"/>
      <c r="I24" s="564"/>
      <c r="J24" s="564"/>
      <c r="K24" s="564"/>
      <c r="L24" s="564"/>
      <c r="M24" s="564"/>
      <c r="N24" s="564"/>
      <c r="O24" s="564"/>
      <c r="P24" s="564"/>
      <c r="Q24" s="564"/>
      <c r="R24" s="564"/>
      <c r="S24" s="564"/>
      <c r="T24" s="564"/>
      <c r="U24" s="564"/>
      <c r="V24" s="564"/>
      <c r="W24" s="564"/>
      <c r="X24" s="564"/>
      <c r="Y24" s="564"/>
      <c r="Z24" s="564"/>
      <c r="AA24" s="564"/>
      <c r="AB24" s="564"/>
      <c r="AC24" s="564"/>
      <c r="AD24" s="564"/>
      <c r="AE24" s="564"/>
      <c r="AF24" s="564"/>
      <c r="AG24" s="564"/>
      <c r="AH24" s="564"/>
      <c r="AI24" s="564"/>
      <c r="AJ24" s="564"/>
      <c r="AK24" s="564"/>
      <c r="AL24" s="564"/>
      <c r="AM24" s="564"/>
      <c r="AN24" s="564"/>
      <c r="AO24" s="564"/>
      <c r="AP24" s="564"/>
      <c r="AQ24" s="564"/>
      <c r="AR24" s="564"/>
      <c r="AS24" s="564"/>
      <c r="AT24" s="564"/>
      <c r="AU24" s="564"/>
      <c r="AV24" s="564"/>
      <c r="AW24" s="564"/>
      <c r="AX24" s="564"/>
      <c r="AY24" s="564"/>
      <c r="AZ24" s="564"/>
      <c r="BA24" s="564"/>
      <c r="BB24" s="564"/>
      <c r="BC24" s="564"/>
      <c r="BD24" s="564"/>
      <c r="BE24" s="564"/>
      <c r="BF24" s="564"/>
      <c r="BG24" s="564"/>
      <c r="BH24" s="564"/>
      <c r="BI24" s="564"/>
      <c r="BJ24" s="564"/>
      <c r="BK24" s="564"/>
      <c r="BL24" s="564"/>
      <c r="BM24" s="564"/>
      <c r="BN24" s="564"/>
      <c r="BO24" s="564"/>
      <c r="BP24" s="564"/>
      <c r="BQ24" s="564"/>
      <c r="BR24" s="564"/>
      <c r="BS24" s="564"/>
      <c r="BT24" s="564"/>
      <c r="BU24" s="564"/>
      <c r="BV24" s="564"/>
      <c r="BW24" s="564"/>
      <c r="BX24" s="564"/>
      <c r="BY24" s="564"/>
      <c r="BZ24" s="564"/>
    </row>
    <row r="25" spans="1:78" x14ac:dyDescent="0.15">
      <c r="B25" s="559" t="s">
        <v>17</v>
      </c>
      <c r="C25" s="559"/>
      <c r="D25" s="559"/>
      <c r="E25" s="559"/>
      <c r="F25" s="559"/>
      <c r="G25" s="559"/>
      <c r="H25" s="559"/>
      <c r="I25" s="559"/>
      <c r="J25" s="559"/>
      <c r="K25" s="559"/>
    </row>
    <row r="26" spans="1:78" x14ac:dyDescent="0.15">
      <c r="B26" s="566" t="s">
        <v>16</v>
      </c>
      <c r="C26" s="566"/>
      <c r="D26" s="566"/>
      <c r="E26" s="566"/>
      <c r="F26" s="566"/>
      <c r="G26" s="566"/>
      <c r="H26" s="566"/>
      <c r="I26" s="566"/>
      <c r="J26" s="566"/>
      <c r="K26" s="566"/>
      <c r="L26" s="566"/>
      <c r="M26" s="566"/>
      <c r="N26" s="566"/>
      <c r="O26" s="566"/>
      <c r="P26" s="566"/>
      <c r="Q26" s="566"/>
      <c r="R26" s="566"/>
    </row>
    <row r="28" spans="1:78" x14ac:dyDescent="0.15">
      <c r="B28" s="11" t="s">
        <v>15</v>
      </c>
      <c r="C28" s="11" t="s">
        <v>14</v>
      </c>
      <c r="D28" s="565" t="s">
        <v>13</v>
      </c>
      <c r="E28" s="565"/>
      <c r="F28" s="11" t="s">
        <v>12</v>
      </c>
      <c r="G28" s="565" t="s">
        <v>11</v>
      </c>
      <c r="H28" s="565"/>
      <c r="I28" s="565" t="s">
        <v>10</v>
      </c>
      <c r="J28" s="565"/>
      <c r="K28" s="565"/>
      <c r="L28" s="565"/>
      <c r="M28" s="565"/>
      <c r="N28" s="11" t="s">
        <v>9</v>
      </c>
    </row>
    <row r="29" spans="1:78" x14ac:dyDescent="0.15">
      <c r="B29" s="11" t="s">
        <v>5</v>
      </c>
      <c r="C29" s="11" t="s">
        <v>5</v>
      </c>
      <c r="D29" s="11" t="s">
        <v>5</v>
      </c>
      <c r="E29" s="11" t="s">
        <v>8</v>
      </c>
      <c r="F29" s="11" t="s">
        <v>5</v>
      </c>
      <c r="G29" s="11" t="s">
        <v>5</v>
      </c>
      <c r="H29" s="11" t="s">
        <v>8</v>
      </c>
      <c r="I29" s="11" t="s">
        <v>5</v>
      </c>
      <c r="J29" s="565" t="s">
        <v>8</v>
      </c>
      <c r="K29" s="565"/>
      <c r="L29" s="565"/>
      <c r="M29" s="565"/>
    </row>
    <row r="30" spans="1:78" x14ac:dyDescent="0.15">
      <c r="B30" s="11" t="s">
        <v>5</v>
      </c>
      <c r="C30" s="11" t="s">
        <v>5</v>
      </c>
      <c r="D30" s="11" t="s">
        <v>5</v>
      </c>
      <c r="E30" s="11" t="s">
        <v>7</v>
      </c>
      <c r="F30" s="11" t="s">
        <v>5</v>
      </c>
      <c r="G30" s="11" t="s">
        <v>5</v>
      </c>
      <c r="H30" s="11" t="s">
        <v>6</v>
      </c>
      <c r="I30" s="11" t="s">
        <v>5</v>
      </c>
      <c r="J30" s="11" t="s">
        <v>4</v>
      </c>
      <c r="K30" s="11" t="s">
        <v>3</v>
      </c>
      <c r="L30" s="11" t="s">
        <v>2</v>
      </c>
      <c r="M30" s="11" t="s">
        <v>1</v>
      </c>
    </row>
    <row r="32" spans="1:78" x14ac:dyDescent="0.15">
      <c r="A32" s="3">
        <v>36160</v>
      </c>
      <c r="B32" s="2">
        <v>1501.0618400000001</v>
      </c>
      <c r="C32" s="2">
        <v>27.438065999999999</v>
      </c>
      <c r="D32" s="2">
        <v>619.68528300000003</v>
      </c>
      <c r="E32" s="2">
        <v>107.871621</v>
      </c>
      <c r="F32" s="2">
        <v>585.50083600000005</v>
      </c>
      <c r="G32" s="2">
        <v>255.12588400000001</v>
      </c>
      <c r="H32" s="2">
        <v>55.950346000000003</v>
      </c>
      <c r="I32" s="2" t="s">
        <v>0</v>
      </c>
      <c r="J32" s="2" t="s">
        <v>0</v>
      </c>
      <c r="K32" s="2" t="s">
        <v>0</v>
      </c>
      <c r="L32" s="2" t="s">
        <v>0</v>
      </c>
      <c r="M32" s="2" t="s">
        <v>0</v>
      </c>
      <c r="N32" s="2">
        <v>13.311767</v>
      </c>
      <c r="O32" s="2"/>
    </row>
    <row r="33" spans="1:15" x14ac:dyDescent="0.15">
      <c r="A33" s="3">
        <v>36191</v>
      </c>
      <c r="B33" s="2">
        <v>1523.19865</v>
      </c>
      <c r="C33" s="2">
        <v>26.390740999999998</v>
      </c>
      <c r="D33" s="2">
        <v>629.54849200000001</v>
      </c>
      <c r="E33" s="2">
        <v>110.01982099999999</v>
      </c>
      <c r="F33" s="2">
        <v>593.49933699999997</v>
      </c>
      <c r="G33" s="2">
        <v>260.80758300000002</v>
      </c>
      <c r="H33" s="2">
        <v>57.990101000000003</v>
      </c>
      <c r="I33" s="2" t="s">
        <v>0</v>
      </c>
      <c r="J33" s="2" t="s">
        <v>0</v>
      </c>
      <c r="K33" s="2" t="s">
        <v>0</v>
      </c>
      <c r="L33" s="2" t="s">
        <v>0</v>
      </c>
      <c r="M33" s="2" t="s">
        <v>0</v>
      </c>
      <c r="N33" s="2">
        <v>12.952498</v>
      </c>
      <c r="O33" s="2"/>
    </row>
    <row r="34" spans="1:15" x14ac:dyDescent="0.15">
      <c r="A34" s="3">
        <v>36219</v>
      </c>
      <c r="B34" s="2">
        <v>1520.0779950000001</v>
      </c>
      <c r="C34" s="2">
        <v>25.046600999999999</v>
      </c>
      <c r="D34" s="2">
        <v>627.69521599999996</v>
      </c>
      <c r="E34" s="2">
        <v>106.811571</v>
      </c>
      <c r="F34" s="2">
        <v>590.891299</v>
      </c>
      <c r="G34" s="2">
        <v>263.30352900000003</v>
      </c>
      <c r="H34" s="2">
        <v>58.285575999999999</v>
      </c>
      <c r="I34" s="2" t="s">
        <v>0</v>
      </c>
      <c r="J34" s="2" t="s">
        <v>0</v>
      </c>
      <c r="K34" s="2" t="s">
        <v>0</v>
      </c>
      <c r="L34" s="2" t="s">
        <v>0</v>
      </c>
      <c r="M34" s="2" t="s">
        <v>0</v>
      </c>
      <c r="N34" s="2">
        <v>13.141355000000001</v>
      </c>
      <c r="O34" s="2"/>
    </row>
    <row r="35" spans="1:15" x14ac:dyDescent="0.15">
      <c r="A35" s="3">
        <v>36250</v>
      </c>
      <c r="B35" s="2">
        <v>1559.9805960000001</v>
      </c>
      <c r="C35" s="2">
        <v>27.539014000000002</v>
      </c>
      <c r="D35" s="2">
        <v>633.53455299999996</v>
      </c>
      <c r="E35" s="2">
        <v>110.769955</v>
      </c>
      <c r="F35" s="2">
        <v>618.27587300000005</v>
      </c>
      <c r="G35" s="2">
        <v>267.66139900000002</v>
      </c>
      <c r="H35" s="2">
        <v>61.569555999999999</v>
      </c>
      <c r="I35" s="2" t="s">
        <v>0</v>
      </c>
      <c r="J35" s="2" t="s">
        <v>0</v>
      </c>
      <c r="K35" s="2" t="s">
        <v>0</v>
      </c>
      <c r="L35" s="2" t="s">
        <v>0</v>
      </c>
      <c r="M35" s="2" t="s">
        <v>0</v>
      </c>
      <c r="N35" s="2">
        <v>12.969760000000001</v>
      </c>
      <c r="O35" s="2"/>
    </row>
    <row r="36" spans="1:15" x14ac:dyDescent="0.15">
      <c r="A36" s="3">
        <v>36280</v>
      </c>
      <c r="B36" s="2">
        <v>1615.803367</v>
      </c>
      <c r="C36" s="2">
        <v>29.028731000000001</v>
      </c>
      <c r="D36" s="2">
        <v>650.580468</v>
      </c>
      <c r="E36" s="2">
        <v>117.428847</v>
      </c>
      <c r="F36" s="2">
        <v>642.48071200000004</v>
      </c>
      <c r="G36" s="2">
        <v>280.23437699999999</v>
      </c>
      <c r="H36" s="2">
        <v>68.001478000000006</v>
      </c>
      <c r="I36" s="2" t="s">
        <v>0</v>
      </c>
      <c r="J36" s="2" t="s">
        <v>0</v>
      </c>
      <c r="K36" s="2" t="s">
        <v>0</v>
      </c>
      <c r="L36" s="2" t="s">
        <v>0</v>
      </c>
      <c r="M36" s="2" t="s">
        <v>0</v>
      </c>
      <c r="N36" s="2">
        <v>13.479082</v>
      </c>
      <c r="O36" s="2"/>
    </row>
    <row r="37" spans="1:15" x14ac:dyDescent="0.15">
      <c r="A37" s="3">
        <v>36311</v>
      </c>
      <c r="B37" s="2">
        <v>1573.185056</v>
      </c>
      <c r="C37" s="2">
        <v>24.988790999999999</v>
      </c>
      <c r="D37" s="2">
        <v>641.06841999999995</v>
      </c>
      <c r="E37" s="2">
        <v>118.46318599999999</v>
      </c>
      <c r="F37" s="2">
        <v>613.40986899999996</v>
      </c>
      <c r="G37" s="2">
        <v>280.28593799999999</v>
      </c>
      <c r="H37" s="2">
        <v>62.230803000000002</v>
      </c>
      <c r="I37" s="2" t="s">
        <v>0</v>
      </c>
      <c r="J37" s="2" t="s">
        <v>0</v>
      </c>
      <c r="K37" s="2" t="s">
        <v>0</v>
      </c>
      <c r="L37" s="2" t="s">
        <v>0</v>
      </c>
      <c r="M37" s="2" t="s">
        <v>0</v>
      </c>
      <c r="N37" s="2">
        <v>13.432034</v>
      </c>
      <c r="O37" s="2"/>
    </row>
    <row r="38" spans="1:15" x14ac:dyDescent="0.15">
      <c r="A38" s="3">
        <v>36341</v>
      </c>
      <c r="B38" s="2">
        <v>1598.141867</v>
      </c>
      <c r="C38" s="2">
        <v>23.777726999999999</v>
      </c>
      <c r="D38" s="2">
        <v>633.79702999999995</v>
      </c>
      <c r="E38" s="2">
        <v>120.706301</v>
      </c>
      <c r="F38" s="2">
        <v>640.44957799999997</v>
      </c>
      <c r="G38" s="2">
        <v>287.01167199999998</v>
      </c>
      <c r="H38" s="2">
        <v>64.579924000000005</v>
      </c>
      <c r="I38" s="2" t="s">
        <v>0</v>
      </c>
      <c r="J38" s="2" t="s">
        <v>0</v>
      </c>
      <c r="K38" s="2" t="s">
        <v>0</v>
      </c>
      <c r="L38" s="2" t="s">
        <v>0</v>
      </c>
      <c r="M38" s="2" t="s">
        <v>0</v>
      </c>
      <c r="N38" s="2">
        <v>13.105848</v>
      </c>
      <c r="O38" s="2"/>
    </row>
    <row r="39" spans="1:15" x14ac:dyDescent="0.15">
      <c r="A39" s="3">
        <v>36372</v>
      </c>
      <c r="B39" s="2">
        <v>1568.0073110000001</v>
      </c>
      <c r="C39" s="2">
        <v>20.086525999999999</v>
      </c>
      <c r="D39" s="2">
        <v>619.97197900000003</v>
      </c>
      <c r="E39" s="2">
        <v>120.87118700000001</v>
      </c>
      <c r="F39" s="2">
        <v>631.38092600000004</v>
      </c>
      <c r="G39" s="2">
        <v>283.95040999999998</v>
      </c>
      <c r="H39" s="2">
        <v>64.015873999999997</v>
      </c>
      <c r="I39" s="2" t="s">
        <v>0</v>
      </c>
      <c r="J39" s="2" t="s">
        <v>0</v>
      </c>
      <c r="K39" s="2" t="s">
        <v>0</v>
      </c>
      <c r="L39" s="2" t="s">
        <v>0</v>
      </c>
      <c r="M39" s="2" t="s">
        <v>0</v>
      </c>
      <c r="N39" s="2">
        <v>12.617468000000001</v>
      </c>
      <c r="O39" s="2"/>
    </row>
    <row r="40" spans="1:15" x14ac:dyDescent="0.15">
      <c r="A40" s="3">
        <v>36403</v>
      </c>
      <c r="B40" s="2">
        <v>1595.9756199999999</v>
      </c>
      <c r="C40" s="2">
        <v>22.110272999999999</v>
      </c>
      <c r="D40" s="2">
        <v>620.65686300000004</v>
      </c>
      <c r="E40" s="2">
        <v>102.135885</v>
      </c>
      <c r="F40" s="2">
        <v>648.64294800000005</v>
      </c>
      <c r="G40" s="2">
        <v>290.99820899999997</v>
      </c>
      <c r="H40" s="2">
        <v>65.691784999999996</v>
      </c>
      <c r="I40" s="2" t="s">
        <v>0</v>
      </c>
      <c r="J40" s="2" t="s">
        <v>0</v>
      </c>
      <c r="K40" s="2" t="s">
        <v>0</v>
      </c>
      <c r="L40" s="2" t="s">
        <v>0</v>
      </c>
      <c r="M40" s="2" t="s">
        <v>0</v>
      </c>
      <c r="N40" s="2">
        <v>13.567332</v>
      </c>
      <c r="O40" s="2"/>
    </row>
    <row r="41" spans="1:15" x14ac:dyDescent="0.15">
      <c r="A41" s="3">
        <v>36433</v>
      </c>
      <c r="B41" s="2">
        <v>1580.743252</v>
      </c>
      <c r="C41" s="2">
        <v>20.854509</v>
      </c>
      <c r="D41" s="2">
        <v>621.34722299999999</v>
      </c>
      <c r="E41" s="2">
        <v>109.256394</v>
      </c>
      <c r="F41" s="2">
        <v>638.67612299999996</v>
      </c>
      <c r="G41" s="2">
        <v>287.356335</v>
      </c>
      <c r="H41" s="2">
        <v>64.420302000000007</v>
      </c>
      <c r="I41" s="2" t="s">
        <v>0</v>
      </c>
      <c r="J41" s="2" t="s">
        <v>0</v>
      </c>
      <c r="K41" s="2" t="s">
        <v>0</v>
      </c>
      <c r="L41" s="2" t="s">
        <v>0</v>
      </c>
      <c r="M41" s="2" t="s">
        <v>0</v>
      </c>
      <c r="N41" s="2">
        <v>12.509062</v>
      </c>
      <c r="O41" s="2"/>
    </row>
    <row r="42" spans="1:15" x14ac:dyDescent="0.15">
      <c r="A42" s="3">
        <v>36464</v>
      </c>
      <c r="B42" s="2">
        <v>1611.0641450000001</v>
      </c>
      <c r="C42" s="2">
        <v>20.781911000000001</v>
      </c>
      <c r="D42" s="2">
        <v>618.57762300000002</v>
      </c>
      <c r="E42" s="2">
        <v>106.4087</v>
      </c>
      <c r="F42" s="2">
        <v>668.97848999999997</v>
      </c>
      <c r="G42" s="2">
        <v>290.22256499999997</v>
      </c>
      <c r="H42" s="2">
        <v>65.068792999999999</v>
      </c>
      <c r="I42" s="2" t="s">
        <v>0</v>
      </c>
      <c r="J42" s="2" t="s">
        <v>0</v>
      </c>
      <c r="K42" s="2" t="s">
        <v>0</v>
      </c>
      <c r="L42" s="2" t="s">
        <v>0</v>
      </c>
      <c r="M42" s="2" t="s">
        <v>0</v>
      </c>
      <c r="N42" s="2">
        <v>12.503563</v>
      </c>
      <c r="O42" s="2"/>
    </row>
    <row r="43" spans="1:15" x14ac:dyDescent="0.15">
      <c r="A43" s="3">
        <v>36494</v>
      </c>
      <c r="B43" s="2">
        <v>1689.482053</v>
      </c>
      <c r="C43" s="2">
        <v>20.424448999999999</v>
      </c>
      <c r="D43" s="2">
        <v>628.30193699999995</v>
      </c>
      <c r="E43" s="2">
        <v>113.19954199999999</v>
      </c>
      <c r="F43" s="2">
        <v>713.48122499999999</v>
      </c>
      <c r="G43" s="2">
        <v>314.25517400000001</v>
      </c>
      <c r="H43" s="2">
        <v>69.034228999999996</v>
      </c>
      <c r="I43" s="2" t="s">
        <v>0</v>
      </c>
      <c r="J43" s="2" t="s">
        <v>0</v>
      </c>
      <c r="K43" s="2" t="s">
        <v>0</v>
      </c>
      <c r="L43" s="2" t="s">
        <v>0</v>
      </c>
      <c r="M43" s="2" t="s">
        <v>0</v>
      </c>
      <c r="N43" s="2">
        <v>13.019268</v>
      </c>
      <c r="O43" s="2"/>
    </row>
    <row r="44" spans="1:15" x14ac:dyDescent="0.15">
      <c r="A44" s="3">
        <v>36525</v>
      </c>
      <c r="B44" s="2">
        <v>1752.926318</v>
      </c>
      <c r="C44" s="2">
        <v>19.538171999999999</v>
      </c>
      <c r="D44" s="2">
        <v>619.73913800000003</v>
      </c>
      <c r="E44" s="2">
        <v>115.334585</v>
      </c>
      <c r="F44" s="2">
        <v>771.15570600000001</v>
      </c>
      <c r="G44" s="2">
        <v>329.21639199999998</v>
      </c>
      <c r="H44" s="2">
        <v>72.080679000000003</v>
      </c>
      <c r="I44" s="2" t="s">
        <v>0</v>
      </c>
      <c r="J44" s="2" t="s">
        <v>0</v>
      </c>
      <c r="K44" s="2" t="s">
        <v>0</v>
      </c>
      <c r="L44" s="2" t="s">
        <v>0</v>
      </c>
      <c r="M44" s="2" t="s">
        <v>0</v>
      </c>
      <c r="N44" s="2">
        <v>13.276911</v>
      </c>
      <c r="O44" s="2"/>
    </row>
    <row r="45" spans="1:15" x14ac:dyDescent="0.15">
      <c r="A45" s="3">
        <v>36556</v>
      </c>
      <c r="B45" s="2">
        <v>1748.3367840000001</v>
      </c>
      <c r="C45" s="2">
        <v>19.826644999999999</v>
      </c>
      <c r="D45" s="2">
        <v>630.13108399999999</v>
      </c>
      <c r="E45" s="2">
        <v>120.336426</v>
      </c>
      <c r="F45" s="2">
        <v>748.89981399999999</v>
      </c>
      <c r="G45" s="2">
        <v>336.89428700000002</v>
      </c>
      <c r="H45" s="2">
        <v>72.139481000000004</v>
      </c>
      <c r="I45" s="2" t="s">
        <v>0</v>
      </c>
      <c r="J45" s="2" t="s">
        <v>0</v>
      </c>
      <c r="K45" s="2" t="s">
        <v>0</v>
      </c>
      <c r="L45" s="2" t="s">
        <v>0</v>
      </c>
      <c r="M45" s="2" t="s">
        <v>0</v>
      </c>
      <c r="N45" s="2">
        <v>12.584951</v>
      </c>
      <c r="O45" s="2"/>
    </row>
    <row r="46" spans="1:15" x14ac:dyDescent="0.15">
      <c r="A46" s="3">
        <v>36585</v>
      </c>
      <c r="B46" s="2">
        <v>1792.9976260000001</v>
      </c>
      <c r="C46" s="2">
        <v>19.559691000000001</v>
      </c>
      <c r="D46" s="2">
        <v>625.87066600000003</v>
      </c>
      <c r="E46" s="2">
        <v>116.953605</v>
      </c>
      <c r="F46" s="2">
        <v>784.14398500000004</v>
      </c>
      <c r="G46" s="2">
        <v>350.62634400000002</v>
      </c>
      <c r="H46" s="2">
        <v>74.853444999999994</v>
      </c>
      <c r="I46" s="2" t="s">
        <v>0</v>
      </c>
      <c r="J46" s="2" t="s">
        <v>0</v>
      </c>
      <c r="K46" s="2" t="s">
        <v>0</v>
      </c>
      <c r="L46" s="2" t="s">
        <v>0</v>
      </c>
      <c r="M46" s="2" t="s">
        <v>0</v>
      </c>
      <c r="N46" s="2">
        <v>12.796931000000001</v>
      </c>
      <c r="O46" s="2"/>
    </row>
    <row r="47" spans="1:15" x14ac:dyDescent="0.15">
      <c r="A47" s="3">
        <v>36616</v>
      </c>
      <c r="B47" s="2">
        <v>1852.807789</v>
      </c>
      <c r="C47" s="2">
        <v>19.574265</v>
      </c>
      <c r="D47" s="2">
        <v>627.95219899999995</v>
      </c>
      <c r="E47" s="2">
        <v>122.285624</v>
      </c>
      <c r="F47" s="2">
        <v>834.51221099999998</v>
      </c>
      <c r="G47" s="2">
        <v>358.62919199999999</v>
      </c>
      <c r="H47" s="2">
        <v>76.467613</v>
      </c>
      <c r="I47" s="2" t="s">
        <v>0</v>
      </c>
      <c r="J47" s="2" t="s">
        <v>0</v>
      </c>
      <c r="K47" s="2" t="s">
        <v>0</v>
      </c>
      <c r="L47" s="2" t="s">
        <v>0</v>
      </c>
      <c r="M47" s="2" t="s">
        <v>0</v>
      </c>
      <c r="N47" s="2">
        <v>12.139918</v>
      </c>
      <c r="O47" s="2"/>
    </row>
    <row r="48" spans="1:15" x14ac:dyDescent="0.15">
      <c r="A48" s="3">
        <v>36646</v>
      </c>
      <c r="B48" s="2">
        <v>1850.703483</v>
      </c>
      <c r="C48" s="2">
        <v>19.733233999999999</v>
      </c>
      <c r="D48" s="2">
        <v>632.55447000000004</v>
      </c>
      <c r="E48" s="2">
        <v>120.573086</v>
      </c>
      <c r="F48" s="2">
        <v>829.46868199999994</v>
      </c>
      <c r="G48" s="2">
        <v>357.02905800000002</v>
      </c>
      <c r="H48" s="2">
        <v>77.404253999999995</v>
      </c>
      <c r="I48" s="2" t="s">
        <v>0</v>
      </c>
      <c r="J48" s="2" t="s">
        <v>0</v>
      </c>
      <c r="K48" s="2" t="s">
        <v>0</v>
      </c>
      <c r="L48" s="2" t="s">
        <v>0</v>
      </c>
      <c r="M48" s="2" t="s">
        <v>0</v>
      </c>
      <c r="N48" s="2">
        <v>11.918044</v>
      </c>
      <c r="O48" s="2"/>
    </row>
    <row r="49" spans="1:15" x14ac:dyDescent="0.15">
      <c r="A49" s="3">
        <v>36677</v>
      </c>
      <c r="B49" s="2">
        <v>1832.549368</v>
      </c>
      <c r="C49" s="2">
        <v>18.856282</v>
      </c>
      <c r="D49" s="2">
        <v>622.55775700000004</v>
      </c>
      <c r="E49" s="2">
        <v>118.193073</v>
      </c>
      <c r="F49" s="2">
        <v>829.21115299999997</v>
      </c>
      <c r="G49" s="2">
        <v>350.14791500000001</v>
      </c>
      <c r="H49" s="2">
        <v>75.664221999999995</v>
      </c>
      <c r="I49" s="2" t="s">
        <v>0</v>
      </c>
      <c r="J49" s="2" t="s">
        <v>0</v>
      </c>
      <c r="K49" s="2" t="s">
        <v>0</v>
      </c>
      <c r="L49" s="2" t="s">
        <v>0</v>
      </c>
      <c r="M49" s="2" t="s">
        <v>0</v>
      </c>
      <c r="N49" s="2">
        <v>11.776263999999999</v>
      </c>
      <c r="O49" s="2"/>
    </row>
    <row r="50" spans="1:15" x14ac:dyDescent="0.15">
      <c r="A50" s="3">
        <v>36707</v>
      </c>
      <c r="B50" s="2">
        <v>1816.975502</v>
      </c>
      <c r="C50" s="2">
        <v>17.570917000000001</v>
      </c>
      <c r="D50" s="2">
        <v>606.31588799999997</v>
      </c>
      <c r="E50" s="2">
        <v>116.190515</v>
      </c>
      <c r="F50" s="2">
        <v>832.84007599999995</v>
      </c>
      <c r="G50" s="2">
        <v>346.93928399999999</v>
      </c>
      <c r="H50" s="2">
        <v>75.520526000000004</v>
      </c>
      <c r="I50" s="2" t="s">
        <v>0</v>
      </c>
      <c r="J50" s="2" t="s">
        <v>0</v>
      </c>
      <c r="K50" s="2" t="s">
        <v>0</v>
      </c>
      <c r="L50" s="2" t="s">
        <v>0</v>
      </c>
      <c r="M50" s="2" t="s">
        <v>0</v>
      </c>
      <c r="N50" s="2">
        <v>13.309338</v>
      </c>
      <c r="O50" s="2"/>
    </row>
    <row r="51" spans="1:15" x14ac:dyDescent="0.15">
      <c r="A51" s="3">
        <v>36738</v>
      </c>
      <c r="B51" s="2">
        <v>1861.1483940000001</v>
      </c>
      <c r="C51" s="2">
        <v>17.754598999999999</v>
      </c>
      <c r="D51" s="2">
        <v>611.02728999999999</v>
      </c>
      <c r="E51" s="2">
        <v>122.377408</v>
      </c>
      <c r="F51" s="2">
        <v>861.16230800000005</v>
      </c>
      <c r="G51" s="2">
        <v>351.10729400000002</v>
      </c>
      <c r="H51" s="2">
        <v>76.550605000000004</v>
      </c>
      <c r="I51" s="2" t="s">
        <v>0</v>
      </c>
      <c r="J51" s="2" t="s">
        <v>0</v>
      </c>
      <c r="K51" s="2" t="s">
        <v>0</v>
      </c>
      <c r="L51" s="2" t="s">
        <v>0</v>
      </c>
      <c r="M51" s="2" t="s">
        <v>0</v>
      </c>
      <c r="N51" s="2">
        <v>20.096906000000001</v>
      </c>
      <c r="O51" s="2"/>
    </row>
    <row r="52" spans="1:15" x14ac:dyDescent="0.15">
      <c r="A52" s="3">
        <v>36769</v>
      </c>
      <c r="B52" s="2">
        <v>1940.591647</v>
      </c>
      <c r="C52" s="2">
        <v>17.655004000000002</v>
      </c>
      <c r="D52" s="2">
        <v>617.98441400000002</v>
      </c>
      <c r="E52" s="2">
        <v>122.426605</v>
      </c>
      <c r="F52" s="2">
        <v>915.46779000000004</v>
      </c>
      <c r="G52" s="2">
        <v>367.03492299999999</v>
      </c>
      <c r="H52" s="2">
        <v>80.067134999999993</v>
      </c>
      <c r="I52" s="2" t="s">
        <v>0</v>
      </c>
      <c r="J52" s="2" t="s">
        <v>0</v>
      </c>
      <c r="K52" s="2" t="s">
        <v>0</v>
      </c>
      <c r="L52" s="2" t="s">
        <v>0</v>
      </c>
      <c r="M52" s="2" t="s">
        <v>0</v>
      </c>
      <c r="N52" s="2">
        <v>22.449517</v>
      </c>
      <c r="O52" s="2"/>
    </row>
    <row r="53" spans="1:15" x14ac:dyDescent="0.15">
      <c r="A53" s="3">
        <v>36799</v>
      </c>
      <c r="B53" s="2">
        <v>1877.926633</v>
      </c>
      <c r="C53" s="2">
        <v>17.026510999999999</v>
      </c>
      <c r="D53" s="2">
        <v>613.05519300000003</v>
      </c>
      <c r="E53" s="2">
        <v>120.82665799999999</v>
      </c>
      <c r="F53" s="2">
        <v>865.36354600000004</v>
      </c>
      <c r="G53" s="2">
        <v>360.41121700000002</v>
      </c>
      <c r="H53" s="2">
        <v>77.713108000000005</v>
      </c>
      <c r="I53" s="2" t="s">
        <v>0</v>
      </c>
      <c r="J53" s="2" t="s">
        <v>0</v>
      </c>
      <c r="K53" s="2" t="s">
        <v>0</v>
      </c>
      <c r="L53" s="2" t="s">
        <v>0</v>
      </c>
      <c r="M53" s="2" t="s">
        <v>0</v>
      </c>
      <c r="N53" s="2">
        <v>22.070166</v>
      </c>
      <c r="O53" s="2"/>
    </row>
    <row r="54" spans="1:15" x14ac:dyDescent="0.15">
      <c r="A54" s="3">
        <v>36830</v>
      </c>
      <c r="B54" s="2">
        <v>1934.3248799999999</v>
      </c>
      <c r="C54" s="2">
        <v>17.082664999999999</v>
      </c>
      <c r="D54" s="2">
        <v>631.66109100000006</v>
      </c>
      <c r="E54" s="2">
        <v>126.20632999999999</v>
      </c>
      <c r="F54" s="2">
        <v>896.658905</v>
      </c>
      <c r="G54" s="2">
        <v>367.07350400000001</v>
      </c>
      <c r="H54" s="2">
        <v>78.369304999999997</v>
      </c>
      <c r="I54" s="2" t="s">
        <v>0</v>
      </c>
      <c r="J54" s="2" t="s">
        <v>0</v>
      </c>
      <c r="K54" s="2" t="s">
        <v>0</v>
      </c>
      <c r="L54" s="2" t="s">
        <v>0</v>
      </c>
      <c r="M54" s="2" t="s">
        <v>0</v>
      </c>
      <c r="N54" s="2">
        <v>21.84872</v>
      </c>
      <c r="O54" s="2"/>
    </row>
    <row r="55" spans="1:15" x14ac:dyDescent="0.15">
      <c r="A55" s="3">
        <v>36860</v>
      </c>
      <c r="B55" s="2">
        <v>1886.544406</v>
      </c>
      <c r="C55" s="2">
        <v>17.046776000000001</v>
      </c>
      <c r="D55" s="2">
        <v>619.10182799999995</v>
      </c>
      <c r="E55" s="2">
        <v>123.789132</v>
      </c>
      <c r="F55" s="2">
        <v>872.81185400000004</v>
      </c>
      <c r="G55" s="2">
        <v>358.30135100000001</v>
      </c>
      <c r="H55" s="2">
        <v>76.706224000000006</v>
      </c>
      <c r="I55" s="2" t="s">
        <v>0</v>
      </c>
      <c r="J55" s="2" t="s">
        <v>0</v>
      </c>
      <c r="K55" s="2" t="s">
        <v>0</v>
      </c>
      <c r="L55" s="2" t="s">
        <v>0</v>
      </c>
      <c r="M55" s="2" t="s">
        <v>0</v>
      </c>
      <c r="N55" s="2">
        <v>19.282591</v>
      </c>
      <c r="O55" s="2"/>
    </row>
    <row r="56" spans="1:15" x14ac:dyDescent="0.15">
      <c r="A56" s="3">
        <v>36891</v>
      </c>
      <c r="B56" s="2">
        <v>1887.2314389999999</v>
      </c>
      <c r="C56" s="2">
        <v>16.766586</v>
      </c>
      <c r="D56" s="2">
        <v>611.180475</v>
      </c>
      <c r="E56" s="2">
        <v>124.765522</v>
      </c>
      <c r="F56" s="2">
        <v>890.75416399999995</v>
      </c>
      <c r="G56" s="2">
        <v>350.06142499999999</v>
      </c>
      <c r="H56" s="2">
        <v>77.664728999999994</v>
      </c>
      <c r="I56" s="2" t="s">
        <v>0</v>
      </c>
      <c r="J56" s="2" t="s">
        <v>0</v>
      </c>
      <c r="K56" s="2" t="s">
        <v>0</v>
      </c>
      <c r="L56" s="2" t="s">
        <v>0</v>
      </c>
      <c r="M56" s="2" t="s">
        <v>0</v>
      </c>
      <c r="N56" s="2">
        <v>18.468786999999999</v>
      </c>
      <c r="O56" s="2"/>
    </row>
    <row r="57" spans="1:15" x14ac:dyDescent="0.15">
      <c r="A57" s="3">
        <v>36922</v>
      </c>
      <c r="B57" s="2">
        <v>2002.4538560000001</v>
      </c>
      <c r="C57" s="2">
        <v>17.889800000000001</v>
      </c>
      <c r="D57" s="2">
        <v>643.19296699999995</v>
      </c>
      <c r="E57" s="2">
        <v>127.993983</v>
      </c>
      <c r="F57" s="2">
        <v>929.41875900000002</v>
      </c>
      <c r="G57" s="2">
        <v>387.99316299999998</v>
      </c>
      <c r="H57" s="2">
        <v>80.341001000000006</v>
      </c>
      <c r="I57" s="2" t="s">
        <v>0</v>
      </c>
      <c r="J57" s="2" t="s">
        <v>0</v>
      </c>
      <c r="K57" s="2" t="s">
        <v>0</v>
      </c>
      <c r="L57" s="2" t="s">
        <v>0</v>
      </c>
      <c r="M57" s="2" t="s">
        <v>0</v>
      </c>
      <c r="N57" s="2">
        <v>23.959167000000001</v>
      </c>
      <c r="O57" s="2"/>
    </row>
    <row r="58" spans="1:15" x14ac:dyDescent="0.15">
      <c r="A58" s="3">
        <v>36950</v>
      </c>
      <c r="B58" s="2">
        <v>1960.510301</v>
      </c>
      <c r="C58" s="2">
        <v>19.028020999999999</v>
      </c>
      <c r="D58" s="2">
        <v>652.24725599999999</v>
      </c>
      <c r="E58" s="2">
        <v>129.81252900000001</v>
      </c>
      <c r="F58" s="2">
        <v>879.53698399999996</v>
      </c>
      <c r="G58" s="2">
        <v>386.38561399999998</v>
      </c>
      <c r="H58" s="2">
        <v>79.891360000000006</v>
      </c>
      <c r="I58" s="2" t="s">
        <v>0</v>
      </c>
      <c r="J58" s="2" t="s">
        <v>0</v>
      </c>
      <c r="K58" s="2" t="s">
        <v>0</v>
      </c>
      <c r="L58" s="2" t="s">
        <v>0</v>
      </c>
      <c r="M58" s="2" t="s">
        <v>0</v>
      </c>
      <c r="N58" s="2">
        <v>23.312422999999999</v>
      </c>
      <c r="O58" s="2"/>
    </row>
    <row r="59" spans="1:15" x14ac:dyDescent="0.15">
      <c r="A59" s="3">
        <v>36981</v>
      </c>
      <c r="B59" s="2">
        <v>1918.1258660000001</v>
      </c>
      <c r="C59" s="2">
        <v>21.605407</v>
      </c>
      <c r="D59" s="2">
        <v>662.20813199999998</v>
      </c>
      <c r="E59" s="2">
        <v>128.50821999999999</v>
      </c>
      <c r="F59" s="2">
        <v>825.78050699999994</v>
      </c>
      <c r="G59" s="2">
        <v>384.79405000000003</v>
      </c>
      <c r="H59" s="2">
        <v>76.760598000000002</v>
      </c>
      <c r="I59" s="2" t="s">
        <v>0</v>
      </c>
      <c r="J59" s="2" t="s">
        <v>0</v>
      </c>
      <c r="K59" s="2" t="s">
        <v>0</v>
      </c>
      <c r="L59" s="2" t="s">
        <v>0</v>
      </c>
      <c r="M59" s="2" t="s">
        <v>0</v>
      </c>
      <c r="N59" s="2">
        <v>23.737769</v>
      </c>
      <c r="O59" s="2"/>
    </row>
    <row r="60" spans="1:15" x14ac:dyDescent="0.15">
      <c r="A60" s="3">
        <v>37011</v>
      </c>
      <c r="B60" s="2">
        <v>1963.7332369999999</v>
      </c>
      <c r="C60" s="2">
        <v>24.2545</v>
      </c>
      <c r="D60" s="2">
        <v>654.18652699999996</v>
      </c>
      <c r="E60" s="2">
        <v>122.54219000000001</v>
      </c>
      <c r="F60" s="2">
        <v>865.605954</v>
      </c>
      <c r="G60" s="2">
        <v>394.95755800000001</v>
      </c>
      <c r="H60" s="2">
        <v>79.919696999999999</v>
      </c>
      <c r="I60" s="2" t="s">
        <v>0</v>
      </c>
      <c r="J60" s="2" t="s">
        <v>0</v>
      </c>
      <c r="K60" s="2" t="s">
        <v>0</v>
      </c>
      <c r="L60" s="2" t="s">
        <v>0</v>
      </c>
      <c r="M60" s="2" t="s">
        <v>0</v>
      </c>
      <c r="N60" s="2">
        <v>24.728701000000001</v>
      </c>
      <c r="O60" s="2"/>
    </row>
    <row r="61" spans="1:15" x14ac:dyDescent="0.15">
      <c r="A61" s="3">
        <v>37042</v>
      </c>
      <c r="B61" s="2">
        <v>2008.444947</v>
      </c>
      <c r="C61" s="2">
        <v>25.758555000000001</v>
      </c>
      <c r="D61" s="2">
        <v>667.12861899999996</v>
      </c>
      <c r="E61" s="2">
        <v>125.68290500000001</v>
      </c>
      <c r="F61" s="2">
        <v>883.27888700000005</v>
      </c>
      <c r="G61" s="2">
        <v>407.422459</v>
      </c>
      <c r="H61" s="2">
        <v>81.821770000000001</v>
      </c>
      <c r="I61" s="2" t="s">
        <v>0</v>
      </c>
      <c r="J61" s="2" t="s">
        <v>0</v>
      </c>
      <c r="K61" s="2" t="s">
        <v>0</v>
      </c>
      <c r="L61" s="2" t="s">
        <v>0</v>
      </c>
      <c r="M61" s="2" t="s">
        <v>0</v>
      </c>
      <c r="N61" s="2">
        <v>24.856435999999999</v>
      </c>
      <c r="O61" s="2"/>
    </row>
    <row r="62" spans="1:15" x14ac:dyDescent="0.15">
      <c r="A62" s="3">
        <v>37072</v>
      </c>
      <c r="B62" s="2">
        <v>1979.773788</v>
      </c>
      <c r="C62" s="2">
        <v>26.295179000000001</v>
      </c>
      <c r="D62" s="2">
        <v>673.203664</v>
      </c>
      <c r="E62" s="2">
        <v>131.13136900000001</v>
      </c>
      <c r="F62" s="2">
        <v>850.881035</v>
      </c>
      <c r="G62" s="2">
        <v>405.002002</v>
      </c>
      <c r="H62" s="2">
        <v>80.075710999999998</v>
      </c>
      <c r="I62" s="2" t="s">
        <v>0</v>
      </c>
      <c r="J62" s="2" t="s">
        <v>0</v>
      </c>
      <c r="K62" s="2" t="s">
        <v>0</v>
      </c>
      <c r="L62" s="2" t="s">
        <v>0</v>
      </c>
      <c r="M62" s="2" t="s">
        <v>0</v>
      </c>
      <c r="N62" s="2">
        <v>24.391911</v>
      </c>
      <c r="O62" s="2"/>
    </row>
    <row r="63" spans="1:15" x14ac:dyDescent="0.15">
      <c r="A63" s="3">
        <v>37103</v>
      </c>
      <c r="B63" s="2">
        <v>1904.1695609999999</v>
      </c>
      <c r="C63" s="2">
        <v>25.223614999999999</v>
      </c>
      <c r="D63" s="2">
        <v>659.83006599999999</v>
      </c>
      <c r="E63" s="2">
        <v>123.650612</v>
      </c>
      <c r="F63" s="2">
        <v>802.01592300000004</v>
      </c>
      <c r="G63" s="2">
        <v>392.32212700000002</v>
      </c>
      <c r="H63" s="2">
        <v>77.581579000000005</v>
      </c>
      <c r="I63" s="2" t="s">
        <v>0</v>
      </c>
      <c r="J63" s="2" t="s">
        <v>0</v>
      </c>
      <c r="K63" s="2" t="s">
        <v>0</v>
      </c>
      <c r="L63" s="2" t="s">
        <v>0</v>
      </c>
      <c r="M63" s="2" t="s">
        <v>0</v>
      </c>
      <c r="N63" s="2">
        <v>24.777832</v>
      </c>
      <c r="O63" s="2"/>
    </row>
    <row r="64" spans="1:15" x14ac:dyDescent="0.15">
      <c r="A64" s="3">
        <v>37134</v>
      </c>
      <c r="B64" s="2">
        <v>1842.4949360000001</v>
      </c>
      <c r="C64" s="2">
        <v>24.956358999999999</v>
      </c>
      <c r="D64" s="2">
        <v>654.24419999999998</v>
      </c>
      <c r="E64" s="2">
        <v>123.898264</v>
      </c>
      <c r="F64" s="2">
        <v>754.50529700000004</v>
      </c>
      <c r="G64" s="2">
        <v>385.07736299999999</v>
      </c>
      <c r="H64" s="2">
        <v>75.720802000000006</v>
      </c>
      <c r="I64" s="2" t="s">
        <v>0</v>
      </c>
      <c r="J64" s="2" t="s">
        <v>0</v>
      </c>
      <c r="K64" s="2" t="s">
        <v>0</v>
      </c>
      <c r="L64" s="2" t="s">
        <v>0</v>
      </c>
      <c r="M64" s="2" t="s">
        <v>0</v>
      </c>
      <c r="N64" s="2">
        <v>23.711711000000001</v>
      </c>
      <c r="O64" s="2"/>
    </row>
    <row r="65" spans="1:15" x14ac:dyDescent="0.15">
      <c r="A65" s="3">
        <v>37164</v>
      </c>
      <c r="B65" s="2">
        <v>1714.231143</v>
      </c>
      <c r="C65" s="2">
        <v>24.865461</v>
      </c>
      <c r="D65" s="2">
        <v>629.90908400000001</v>
      </c>
      <c r="E65" s="2">
        <v>119.29714300000001</v>
      </c>
      <c r="F65" s="2">
        <v>677.431015</v>
      </c>
      <c r="G65" s="2">
        <v>360.19108499999999</v>
      </c>
      <c r="H65" s="2">
        <v>69.166083999999998</v>
      </c>
      <c r="I65" s="2" t="s">
        <v>0</v>
      </c>
      <c r="J65" s="2" t="s">
        <v>0</v>
      </c>
      <c r="K65" s="2" t="s">
        <v>0</v>
      </c>
      <c r="L65" s="2" t="s">
        <v>0</v>
      </c>
      <c r="M65" s="2" t="s">
        <v>0</v>
      </c>
      <c r="N65" s="2">
        <v>21.834506000000001</v>
      </c>
      <c r="O65" s="2"/>
    </row>
    <row r="66" spans="1:15" x14ac:dyDescent="0.15">
      <c r="A66" s="3">
        <v>37195</v>
      </c>
      <c r="B66" s="2">
        <v>1768.5306370000001</v>
      </c>
      <c r="C66" s="2">
        <v>26.483789000000002</v>
      </c>
      <c r="D66" s="2">
        <v>635.25734499999999</v>
      </c>
      <c r="E66" s="2">
        <v>119.15680399999999</v>
      </c>
      <c r="F66" s="2">
        <v>709.15658800000006</v>
      </c>
      <c r="G66" s="2">
        <v>374.95210700000001</v>
      </c>
      <c r="H66" s="2">
        <v>72.485444000000001</v>
      </c>
      <c r="I66" s="2" t="s">
        <v>0</v>
      </c>
      <c r="J66" s="2" t="s">
        <v>0</v>
      </c>
      <c r="K66" s="2" t="s">
        <v>0</v>
      </c>
      <c r="L66" s="2" t="s">
        <v>0</v>
      </c>
      <c r="M66" s="2" t="s">
        <v>0</v>
      </c>
      <c r="N66" s="2">
        <v>22.680807999999999</v>
      </c>
      <c r="O66" s="2"/>
    </row>
    <row r="67" spans="1:15" x14ac:dyDescent="0.15">
      <c r="A67" s="3">
        <v>37225</v>
      </c>
      <c r="B67" s="2">
        <v>1829.8377399999999</v>
      </c>
      <c r="C67" s="2">
        <v>26.912457</v>
      </c>
      <c r="D67" s="2">
        <v>633.10088099999996</v>
      </c>
      <c r="E67" s="2">
        <v>116.829837</v>
      </c>
      <c r="F67" s="2">
        <v>757.70601099999999</v>
      </c>
      <c r="G67" s="2">
        <v>388.39063900000002</v>
      </c>
      <c r="H67" s="2">
        <v>74.511519000000007</v>
      </c>
      <c r="I67" s="2" t="s">
        <v>0</v>
      </c>
      <c r="J67" s="2" t="s">
        <v>0</v>
      </c>
      <c r="K67" s="2" t="s">
        <v>0</v>
      </c>
      <c r="L67" s="2" t="s">
        <v>0</v>
      </c>
      <c r="M67" s="2" t="s">
        <v>0</v>
      </c>
      <c r="N67" s="2">
        <v>23.727754000000001</v>
      </c>
      <c r="O67" s="2"/>
    </row>
    <row r="68" spans="1:15" x14ac:dyDescent="0.15">
      <c r="A68" s="3">
        <v>37256</v>
      </c>
      <c r="B68" s="2">
        <v>1862.521414</v>
      </c>
      <c r="C68" s="2">
        <v>28.149953</v>
      </c>
      <c r="D68" s="2">
        <v>628.47557099999995</v>
      </c>
      <c r="E68" s="2">
        <v>114.68758099999999</v>
      </c>
      <c r="F68" s="2">
        <v>785.06800099999998</v>
      </c>
      <c r="G68" s="2">
        <v>396.10084000000001</v>
      </c>
      <c r="H68" s="2">
        <v>76.124491000000006</v>
      </c>
      <c r="I68" s="2" t="s">
        <v>0</v>
      </c>
      <c r="J68" s="2" t="s">
        <v>0</v>
      </c>
      <c r="K68" s="2" t="s">
        <v>0</v>
      </c>
      <c r="L68" s="2" t="s">
        <v>0</v>
      </c>
      <c r="M68" s="2" t="s">
        <v>0</v>
      </c>
      <c r="N68" s="2">
        <v>24.727050999999999</v>
      </c>
      <c r="O68" s="2"/>
    </row>
    <row r="69" spans="1:15" x14ac:dyDescent="0.15">
      <c r="A69" s="3">
        <v>37287</v>
      </c>
      <c r="B69" s="2">
        <v>1874.0697009999999</v>
      </c>
      <c r="C69" s="2">
        <v>29.048964000000002</v>
      </c>
      <c r="D69" s="2">
        <v>643.22956799999997</v>
      </c>
      <c r="E69" s="2">
        <v>120.25960000000001</v>
      </c>
      <c r="F69" s="2">
        <v>777.24374999999998</v>
      </c>
      <c r="G69" s="2">
        <v>399.09946600000001</v>
      </c>
      <c r="H69" s="2">
        <v>75.537858</v>
      </c>
      <c r="I69" s="2" t="s">
        <v>0</v>
      </c>
      <c r="J69" s="2" t="s">
        <v>0</v>
      </c>
      <c r="K69" s="2" t="s">
        <v>0</v>
      </c>
      <c r="L69" s="2" t="s">
        <v>0</v>
      </c>
      <c r="M69" s="2" t="s">
        <v>0</v>
      </c>
      <c r="N69" s="2">
        <v>25.447953999999999</v>
      </c>
      <c r="O69" s="2"/>
    </row>
    <row r="70" spans="1:15" x14ac:dyDescent="0.15">
      <c r="A70" s="3">
        <v>37315</v>
      </c>
      <c r="B70" s="2">
        <v>1882.8399899999999</v>
      </c>
      <c r="C70" s="2">
        <v>29.809481999999999</v>
      </c>
      <c r="D70" s="2">
        <v>645.86962600000004</v>
      </c>
      <c r="E70" s="2">
        <v>122.36748900000001</v>
      </c>
      <c r="F70" s="2">
        <v>782.80873999999994</v>
      </c>
      <c r="G70" s="2">
        <v>398.74536000000001</v>
      </c>
      <c r="H70" s="2">
        <v>74.723791000000006</v>
      </c>
      <c r="I70" s="2" t="s">
        <v>0</v>
      </c>
      <c r="J70" s="2" t="s">
        <v>0</v>
      </c>
      <c r="K70" s="2" t="s">
        <v>0</v>
      </c>
      <c r="L70" s="2" t="s">
        <v>0</v>
      </c>
      <c r="M70" s="2" t="s">
        <v>0</v>
      </c>
      <c r="N70" s="2">
        <v>25.60679</v>
      </c>
      <c r="O70" s="2"/>
    </row>
    <row r="71" spans="1:15" x14ac:dyDescent="0.15">
      <c r="A71" s="3">
        <v>37346</v>
      </c>
      <c r="B71" s="2">
        <v>1899.0106089999999</v>
      </c>
      <c r="C71" s="2">
        <v>33.212696000000001</v>
      </c>
      <c r="D71" s="2">
        <v>640.674847</v>
      </c>
      <c r="E71" s="2">
        <v>121.453711</v>
      </c>
      <c r="F71" s="2">
        <v>801.15454099999999</v>
      </c>
      <c r="G71" s="2">
        <v>396.49363699999998</v>
      </c>
      <c r="H71" s="2">
        <v>74.876074000000003</v>
      </c>
      <c r="I71" s="2" t="s">
        <v>0</v>
      </c>
      <c r="J71" s="2" t="s">
        <v>0</v>
      </c>
      <c r="K71" s="2" t="s">
        <v>0</v>
      </c>
      <c r="L71" s="2" t="s">
        <v>0</v>
      </c>
      <c r="M71" s="2" t="s">
        <v>0</v>
      </c>
      <c r="N71" s="2">
        <v>27.474879999999999</v>
      </c>
      <c r="O71" s="2"/>
    </row>
    <row r="72" spans="1:15" x14ac:dyDescent="0.15">
      <c r="A72" s="3">
        <v>37376</v>
      </c>
      <c r="B72" s="2">
        <v>1876.340083</v>
      </c>
      <c r="C72" s="2">
        <v>32.088346000000001</v>
      </c>
      <c r="D72" s="2">
        <v>641.92773699999998</v>
      </c>
      <c r="E72" s="2">
        <v>123.872758</v>
      </c>
      <c r="F72" s="2">
        <v>791.61375799999996</v>
      </c>
      <c r="G72" s="2">
        <v>384.87384200000002</v>
      </c>
      <c r="H72" s="2">
        <v>72.641847999999996</v>
      </c>
      <c r="I72" s="2" t="s">
        <v>0</v>
      </c>
      <c r="J72" s="2" t="s">
        <v>0</v>
      </c>
      <c r="K72" s="2" t="s">
        <v>0</v>
      </c>
      <c r="L72" s="2" t="s">
        <v>0</v>
      </c>
      <c r="M72" s="2" t="s">
        <v>0</v>
      </c>
      <c r="N72" s="2">
        <v>25.836400999999999</v>
      </c>
      <c r="O72" s="2"/>
    </row>
    <row r="73" spans="1:15" x14ac:dyDescent="0.15">
      <c r="A73" s="3">
        <v>37407</v>
      </c>
      <c r="B73" s="2">
        <v>1859.263524</v>
      </c>
      <c r="C73" s="2">
        <v>31.201008000000002</v>
      </c>
      <c r="D73" s="2">
        <v>634.99679400000002</v>
      </c>
      <c r="E73" s="2">
        <v>119.200024</v>
      </c>
      <c r="F73" s="2">
        <v>788.59178699999995</v>
      </c>
      <c r="G73" s="2">
        <v>379.36192699999998</v>
      </c>
      <c r="H73" s="2">
        <v>71.123526999999996</v>
      </c>
      <c r="I73" s="2" t="s">
        <v>0</v>
      </c>
      <c r="J73" s="2" t="s">
        <v>0</v>
      </c>
      <c r="K73" s="2" t="s">
        <v>0</v>
      </c>
      <c r="L73" s="2" t="s">
        <v>0</v>
      </c>
      <c r="M73" s="2" t="s">
        <v>0</v>
      </c>
      <c r="N73" s="2">
        <v>25.112016000000001</v>
      </c>
      <c r="O73" s="2"/>
    </row>
    <row r="74" spans="1:15" x14ac:dyDescent="0.15">
      <c r="A74" s="3">
        <v>37437</v>
      </c>
      <c r="B74" s="2">
        <v>1767.7366219999999</v>
      </c>
      <c r="C74" s="2">
        <v>30.576754000000001</v>
      </c>
      <c r="D74" s="2">
        <v>628.70765600000004</v>
      </c>
      <c r="E74" s="2">
        <v>116.113299</v>
      </c>
      <c r="F74" s="2">
        <v>721.99381800000003</v>
      </c>
      <c r="G74" s="2">
        <v>360.29745200000002</v>
      </c>
      <c r="H74" s="2">
        <v>65.753157000000002</v>
      </c>
      <c r="I74" s="2" t="s">
        <v>0</v>
      </c>
      <c r="J74" s="2" t="s">
        <v>0</v>
      </c>
      <c r="K74" s="2" t="s">
        <v>0</v>
      </c>
      <c r="L74" s="2" t="s">
        <v>0</v>
      </c>
      <c r="M74" s="2" t="s">
        <v>0</v>
      </c>
      <c r="N74" s="2">
        <v>26.160941000000001</v>
      </c>
      <c r="O74" s="2"/>
    </row>
    <row r="75" spans="1:15" x14ac:dyDescent="0.15">
      <c r="A75" s="3">
        <v>37468</v>
      </c>
      <c r="B75" s="2">
        <v>1694.201327</v>
      </c>
      <c r="C75" s="2">
        <v>31.897137000000001</v>
      </c>
      <c r="D75" s="2">
        <v>630.428496</v>
      </c>
      <c r="E75" s="2">
        <v>118.552111</v>
      </c>
      <c r="F75" s="2">
        <v>656.43079499999999</v>
      </c>
      <c r="G75" s="2">
        <v>352.23039499999999</v>
      </c>
      <c r="H75" s="2">
        <v>62.700609</v>
      </c>
      <c r="I75" s="2" t="s">
        <v>0</v>
      </c>
      <c r="J75" s="2" t="s">
        <v>0</v>
      </c>
      <c r="K75" s="2" t="s">
        <v>0</v>
      </c>
      <c r="L75" s="2" t="s">
        <v>0</v>
      </c>
      <c r="M75" s="2" t="s">
        <v>0</v>
      </c>
      <c r="N75" s="2">
        <v>23.214500000000001</v>
      </c>
      <c r="O75" s="2"/>
    </row>
    <row r="76" spans="1:15" x14ac:dyDescent="0.15">
      <c r="A76" s="3">
        <v>37499</v>
      </c>
      <c r="B76" s="2">
        <v>1722.388211</v>
      </c>
      <c r="C76" s="2">
        <v>33.830392000000003</v>
      </c>
      <c r="D76" s="2">
        <v>641.06686200000001</v>
      </c>
      <c r="E76" s="2">
        <v>121.827459</v>
      </c>
      <c r="F76" s="2">
        <v>666.19535499999995</v>
      </c>
      <c r="G76" s="2">
        <v>357.254459</v>
      </c>
      <c r="H76" s="2">
        <v>63.624720000000003</v>
      </c>
      <c r="I76" s="2" t="s">
        <v>0</v>
      </c>
      <c r="J76" s="2" t="s">
        <v>0</v>
      </c>
      <c r="K76" s="2" t="s">
        <v>0</v>
      </c>
      <c r="L76" s="2" t="s">
        <v>0</v>
      </c>
      <c r="M76" s="2" t="s">
        <v>0</v>
      </c>
      <c r="N76" s="2">
        <v>24.041146999999999</v>
      </c>
      <c r="O76" s="2"/>
    </row>
    <row r="77" spans="1:15" x14ac:dyDescent="0.15">
      <c r="A77" s="3">
        <v>37529</v>
      </c>
      <c r="B77" s="2">
        <v>1633.0585779999999</v>
      </c>
      <c r="C77" s="2">
        <v>33.496084000000003</v>
      </c>
      <c r="D77" s="2">
        <v>632.62288000000001</v>
      </c>
      <c r="E77" s="2">
        <v>118.932991</v>
      </c>
      <c r="F77" s="2">
        <v>590.668002</v>
      </c>
      <c r="G77" s="2">
        <v>352.89859100000001</v>
      </c>
      <c r="H77" s="2">
        <v>60.889315000000003</v>
      </c>
      <c r="I77" s="2" t="s">
        <v>0</v>
      </c>
      <c r="J77" s="2" t="s">
        <v>0</v>
      </c>
      <c r="K77" s="2" t="s">
        <v>0</v>
      </c>
      <c r="L77" s="2" t="s">
        <v>0</v>
      </c>
      <c r="M77" s="2" t="s">
        <v>0</v>
      </c>
      <c r="N77" s="2">
        <v>23.37302</v>
      </c>
      <c r="O77" s="2"/>
    </row>
    <row r="78" spans="1:15" x14ac:dyDescent="0.15">
      <c r="A78" s="3">
        <v>37560</v>
      </c>
      <c r="B78" s="2">
        <v>1675.793359</v>
      </c>
      <c r="C78" s="2">
        <v>36.130077</v>
      </c>
      <c r="D78" s="2">
        <v>629.11604999999997</v>
      </c>
      <c r="E78" s="2">
        <v>118.94052499999999</v>
      </c>
      <c r="F78" s="2">
        <v>629.91084999999998</v>
      </c>
      <c r="G78" s="2">
        <v>354.62031999999999</v>
      </c>
      <c r="H78" s="2">
        <v>62.027697000000003</v>
      </c>
      <c r="I78" s="2" t="s">
        <v>0</v>
      </c>
      <c r="J78" s="2" t="s">
        <v>0</v>
      </c>
      <c r="K78" s="2" t="s">
        <v>0</v>
      </c>
      <c r="L78" s="2" t="s">
        <v>0</v>
      </c>
      <c r="M78" s="2" t="s">
        <v>0</v>
      </c>
      <c r="N78" s="2">
        <v>26.016054</v>
      </c>
      <c r="O78" s="2"/>
    </row>
    <row r="79" spans="1:15" x14ac:dyDescent="0.15">
      <c r="A79" s="3">
        <v>37590</v>
      </c>
      <c r="B79" s="2">
        <v>1722.744488</v>
      </c>
      <c r="C79" s="2">
        <v>38.266444999999997</v>
      </c>
      <c r="D79" s="2">
        <v>635.45679900000005</v>
      </c>
      <c r="E79" s="2">
        <v>122.714823</v>
      </c>
      <c r="F79" s="2">
        <v>658.77248399999996</v>
      </c>
      <c r="G79" s="2">
        <v>363.01325000000003</v>
      </c>
      <c r="H79" s="2">
        <v>66.073267999999999</v>
      </c>
      <c r="I79" s="2" t="s">
        <v>0</v>
      </c>
      <c r="J79" s="2" t="s">
        <v>0</v>
      </c>
      <c r="K79" s="2" t="s">
        <v>0</v>
      </c>
      <c r="L79" s="2" t="s">
        <v>0</v>
      </c>
      <c r="M79" s="2" t="s">
        <v>0</v>
      </c>
      <c r="N79" s="2">
        <v>27.235514999999999</v>
      </c>
      <c r="O79" s="2"/>
    </row>
    <row r="80" spans="1:15" x14ac:dyDescent="0.15">
      <c r="A80" s="3">
        <v>37621</v>
      </c>
      <c r="B80" s="2">
        <v>1625.263944</v>
      </c>
      <c r="C80" s="2">
        <v>35.274434999999997</v>
      </c>
      <c r="D80" s="2">
        <v>617.69933700000001</v>
      </c>
      <c r="E80" s="2">
        <v>118.13758199999999</v>
      </c>
      <c r="F80" s="2">
        <v>600.96347500000002</v>
      </c>
      <c r="G80" s="2">
        <v>346.74111699999997</v>
      </c>
      <c r="H80" s="2">
        <v>62.167450000000002</v>
      </c>
      <c r="I80" s="2" t="s">
        <v>0</v>
      </c>
      <c r="J80" s="2" t="s">
        <v>0</v>
      </c>
      <c r="K80" s="2" t="s">
        <v>0</v>
      </c>
      <c r="L80" s="2" t="s">
        <v>0</v>
      </c>
      <c r="M80" s="2" t="s">
        <v>0</v>
      </c>
      <c r="N80" s="2">
        <v>24.585574999999999</v>
      </c>
      <c r="O80" s="2"/>
    </row>
    <row r="81" spans="1:15" x14ac:dyDescent="0.15">
      <c r="A81" s="3">
        <v>37652</v>
      </c>
      <c r="B81" s="2">
        <v>1634.894763</v>
      </c>
      <c r="C81" s="2">
        <v>36.664592999999996</v>
      </c>
      <c r="D81" s="2">
        <v>627.50227800000005</v>
      </c>
      <c r="E81" s="2">
        <v>123.264084</v>
      </c>
      <c r="F81" s="2">
        <v>600.70476799999994</v>
      </c>
      <c r="G81" s="2">
        <v>344.69577700000002</v>
      </c>
      <c r="H81" s="2">
        <v>60.647137000000001</v>
      </c>
      <c r="I81" s="2" t="s">
        <v>0</v>
      </c>
      <c r="J81" s="2" t="s">
        <v>0</v>
      </c>
      <c r="K81" s="2" t="s">
        <v>0</v>
      </c>
      <c r="L81" s="2" t="s">
        <v>0</v>
      </c>
      <c r="M81" s="2" t="s">
        <v>0</v>
      </c>
      <c r="N81" s="2">
        <v>25.327349000000002</v>
      </c>
      <c r="O81" s="2"/>
    </row>
    <row r="82" spans="1:15" x14ac:dyDescent="0.15">
      <c r="A82" s="3">
        <v>37680</v>
      </c>
      <c r="B82" s="2">
        <v>1582.201609</v>
      </c>
      <c r="C82" s="2">
        <v>39.552000999999997</v>
      </c>
      <c r="D82" s="2">
        <v>619.21696199999997</v>
      </c>
      <c r="E82" s="2">
        <v>122.279871</v>
      </c>
      <c r="F82" s="2">
        <v>554.57625800000005</v>
      </c>
      <c r="G82" s="2">
        <v>343.45613300000002</v>
      </c>
      <c r="H82" s="2">
        <v>59.232087</v>
      </c>
      <c r="I82" s="2" t="s">
        <v>0</v>
      </c>
      <c r="J82" s="2" t="s">
        <v>0</v>
      </c>
      <c r="K82" s="2" t="s">
        <v>0</v>
      </c>
      <c r="L82" s="2" t="s">
        <v>0</v>
      </c>
      <c r="M82" s="2" t="s">
        <v>0</v>
      </c>
      <c r="N82" s="2">
        <v>25.400258000000001</v>
      </c>
      <c r="O82" s="2"/>
    </row>
    <row r="83" spans="1:15" x14ac:dyDescent="0.15">
      <c r="A83" s="3">
        <v>37711</v>
      </c>
      <c r="B83" s="2">
        <v>1564.199644</v>
      </c>
      <c r="C83" s="2">
        <v>41.812986000000002</v>
      </c>
      <c r="D83" s="2">
        <v>620.26836000000003</v>
      </c>
      <c r="E83" s="2">
        <v>119.347382</v>
      </c>
      <c r="F83" s="2">
        <v>532.25394600000004</v>
      </c>
      <c r="G83" s="2">
        <v>345.80981200000002</v>
      </c>
      <c r="H83" s="2">
        <v>60.731782000000003</v>
      </c>
      <c r="I83" s="2" t="s">
        <v>0</v>
      </c>
      <c r="J83" s="2" t="s">
        <v>0</v>
      </c>
      <c r="K83" s="2" t="s">
        <v>0</v>
      </c>
      <c r="L83" s="2" t="s">
        <v>0</v>
      </c>
      <c r="M83" s="2" t="s">
        <v>0</v>
      </c>
      <c r="N83" s="2">
        <v>24.054535000000001</v>
      </c>
      <c r="O83" s="2"/>
    </row>
    <row r="84" spans="1:15" x14ac:dyDescent="0.15">
      <c r="A84" s="3">
        <v>37741</v>
      </c>
      <c r="B84" s="2">
        <v>1630.975453</v>
      </c>
      <c r="C84" s="2">
        <v>37.721784999999997</v>
      </c>
      <c r="D84" s="2">
        <v>624.00192900000002</v>
      </c>
      <c r="E84" s="2">
        <v>122.819661</v>
      </c>
      <c r="F84" s="2">
        <v>582.64240299999994</v>
      </c>
      <c r="G84" s="2">
        <v>357.64707700000002</v>
      </c>
      <c r="H84" s="2">
        <v>66.718965999999995</v>
      </c>
      <c r="I84" s="2" t="s">
        <v>0</v>
      </c>
      <c r="J84" s="2" t="s">
        <v>0</v>
      </c>
      <c r="K84" s="2" t="s">
        <v>0</v>
      </c>
      <c r="L84" s="2" t="s">
        <v>0</v>
      </c>
      <c r="M84" s="2" t="s">
        <v>0</v>
      </c>
      <c r="N84" s="2">
        <v>28.962254999999999</v>
      </c>
      <c r="O84" s="2"/>
    </row>
    <row r="85" spans="1:15" x14ac:dyDescent="0.15">
      <c r="A85" s="3">
        <v>37772</v>
      </c>
      <c r="B85" s="2">
        <v>1648.200186</v>
      </c>
      <c r="C85" s="2">
        <v>37.362335000000002</v>
      </c>
      <c r="D85" s="2">
        <v>630.01293099999998</v>
      </c>
      <c r="E85" s="2">
        <v>129.06808799999999</v>
      </c>
      <c r="F85" s="2">
        <v>591.49156200000004</v>
      </c>
      <c r="G85" s="2">
        <v>359.49580300000002</v>
      </c>
      <c r="H85" s="2">
        <v>66.779471999999998</v>
      </c>
      <c r="I85" s="2" t="s">
        <v>0</v>
      </c>
      <c r="J85" s="2" t="s">
        <v>0</v>
      </c>
      <c r="K85" s="2" t="s">
        <v>0</v>
      </c>
      <c r="L85" s="2" t="s">
        <v>0</v>
      </c>
      <c r="M85" s="2" t="s">
        <v>0</v>
      </c>
      <c r="N85" s="2">
        <v>29.837548999999999</v>
      </c>
      <c r="O85" s="2"/>
    </row>
    <row r="86" spans="1:15" x14ac:dyDescent="0.15">
      <c r="A86" s="3">
        <v>37802</v>
      </c>
      <c r="B86" s="2">
        <v>1702.1470850000001</v>
      </c>
      <c r="C86" s="2">
        <v>38.000463000000003</v>
      </c>
      <c r="D86" s="2">
        <v>636.05409499999996</v>
      </c>
      <c r="E86" s="2">
        <v>127.198847</v>
      </c>
      <c r="F86" s="2">
        <v>617.77664200000004</v>
      </c>
      <c r="G86" s="2">
        <v>378.53375299999999</v>
      </c>
      <c r="H86" s="2">
        <v>68.285672000000005</v>
      </c>
      <c r="I86" s="2" t="s">
        <v>0</v>
      </c>
      <c r="J86" s="2" t="s">
        <v>0</v>
      </c>
      <c r="K86" s="2" t="s">
        <v>0</v>
      </c>
      <c r="L86" s="2" t="s">
        <v>0</v>
      </c>
      <c r="M86" s="2" t="s">
        <v>0</v>
      </c>
      <c r="N86" s="2">
        <v>31.782136000000001</v>
      </c>
      <c r="O86" s="2"/>
    </row>
    <row r="87" spans="1:15" x14ac:dyDescent="0.15">
      <c r="A87" s="3">
        <v>37833</v>
      </c>
      <c r="B87" s="2">
        <v>1755.9271229999999</v>
      </c>
      <c r="C87" s="2">
        <v>37.047383000000004</v>
      </c>
      <c r="D87" s="2">
        <v>645.916472</v>
      </c>
      <c r="E87" s="2">
        <v>133.179821</v>
      </c>
      <c r="F87" s="2">
        <v>646.95210399999996</v>
      </c>
      <c r="G87" s="2">
        <v>387.86587800000001</v>
      </c>
      <c r="H87" s="2">
        <v>69.014105999999998</v>
      </c>
      <c r="I87" s="2" t="s">
        <v>0</v>
      </c>
      <c r="J87" s="2" t="s">
        <v>0</v>
      </c>
      <c r="K87" s="2" t="s">
        <v>0</v>
      </c>
      <c r="L87" s="2" t="s">
        <v>0</v>
      </c>
      <c r="M87" s="2" t="s">
        <v>0</v>
      </c>
      <c r="N87" s="2">
        <v>38.145285000000001</v>
      </c>
      <c r="O87" s="2"/>
    </row>
    <row r="88" spans="1:15" x14ac:dyDescent="0.15">
      <c r="A88" s="3">
        <v>37864</v>
      </c>
      <c r="B88" s="2">
        <v>1786.2105469999999</v>
      </c>
      <c r="C88" s="2">
        <v>37.119917000000001</v>
      </c>
      <c r="D88" s="2">
        <v>653.25388599999997</v>
      </c>
      <c r="E88" s="2">
        <v>136.87933200000001</v>
      </c>
      <c r="F88" s="2">
        <v>663.37691500000005</v>
      </c>
      <c r="G88" s="2">
        <v>397.70318300000002</v>
      </c>
      <c r="H88" s="2">
        <v>70.966448</v>
      </c>
      <c r="I88" s="2" t="s">
        <v>0</v>
      </c>
      <c r="J88" s="2" t="s">
        <v>0</v>
      </c>
      <c r="K88" s="2" t="s">
        <v>0</v>
      </c>
      <c r="L88" s="2" t="s">
        <v>0</v>
      </c>
      <c r="M88" s="2" t="s">
        <v>0</v>
      </c>
      <c r="N88" s="2">
        <v>34.756649000000003</v>
      </c>
      <c r="O88" s="2"/>
    </row>
    <row r="89" spans="1:15" x14ac:dyDescent="0.15">
      <c r="A89" s="3">
        <v>37894</v>
      </c>
      <c r="B89" s="2">
        <v>1764.1905819999999</v>
      </c>
      <c r="C89" s="2">
        <v>35.094287999999999</v>
      </c>
      <c r="D89" s="2">
        <v>648.61193200000002</v>
      </c>
      <c r="E89" s="2">
        <v>137.81639899999999</v>
      </c>
      <c r="F89" s="2">
        <v>652.94908999999996</v>
      </c>
      <c r="G89" s="2">
        <v>390.99538000000001</v>
      </c>
      <c r="H89" s="2">
        <v>66.169269999999997</v>
      </c>
      <c r="I89" s="2" t="s">
        <v>0</v>
      </c>
      <c r="J89" s="2" t="s">
        <v>0</v>
      </c>
      <c r="K89" s="2" t="s">
        <v>0</v>
      </c>
      <c r="L89" s="2" t="s">
        <v>0</v>
      </c>
      <c r="M89" s="2" t="s">
        <v>0</v>
      </c>
      <c r="N89" s="2">
        <v>36.539893999999997</v>
      </c>
      <c r="O89" s="2"/>
    </row>
    <row r="90" spans="1:15" x14ac:dyDescent="0.15">
      <c r="A90" s="3">
        <v>37925</v>
      </c>
      <c r="B90" s="2">
        <v>1829.7497410000001</v>
      </c>
      <c r="C90" s="2">
        <v>35.914599000000003</v>
      </c>
      <c r="D90" s="2">
        <v>658.81023900000002</v>
      </c>
      <c r="E90" s="2">
        <v>139.08438699999999</v>
      </c>
      <c r="F90" s="2">
        <v>692.83572600000002</v>
      </c>
      <c r="G90" s="2">
        <v>403.550974</v>
      </c>
      <c r="H90" s="2">
        <v>66.588353999999995</v>
      </c>
      <c r="I90" s="2" t="s">
        <v>0</v>
      </c>
      <c r="J90" s="2" t="s">
        <v>0</v>
      </c>
      <c r="K90" s="2" t="s">
        <v>0</v>
      </c>
      <c r="L90" s="2" t="s">
        <v>0</v>
      </c>
      <c r="M90" s="2" t="s">
        <v>0</v>
      </c>
      <c r="N90" s="2">
        <v>38.638199</v>
      </c>
      <c r="O90" s="2"/>
    </row>
    <row r="91" spans="1:15" x14ac:dyDescent="0.15">
      <c r="A91" s="3">
        <v>37955</v>
      </c>
      <c r="B91" s="2">
        <v>1830.519499</v>
      </c>
      <c r="C91" s="2">
        <v>35.788887000000003</v>
      </c>
      <c r="D91" s="2">
        <v>651.33583699999997</v>
      </c>
      <c r="E91" s="2">
        <v>135.854692</v>
      </c>
      <c r="F91" s="2">
        <v>701.22876499999995</v>
      </c>
      <c r="G91" s="2">
        <v>402.17412000000002</v>
      </c>
      <c r="H91" s="2">
        <v>66.195013000000003</v>
      </c>
      <c r="I91" s="2" t="s">
        <v>0</v>
      </c>
      <c r="J91" s="2" t="s">
        <v>0</v>
      </c>
      <c r="K91" s="2" t="s">
        <v>0</v>
      </c>
      <c r="L91" s="2" t="s">
        <v>0</v>
      </c>
      <c r="M91" s="2" t="s">
        <v>0</v>
      </c>
      <c r="N91" s="2">
        <v>39.991883999999999</v>
      </c>
      <c r="O91" s="2"/>
    </row>
    <row r="92" spans="1:15" x14ac:dyDescent="0.15">
      <c r="A92" s="3">
        <v>37986</v>
      </c>
      <c r="B92" s="2">
        <v>1849.4875050000001</v>
      </c>
      <c r="C92" s="2">
        <v>34.382447999999997</v>
      </c>
      <c r="D92" s="2">
        <v>641.76905199999999</v>
      </c>
      <c r="E92" s="2">
        <v>132.78887800000001</v>
      </c>
      <c r="F92" s="2">
        <v>725.88183200000003</v>
      </c>
      <c r="G92" s="2">
        <v>408.659649</v>
      </c>
      <c r="H92" s="2">
        <v>66.157926000000003</v>
      </c>
      <c r="I92" s="2" t="s">
        <v>0</v>
      </c>
      <c r="J92" s="2" t="s">
        <v>0</v>
      </c>
      <c r="K92" s="2" t="s">
        <v>0</v>
      </c>
      <c r="L92" s="2" t="s">
        <v>0</v>
      </c>
      <c r="M92" s="2" t="s">
        <v>0</v>
      </c>
      <c r="N92" s="2">
        <v>38.794521000000003</v>
      </c>
      <c r="O92" s="2"/>
    </row>
    <row r="93" spans="1:15" x14ac:dyDescent="0.15">
      <c r="A93" s="3">
        <v>38017</v>
      </c>
      <c r="B93" s="2">
        <v>1914.143959</v>
      </c>
      <c r="C93" s="2">
        <v>34.565367999999999</v>
      </c>
      <c r="D93" s="2">
        <v>650.40085599999998</v>
      </c>
      <c r="E93" s="2">
        <v>134.98255700000001</v>
      </c>
      <c r="F93" s="2">
        <v>762.75832700000001</v>
      </c>
      <c r="G93" s="2">
        <v>424.27811600000001</v>
      </c>
      <c r="H93" s="2">
        <v>67.232490999999996</v>
      </c>
      <c r="I93" s="2" t="s">
        <v>0</v>
      </c>
      <c r="J93" s="2" t="s">
        <v>0</v>
      </c>
      <c r="K93" s="2" t="s">
        <v>0</v>
      </c>
      <c r="L93" s="2" t="s">
        <v>0</v>
      </c>
      <c r="M93" s="2" t="s">
        <v>0</v>
      </c>
      <c r="N93" s="2">
        <v>42.141292999999997</v>
      </c>
      <c r="O93" s="2"/>
    </row>
    <row r="94" spans="1:15" x14ac:dyDescent="0.15">
      <c r="A94" s="3">
        <v>38046</v>
      </c>
      <c r="B94" s="2">
        <v>1951.49298</v>
      </c>
      <c r="C94" s="2">
        <v>34.172302000000002</v>
      </c>
      <c r="D94" s="2">
        <v>659.08519899999999</v>
      </c>
      <c r="E94" s="2">
        <v>139.22919300000001</v>
      </c>
      <c r="F94" s="2">
        <v>775.89685699999995</v>
      </c>
      <c r="G94" s="2">
        <v>437.08133700000002</v>
      </c>
      <c r="H94" s="2">
        <v>68.537833000000006</v>
      </c>
      <c r="I94" s="2" t="s">
        <v>0</v>
      </c>
      <c r="J94" s="2" t="s">
        <v>0</v>
      </c>
      <c r="K94" s="2" t="s">
        <v>0</v>
      </c>
      <c r="L94" s="2" t="s">
        <v>0</v>
      </c>
      <c r="M94" s="2" t="s">
        <v>0</v>
      </c>
      <c r="N94" s="2">
        <v>45.257282000000004</v>
      </c>
      <c r="O94" s="2"/>
    </row>
    <row r="95" spans="1:15" x14ac:dyDescent="0.15">
      <c r="A95" s="3">
        <v>38077</v>
      </c>
      <c r="B95" s="2">
        <v>1941.258646</v>
      </c>
      <c r="C95" s="2">
        <v>34.221457999999998</v>
      </c>
      <c r="D95" s="2">
        <v>663.07409399999995</v>
      </c>
      <c r="E95" s="2">
        <v>146.21612200000001</v>
      </c>
      <c r="F95" s="2">
        <v>757.891751</v>
      </c>
      <c r="G95" s="2">
        <v>440.37854900000002</v>
      </c>
      <c r="H95" s="2">
        <v>67.881428999999997</v>
      </c>
      <c r="I95" s="2" t="s">
        <v>0</v>
      </c>
      <c r="J95" s="2" t="s">
        <v>0</v>
      </c>
      <c r="K95" s="2" t="s">
        <v>0</v>
      </c>
      <c r="L95" s="2" t="s">
        <v>0</v>
      </c>
      <c r="M95" s="2" t="s">
        <v>0</v>
      </c>
      <c r="N95" s="2">
        <v>45.692791</v>
      </c>
      <c r="O95" s="2"/>
    </row>
    <row r="96" spans="1:15" x14ac:dyDescent="0.15">
      <c r="A96" s="3">
        <v>38107</v>
      </c>
      <c r="B96" s="2">
        <v>1951.7549899999999</v>
      </c>
      <c r="C96" s="2">
        <v>34.535243000000001</v>
      </c>
      <c r="D96" s="2">
        <v>651.86444800000004</v>
      </c>
      <c r="E96" s="2">
        <v>137.00874099999999</v>
      </c>
      <c r="F96" s="2">
        <v>771.39697899999999</v>
      </c>
      <c r="G96" s="2">
        <v>445.35749299999998</v>
      </c>
      <c r="H96" s="2">
        <v>68.086881000000005</v>
      </c>
      <c r="I96" s="2" t="s">
        <v>0</v>
      </c>
      <c r="J96" s="2" t="s">
        <v>0</v>
      </c>
      <c r="K96" s="2" t="s">
        <v>0</v>
      </c>
      <c r="L96" s="2" t="s">
        <v>0</v>
      </c>
      <c r="M96" s="2" t="s">
        <v>0</v>
      </c>
      <c r="N96" s="2">
        <v>48.600817999999997</v>
      </c>
      <c r="O96" s="2"/>
    </row>
    <row r="97" spans="1:15" x14ac:dyDescent="0.15">
      <c r="A97" s="3">
        <v>38138</v>
      </c>
      <c r="B97" s="2">
        <v>1916.762238</v>
      </c>
      <c r="C97" s="2">
        <v>31.802685</v>
      </c>
      <c r="D97" s="2">
        <v>642.010943</v>
      </c>
      <c r="E97" s="2">
        <v>137.119012</v>
      </c>
      <c r="F97" s="2">
        <v>760.39081499999998</v>
      </c>
      <c r="G97" s="2">
        <v>433.87981600000001</v>
      </c>
      <c r="H97" s="2">
        <v>66.743122999999997</v>
      </c>
      <c r="I97" s="2" t="s">
        <v>0</v>
      </c>
      <c r="J97" s="2" t="s">
        <v>0</v>
      </c>
      <c r="K97" s="2" t="s">
        <v>0</v>
      </c>
      <c r="L97" s="2" t="s">
        <v>0</v>
      </c>
      <c r="M97" s="2" t="s">
        <v>0</v>
      </c>
      <c r="N97" s="2">
        <v>48.677976000000001</v>
      </c>
      <c r="O97" s="2"/>
    </row>
    <row r="98" spans="1:15" x14ac:dyDescent="0.15">
      <c r="A98" s="3">
        <v>38168</v>
      </c>
      <c r="B98" s="2">
        <v>1929.948617</v>
      </c>
      <c r="C98" s="2">
        <v>31.838718</v>
      </c>
      <c r="D98" s="2">
        <v>639.71505999999999</v>
      </c>
      <c r="E98" s="2">
        <v>133.86249799999999</v>
      </c>
      <c r="F98" s="2">
        <v>769.386842</v>
      </c>
      <c r="G98" s="2">
        <v>437.27578199999999</v>
      </c>
      <c r="H98" s="2">
        <v>65.218896999999998</v>
      </c>
      <c r="I98" s="2" t="s">
        <v>0</v>
      </c>
      <c r="J98" s="2" t="s">
        <v>0</v>
      </c>
      <c r="K98" s="2" t="s">
        <v>0</v>
      </c>
      <c r="L98" s="2" t="s">
        <v>0</v>
      </c>
      <c r="M98" s="2" t="s">
        <v>0</v>
      </c>
      <c r="N98" s="2">
        <v>51.732222</v>
      </c>
      <c r="O98" s="2"/>
    </row>
    <row r="99" spans="1:15" x14ac:dyDescent="0.15">
      <c r="A99" s="3">
        <v>38199</v>
      </c>
      <c r="B99" s="2">
        <v>1930.106115</v>
      </c>
      <c r="C99" s="2">
        <v>33.013342999999999</v>
      </c>
      <c r="D99" s="2">
        <v>650.04383399999995</v>
      </c>
      <c r="E99" s="2">
        <v>134.32399899999999</v>
      </c>
      <c r="F99" s="2">
        <v>750.84951000000001</v>
      </c>
      <c r="G99" s="2">
        <v>439.77604400000001</v>
      </c>
      <c r="H99" s="2">
        <v>65.526009000000002</v>
      </c>
      <c r="I99" s="2" t="s">
        <v>0</v>
      </c>
      <c r="J99" s="2" t="s">
        <v>0</v>
      </c>
      <c r="K99" s="2" t="s">
        <v>0</v>
      </c>
      <c r="L99" s="2" t="s">
        <v>0</v>
      </c>
      <c r="M99" s="2" t="s">
        <v>0</v>
      </c>
      <c r="N99" s="2">
        <v>56.423389</v>
      </c>
      <c r="O99" s="2"/>
    </row>
    <row r="100" spans="1:15" x14ac:dyDescent="0.15">
      <c r="A100" s="3">
        <v>38230</v>
      </c>
      <c r="B100" s="2">
        <v>2003.1642429999999</v>
      </c>
      <c r="C100" s="2">
        <v>32.628856999999996</v>
      </c>
      <c r="D100" s="2">
        <v>656.85529799999995</v>
      </c>
      <c r="E100" s="2">
        <v>136.28175999999999</v>
      </c>
      <c r="F100" s="2">
        <v>817.76312499999995</v>
      </c>
      <c r="G100" s="2">
        <v>439.04487599999999</v>
      </c>
      <c r="H100" s="2">
        <v>65.553934999999996</v>
      </c>
      <c r="I100" s="2" t="s">
        <v>0</v>
      </c>
      <c r="J100" s="2" t="s">
        <v>0</v>
      </c>
      <c r="K100" s="2" t="s">
        <v>0</v>
      </c>
      <c r="L100" s="2" t="s">
        <v>0</v>
      </c>
      <c r="M100" s="2" t="s">
        <v>0</v>
      </c>
      <c r="N100" s="2">
        <v>56.872081000000001</v>
      </c>
      <c r="O100" s="2"/>
    </row>
    <row r="101" spans="1:15" x14ac:dyDescent="0.15">
      <c r="A101" s="3">
        <v>38260</v>
      </c>
      <c r="B101" s="2">
        <v>1943.190456</v>
      </c>
      <c r="C101" s="2">
        <v>32.645623000000001</v>
      </c>
      <c r="D101" s="2">
        <v>657.00910999999996</v>
      </c>
      <c r="E101" s="2">
        <v>134.012058</v>
      </c>
      <c r="F101" s="2">
        <v>755.65060700000004</v>
      </c>
      <c r="G101" s="2">
        <v>439.79784000000001</v>
      </c>
      <c r="H101" s="2">
        <v>65.474782000000005</v>
      </c>
      <c r="I101" s="2" t="s">
        <v>0</v>
      </c>
      <c r="J101" s="2" t="s">
        <v>0</v>
      </c>
      <c r="K101" s="2" t="s">
        <v>0</v>
      </c>
      <c r="L101" s="2" t="s">
        <v>0</v>
      </c>
      <c r="M101" s="2" t="s">
        <v>0</v>
      </c>
      <c r="N101" s="2">
        <v>58.087279000000002</v>
      </c>
      <c r="O101" s="2"/>
    </row>
    <row r="102" spans="1:15" x14ac:dyDescent="0.15">
      <c r="A102" s="3">
        <v>38291</v>
      </c>
      <c r="B102" s="2">
        <v>1918.3365819999999</v>
      </c>
      <c r="C102" s="2">
        <v>32.492350999999999</v>
      </c>
      <c r="D102" s="2">
        <v>648.47410400000001</v>
      </c>
      <c r="E102" s="2">
        <v>133.70812799999999</v>
      </c>
      <c r="F102" s="2">
        <v>745.00510299999996</v>
      </c>
      <c r="G102" s="2">
        <v>432.71356300000002</v>
      </c>
      <c r="H102" s="2">
        <v>64.470489999999998</v>
      </c>
      <c r="I102" s="2" t="s">
        <v>0</v>
      </c>
      <c r="J102" s="2" t="s">
        <v>0</v>
      </c>
      <c r="K102" s="2" t="s">
        <v>0</v>
      </c>
      <c r="L102" s="2" t="s">
        <v>0</v>
      </c>
      <c r="M102" s="2" t="s">
        <v>0</v>
      </c>
      <c r="N102" s="2">
        <v>59.651454000000001</v>
      </c>
      <c r="O102" s="2"/>
    </row>
    <row r="103" spans="1:15" x14ac:dyDescent="0.15">
      <c r="A103" s="3">
        <v>38321</v>
      </c>
      <c r="B103" s="2">
        <v>1917.2942399999999</v>
      </c>
      <c r="C103" s="2">
        <v>31.541884</v>
      </c>
      <c r="D103" s="2">
        <v>642.73790299999996</v>
      </c>
      <c r="E103" s="2">
        <v>137.195279</v>
      </c>
      <c r="F103" s="2">
        <v>754.11681499999997</v>
      </c>
      <c r="G103" s="2">
        <v>429.015041</v>
      </c>
      <c r="H103" s="2">
        <v>64.251508000000001</v>
      </c>
      <c r="I103" s="2" t="s">
        <v>0</v>
      </c>
      <c r="J103" s="2" t="s">
        <v>0</v>
      </c>
      <c r="K103" s="2" t="s">
        <v>0</v>
      </c>
      <c r="L103" s="2" t="s">
        <v>0</v>
      </c>
      <c r="M103" s="2" t="s">
        <v>0</v>
      </c>
      <c r="N103" s="2">
        <v>59.882592000000002</v>
      </c>
      <c r="O103" s="2"/>
    </row>
    <row r="104" spans="1:15" x14ac:dyDescent="0.15">
      <c r="A104" s="3">
        <v>38352</v>
      </c>
      <c r="B104" s="2">
        <v>1966.697283</v>
      </c>
      <c r="C104" s="2">
        <v>33.055061000000002</v>
      </c>
      <c r="D104" s="2">
        <v>648.75748999999996</v>
      </c>
      <c r="E104" s="2">
        <v>140.04382799999999</v>
      </c>
      <c r="F104" s="2">
        <v>784.32979999999998</v>
      </c>
      <c r="G104" s="2">
        <v>442.29237499999999</v>
      </c>
      <c r="H104" s="2">
        <v>65.641480000000001</v>
      </c>
      <c r="I104" s="2" t="s">
        <v>0</v>
      </c>
      <c r="J104" s="2" t="s">
        <v>0</v>
      </c>
      <c r="K104" s="2" t="s">
        <v>0</v>
      </c>
      <c r="L104" s="2" t="s">
        <v>0</v>
      </c>
      <c r="M104" s="2" t="s">
        <v>0</v>
      </c>
      <c r="N104" s="2">
        <v>58.262556000000004</v>
      </c>
      <c r="O104" s="2"/>
    </row>
    <row r="105" spans="1:15" x14ac:dyDescent="0.15">
      <c r="A105" s="3">
        <v>38383</v>
      </c>
      <c r="B105" s="2">
        <v>2018.9953190000001</v>
      </c>
      <c r="C105" s="2">
        <v>33.553849999999997</v>
      </c>
      <c r="D105" s="2">
        <v>662.31987300000003</v>
      </c>
      <c r="E105" s="2">
        <v>143.884435</v>
      </c>
      <c r="F105" s="2">
        <v>799.83894499999997</v>
      </c>
      <c r="G105" s="2">
        <v>456.92016899999999</v>
      </c>
      <c r="H105" s="2">
        <v>66.968186000000003</v>
      </c>
      <c r="I105" s="2" t="s">
        <v>0</v>
      </c>
      <c r="J105" s="2" t="s">
        <v>0</v>
      </c>
      <c r="K105" s="2" t="s">
        <v>0</v>
      </c>
      <c r="L105" s="2" t="s">
        <v>0</v>
      </c>
      <c r="M105" s="2" t="s">
        <v>0</v>
      </c>
      <c r="N105" s="2">
        <v>66.362476999999998</v>
      </c>
      <c r="O105" s="2"/>
    </row>
    <row r="106" spans="1:15" ht="14" thickBot="1" x14ac:dyDescent="0.2">
      <c r="A106" s="3">
        <v>38411</v>
      </c>
      <c r="B106" s="2">
        <v>2024.530567</v>
      </c>
      <c r="C106" s="2">
        <v>32.702615000000002</v>
      </c>
      <c r="D106" s="2">
        <v>651.63300700000002</v>
      </c>
      <c r="E106" s="2">
        <v>142.12182999999999</v>
      </c>
      <c r="F106" s="2">
        <v>811.01248699999996</v>
      </c>
      <c r="G106" s="2">
        <v>459.90414700000002</v>
      </c>
      <c r="H106" s="2">
        <v>67.430642000000006</v>
      </c>
      <c r="I106" s="2" t="s">
        <v>0</v>
      </c>
      <c r="J106" s="2" t="s">
        <v>0</v>
      </c>
      <c r="K106" s="2" t="s">
        <v>0</v>
      </c>
      <c r="L106" s="2" t="s">
        <v>0</v>
      </c>
      <c r="M106" s="2" t="s">
        <v>0</v>
      </c>
      <c r="N106" s="2">
        <v>69.278308999999993</v>
      </c>
      <c r="O106" s="2"/>
    </row>
    <row r="107" spans="1:15" ht="14" thickTop="1" x14ac:dyDescent="0.15">
      <c r="A107" s="3">
        <v>38442</v>
      </c>
      <c r="B107" s="2">
        <v>2130.4743699999999</v>
      </c>
      <c r="C107" s="2">
        <v>39.332751000000002</v>
      </c>
      <c r="D107" s="2">
        <v>628.71579299999996</v>
      </c>
      <c r="E107" s="2">
        <v>149.27659700000001</v>
      </c>
      <c r="F107" s="2">
        <v>785.986492</v>
      </c>
      <c r="G107" s="10">
        <v>546.83486300000004</v>
      </c>
      <c r="H107" s="9">
        <v>68.489016000000007</v>
      </c>
      <c r="I107" s="2">
        <v>111.571687</v>
      </c>
      <c r="J107" s="2" t="s">
        <v>0</v>
      </c>
      <c r="K107" s="2" t="s">
        <v>0</v>
      </c>
      <c r="L107" s="2" t="s">
        <v>0</v>
      </c>
      <c r="M107" s="2" t="s">
        <v>0</v>
      </c>
      <c r="N107" s="8">
        <v>18.032789999999999</v>
      </c>
      <c r="O107" s="2"/>
    </row>
    <row r="108" spans="1:15" x14ac:dyDescent="0.15">
      <c r="A108" s="3">
        <v>38472</v>
      </c>
      <c r="B108" s="2">
        <v>2131.120903</v>
      </c>
      <c r="C108" s="2">
        <v>37.928657999999999</v>
      </c>
      <c r="D108" s="2">
        <v>634.15597100000002</v>
      </c>
      <c r="E108" s="2">
        <v>154.473657</v>
      </c>
      <c r="F108" s="2">
        <v>778.07478900000001</v>
      </c>
      <c r="G108" s="2">
        <v>547.98682499999995</v>
      </c>
      <c r="H108" s="2">
        <v>67.071004000000002</v>
      </c>
      <c r="I108" s="2">
        <v>112.595553</v>
      </c>
      <c r="J108" s="2" t="s">
        <v>0</v>
      </c>
      <c r="K108" s="2" t="s">
        <v>0</v>
      </c>
      <c r="L108" s="2" t="s">
        <v>0</v>
      </c>
      <c r="M108" s="2" t="s">
        <v>0</v>
      </c>
      <c r="N108" s="2">
        <v>20.379104999999999</v>
      </c>
      <c r="O108" s="2"/>
    </row>
    <row r="109" spans="1:15" x14ac:dyDescent="0.15">
      <c r="A109" s="3">
        <v>38503</v>
      </c>
      <c r="B109" s="2">
        <v>2217.799109</v>
      </c>
      <c r="C109" s="2">
        <v>39.830190000000002</v>
      </c>
      <c r="D109" s="2">
        <v>645.677593</v>
      </c>
      <c r="E109" s="2">
        <v>151.08886999999999</v>
      </c>
      <c r="F109" s="2">
        <v>818.86683900000003</v>
      </c>
      <c r="G109" s="2">
        <v>572.99639000000002</v>
      </c>
      <c r="H109" s="2">
        <v>69.613039999999998</v>
      </c>
      <c r="I109" s="2">
        <v>119.759058</v>
      </c>
      <c r="J109" s="2" t="s">
        <v>0</v>
      </c>
      <c r="K109" s="2" t="s">
        <v>0</v>
      </c>
      <c r="L109" s="2" t="s">
        <v>0</v>
      </c>
      <c r="M109" s="2" t="s">
        <v>0</v>
      </c>
      <c r="N109" s="2">
        <v>20.669039000000001</v>
      </c>
      <c r="O109" s="2"/>
    </row>
    <row r="110" spans="1:15" x14ac:dyDescent="0.15">
      <c r="A110" s="3">
        <v>38533</v>
      </c>
      <c r="B110" s="2">
        <v>2280.7454090000001</v>
      </c>
      <c r="C110" s="2">
        <v>42.774630999999999</v>
      </c>
      <c r="D110" s="2">
        <v>642.20030699999995</v>
      </c>
      <c r="E110" s="2">
        <v>158.79157499999999</v>
      </c>
      <c r="F110" s="2">
        <v>843.29079000000002</v>
      </c>
      <c r="G110" s="2">
        <v>601.44779700000004</v>
      </c>
      <c r="H110" s="2">
        <v>70.345982000000006</v>
      </c>
      <c r="I110" s="2">
        <v>130.986357</v>
      </c>
      <c r="J110" s="2" t="s">
        <v>0</v>
      </c>
      <c r="K110" s="2" t="s">
        <v>0</v>
      </c>
      <c r="L110" s="2" t="s">
        <v>0</v>
      </c>
      <c r="M110" s="2" t="s">
        <v>0</v>
      </c>
      <c r="N110" s="2">
        <v>20.045525999999999</v>
      </c>
      <c r="O110" s="2"/>
    </row>
    <row r="111" spans="1:15" x14ac:dyDescent="0.15">
      <c r="A111" s="3">
        <v>38564</v>
      </c>
      <c r="B111" s="2">
        <v>2336.8487530000002</v>
      </c>
      <c r="C111" s="2">
        <v>44.569671999999997</v>
      </c>
      <c r="D111" s="2">
        <v>634.07409500000006</v>
      </c>
      <c r="E111" s="2">
        <v>158.14005299999999</v>
      </c>
      <c r="F111" s="2">
        <v>883.160934</v>
      </c>
      <c r="G111" s="2">
        <v>619.34576200000004</v>
      </c>
      <c r="H111" s="2">
        <v>72.349987999999996</v>
      </c>
      <c r="I111" s="2">
        <v>135.626214</v>
      </c>
      <c r="J111" s="2" t="s">
        <v>0</v>
      </c>
      <c r="K111" s="2" t="s">
        <v>0</v>
      </c>
      <c r="L111" s="2" t="s">
        <v>0</v>
      </c>
      <c r="M111" s="2" t="s">
        <v>0</v>
      </c>
      <c r="N111" s="2">
        <v>20.072077</v>
      </c>
      <c r="O111" s="2"/>
    </row>
    <row r="112" spans="1:15" x14ac:dyDescent="0.15">
      <c r="A112" s="3">
        <v>38595</v>
      </c>
      <c r="B112" s="2">
        <v>2332.7416579999999</v>
      </c>
      <c r="C112" s="2">
        <v>44.502108</v>
      </c>
      <c r="D112" s="2">
        <v>631.74984099999995</v>
      </c>
      <c r="E112" s="2">
        <v>161.152208</v>
      </c>
      <c r="F112" s="2">
        <v>886.24776899999995</v>
      </c>
      <c r="G112" s="2">
        <v>605.12678000000005</v>
      </c>
      <c r="H112" s="2">
        <v>71.500864000000007</v>
      </c>
      <c r="I112" s="2">
        <v>144.407487</v>
      </c>
      <c r="J112" s="2" t="s">
        <v>0</v>
      </c>
      <c r="K112" s="2" t="s">
        <v>0</v>
      </c>
      <c r="L112" s="2" t="s">
        <v>0</v>
      </c>
      <c r="M112" s="2" t="s">
        <v>0</v>
      </c>
      <c r="N112" s="2">
        <v>20.70767</v>
      </c>
      <c r="O112" s="2"/>
    </row>
    <row r="113" spans="1:15" x14ac:dyDescent="0.15">
      <c r="A113" s="3">
        <v>38625</v>
      </c>
      <c r="B113" s="2">
        <v>2449.0342649999998</v>
      </c>
      <c r="C113" s="2">
        <v>44.939630000000001</v>
      </c>
      <c r="D113" s="2">
        <v>645.63690599999995</v>
      </c>
      <c r="E113" s="2">
        <v>169.69777099999999</v>
      </c>
      <c r="F113" s="2">
        <v>945.46166900000003</v>
      </c>
      <c r="G113" s="2">
        <v>633.88605399999994</v>
      </c>
      <c r="H113" s="2">
        <v>74.210618999999994</v>
      </c>
      <c r="I113" s="2">
        <v>157.64780999999999</v>
      </c>
      <c r="J113" s="2" t="s">
        <v>0</v>
      </c>
      <c r="K113" s="2" t="s">
        <v>0</v>
      </c>
      <c r="L113" s="2" t="s">
        <v>0</v>
      </c>
      <c r="M113" s="2" t="s">
        <v>0</v>
      </c>
      <c r="N113" s="2">
        <v>21.462197</v>
      </c>
      <c r="O113" s="2"/>
    </row>
    <row r="114" spans="1:15" x14ac:dyDescent="0.15">
      <c r="A114" s="3">
        <v>38656</v>
      </c>
      <c r="B114" s="2">
        <v>2422.7542739999999</v>
      </c>
      <c r="C114" s="2">
        <v>46.369304</v>
      </c>
      <c r="D114" s="2">
        <v>631.24263900000005</v>
      </c>
      <c r="E114" s="2">
        <v>164.94214600000001</v>
      </c>
      <c r="F114" s="2">
        <v>914.61887300000001</v>
      </c>
      <c r="G114" s="2">
        <v>654.45619899999997</v>
      </c>
      <c r="H114" s="2">
        <v>73.621290999999999</v>
      </c>
      <c r="I114" s="2">
        <v>154.582506</v>
      </c>
      <c r="J114" s="2" t="s">
        <v>0</v>
      </c>
      <c r="K114" s="2" t="s">
        <v>0</v>
      </c>
      <c r="L114" s="2" t="s">
        <v>0</v>
      </c>
      <c r="M114" s="2" t="s">
        <v>0</v>
      </c>
      <c r="N114" s="2">
        <v>21.484743999999999</v>
      </c>
      <c r="O114" s="2"/>
    </row>
    <row r="115" spans="1:15" x14ac:dyDescent="0.15">
      <c r="A115" s="3">
        <v>38686</v>
      </c>
      <c r="B115" s="2">
        <v>2505.3166940000001</v>
      </c>
      <c r="C115" s="2">
        <v>47.397179000000001</v>
      </c>
      <c r="D115" s="2">
        <v>634.04872499999999</v>
      </c>
      <c r="E115" s="2">
        <v>164.86465699999999</v>
      </c>
      <c r="F115" s="2">
        <v>960.32531700000004</v>
      </c>
      <c r="G115" s="2">
        <v>684.32913799999994</v>
      </c>
      <c r="H115" s="2">
        <v>75.649006</v>
      </c>
      <c r="I115" s="2">
        <v>156.60076799999999</v>
      </c>
      <c r="J115" s="2" t="s">
        <v>0</v>
      </c>
      <c r="K115" s="2" t="s">
        <v>0</v>
      </c>
      <c r="L115" s="2" t="s">
        <v>0</v>
      </c>
      <c r="M115" s="2" t="s">
        <v>0</v>
      </c>
      <c r="N115" s="2">
        <v>22.615563999999999</v>
      </c>
      <c r="O115" s="2"/>
    </row>
    <row r="116" spans="1:15" x14ac:dyDescent="0.15">
      <c r="A116" s="3">
        <v>38717</v>
      </c>
      <c r="B116" s="2">
        <v>2553.696993</v>
      </c>
      <c r="C116" s="2">
        <v>48.300772000000002</v>
      </c>
      <c r="D116" s="2">
        <v>630.654855</v>
      </c>
      <c r="E116" s="2">
        <v>167.741694</v>
      </c>
      <c r="F116" s="2">
        <v>992.17716700000005</v>
      </c>
      <c r="G116" s="2">
        <v>705.26973099999998</v>
      </c>
      <c r="H116" s="2">
        <v>76.598586999999995</v>
      </c>
      <c r="I116" s="2">
        <v>158.529043</v>
      </c>
      <c r="J116" s="2" t="s">
        <v>0</v>
      </c>
      <c r="K116" s="2" t="s">
        <v>0</v>
      </c>
      <c r="L116" s="2" t="s">
        <v>0</v>
      </c>
      <c r="M116" s="2" t="s">
        <v>0</v>
      </c>
      <c r="N116" s="2">
        <v>18.765426999999999</v>
      </c>
      <c r="O116" s="2"/>
    </row>
    <row r="117" spans="1:15" x14ac:dyDescent="0.15">
      <c r="A117" s="3">
        <v>38748</v>
      </c>
      <c r="B117" s="2">
        <v>2577.776245</v>
      </c>
      <c r="C117" s="2">
        <v>45.660285999999999</v>
      </c>
      <c r="D117" s="2">
        <v>615.67422499999998</v>
      </c>
      <c r="E117" s="2">
        <v>158.62235999999999</v>
      </c>
      <c r="F117" s="2">
        <v>1022.927128</v>
      </c>
      <c r="G117" s="2">
        <v>714.96705299999996</v>
      </c>
      <c r="H117" s="2">
        <v>77.815404000000001</v>
      </c>
      <c r="I117" s="2">
        <v>159.54245399999999</v>
      </c>
      <c r="J117" s="2" t="s">
        <v>0</v>
      </c>
      <c r="K117" s="2" t="s">
        <v>0</v>
      </c>
      <c r="L117" s="2" t="s">
        <v>0</v>
      </c>
      <c r="M117" s="2" t="s">
        <v>0</v>
      </c>
      <c r="N117" s="2">
        <v>19.005094</v>
      </c>
      <c r="O117" s="2"/>
    </row>
    <row r="118" spans="1:15" x14ac:dyDescent="0.15">
      <c r="A118" s="3">
        <v>38776</v>
      </c>
      <c r="B118" s="2">
        <v>2640.8354519999998</v>
      </c>
      <c r="C118" s="2">
        <v>46.641235000000002</v>
      </c>
      <c r="D118" s="2">
        <v>623.24489600000004</v>
      </c>
      <c r="E118" s="2">
        <v>164.871567</v>
      </c>
      <c r="F118" s="2">
        <v>1036.3330559999999</v>
      </c>
      <c r="G118" s="2">
        <v>746.73915299999999</v>
      </c>
      <c r="H118" s="2">
        <v>79.801516000000007</v>
      </c>
      <c r="I118" s="2">
        <v>168.11059599999999</v>
      </c>
      <c r="J118" s="2" t="s">
        <v>0</v>
      </c>
      <c r="K118" s="2" t="s">
        <v>0</v>
      </c>
      <c r="L118" s="2" t="s">
        <v>0</v>
      </c>
      <c r="M118" s="2" t="s">
        <v>0</v>
      </c>
      <c r="N118" s="2">
        <v>19.766511000000001</v>
      </c>
      <c r="O118" s="2"/>
    </row>
    <row r="119" spans="1:15" x14ac:dyDescent="0.15">
      <c r="A119" s="3">
        <v>38807</v>
      </c>
      <c r="B119" s="2">
        <v>2666.2361259999998</v>
      </c>
      <c r="C119" s="2">
        <v>46.792515000000002</v>
      </c>
      <c r="D119" s="2">
        <v>615.91145800000004</v>
      </c>
      <c r="E119" s="2">
        <v>158.86191700000001</v>
      </c>
      <c r="F119" s="2">
        <v>1059.2704189999999</v>
      </c>
      <c r="G119" s="2">
        <v>747.22544600000003</v>
      </c>
      <c r="H119" s="2">
        <v>79.492431999999994</v>
      </c>
      <c r="I119" s="2">
        <v>176.44572099999999</v>
      </c>
      <c r="J119" s="2" t="s">
        <v>0</v>
      </c>
      <c r="K119" s="2" t="s">
        <v>0</v>
      </c>
      <c r="L119" s="2" t="s">
        <v>0</v>
      </c>
      <c r="M119" s="2" t="s">
        <v>0</v>
      </c>
      <c r="N119" s="2">
        <v>20.59056</v>
      </c>
      <c r="O119" s="2"/>
    </row>
    <row r="120" spans="1:15" x14ac:dyDescent="0.15">
      <c r="A120" s="3">
        <v>38837</v>
      </c>
      <c r="B120" s="2">
        <v>2658.2234779999999</v>
      </c>
      <c r="C120" s="2">
        <v>47.683703999999999</v>
      </c>
      <c r="D120" s="2">
        <v>607.604376</v>
      </c>
      <c r="E120" s="2">
        <v>157.48397</v>
      </c>
      <c r="F120" s="2">
        <v>1062.9948670000001</v>
      </c>
      <c r="G120" s="2">
        <v>747.03739599999994</v>
      </c>
      <c r="H120" s="2">
        <v>79.340083000000007</v>
      </c>
      <c r="I120" s="2">
        <v>172.59971200000001</v>
      </c>
      <c r="J120" s="2" t="s">
        <v>0</v>
      </c>
      <c r="K120" s="2" t="s">
        <v>0</v>
      </c>
      <c r="L120" s="2" t="s">
        <v>0</v>
      </c>
      <c r="M120" s="2" t="s">
        <v>0</v>
      </c>
      <c r="N120" s="2">
        <v>20.303419999999999</v>
      </c>
      <c r="O120" s="2"/>
    </row>
    <row r="121" spans="1:15" x14ac:dyDescent="0.15">
      <c r="A121" s="3">
        <v>38868</v>
      </c>
      <c r="B121" s="2">
        <v>2580.3150430000001</v>
      </c>
      <c r="C121" s="2">
        <v>43.695014</v>
      </c>
      <c r="D121" s="2">
        <v>599.80588</v>
      </c>
      <c r="E121" s="2">
        <v>156.65821600000001</v>
      </c>
      <c r="F121" s="2">
        <v>1011.741414</v>
      </c>
      <c r="G121" s="2">
        <v>731.12327800000003</v>
      </c>
      <c r="H121" s="2">
        <v>76.371212999999997</v>
      </c>
      <c r="I121" s="2">
        <v>175.48667800000001</v>
      </c>
      <c r="J121" s="2" t="s">
        <v>0</v>
      </c>
      <c r="K121" s="2" t="s">
        <v>0</v>
      </c>
      <c r="L121" s="2" t="s">
        <v>0</v>
      </c>
      <c r="M121" s="2" t="s">
        <v>0</v>
      </c>
      <c r="N121" s="2">
        <v>18.462779999999999</v>
      </c>
      <c r="O121" s="2"/>
    </row>
    <row r="122" spans="1:15" x14ac:dyDescent="0.15">
      <c r="A122" s="3">
        <v>38898</v>
      </c>
      <c r="B122" s="2">
        <v>2575.8845529999999</v>
      </c>
      <c r="C122" s="2">
        <v>41.671185000000001</v>
      </c>
      <c r="D122" s="2">
        <v>600.74621400000001</v>
      </c>
      <c r="E122" s="2">
        <v>156.95784599999999</v>
      </c>
      <c r="F122" s="2">
        <v>1011.590914</v>
      </c>
      <c r="G122" s="2">
        <v>737.52676299999996</v>
      </c>
      <c r="H122" s="2">
        <v>75.905187999999995</v>
      </c>
      <c r="I122" s="2">
        <v>178.26639299999999</v>
      </c>
      <c r="J122" s="2" t="s">
        <v>0</v>
      </c>
      <c r="K122" s="2" t="s">
        <v>0</v>
      </c>
      <c r="L122" s="2" t="s">
        <v>0</v>
      </c>
      <c r="M122" s="2" t="s">
        <v>0</v>
      </c>
      <c r="N122" s="2">
        <v>6.0830820000000001</v>
      </c>
      <c r="O122" s="2"/>
    </row>
    <row r="123" spans="1:15" x14ac:dyDescent="0.15">
      <c r="A123" s="3">
        <v>38929</v>
      </c>
      <c r="B123" s="2">
        <v>2636.381887</v>
      </c>
      <c r="C123" s="2">
        <v>42.009607000000003</v>
      </c>
      <c r="D123" s="2">
        <v>607.15135899999996</v>
      </c>
      <c r="E123" s="2">
        <v>157.11722900000001</v>
      </c>
      <c r="F123" s="2">
        <v>1049.152934</v>
      </c>
      <c r="G123" s="2">
        <v>750.16360099999997</v>
      </c>
      <c r="H123" s="2">
        <v>76.809852000000006</v>
      </c>
      <c r="I123" s="2">
        <v>182.15258299999999</v>
      </c>
      <c r="J123" s="2" t="s">
        <v>0</v>
      </c>
      <c r="K123" s="2" t="s">
        <v>0</v>
      </c>
      <c r="L123" s="2" t="s">
        <v>0</v>
      </c>
      <c r="M123" s="2" t="s">
        <v>0</v>
      </c>
      <c r="N123" s="2">
        <v>5.7518029999999998</v>
      </c>
      <c r="O123" s="2"/>
    </row>
    <row r="124" spans="1:15" x14ac:dyDescent="0.15">
      <c r="A124" s="3">
        <v>38960</v>
      </c>
      <c r="B124" s="2">
        <v>2684.2491530000002</v>
      </c>
      <c r="C124" s="2">
        <v>44.302976000000001</v>
      </c>
      <c r="D124" s="2">
        <v>616.14281800000003</v>
      </c>
      <c r="E124" s="2">
        <v>160.63860099999999</v>
      </c>
      <c r="F124" s="2">
        <v>1066.6059519999999</v>
      </c>
      <c r="G124" s="2">
        <v>763.99406699999997</v>
      </c>
      <c r="H124" s="2">
        <v>78.161976999999993</v>
      </c>
      <c r="I124" s="2">
        <v>187.66346999999999</v>
      </c>
      <c r="J124" s="2" t="s">
        <v>0</v>
      </c>
      <c r="K124" s="2" t="s">
        <v>0</v>
      </c>
      <c r="L124" s="2" t="s">
        <v>0</v>
      </c>
      <c r="M124" s="2" t="s">
        <v>0</v>
      </c>
      <c r="N124" s="2">
        <v>5.5398699999999996</v>
      </c>
      <c r="O124" s="2"/>
    </row>
    <row r="125" spans="1:15" x14ac:dyDescent="0.15">
      <c r="A125" s="3">
        <v>38990</v>
      </c>
      <c r="B125" s="2">
        <v>2749.8448939999998</v>
      </c>
      <c r="C125" s="2">
        <v>47.192338999999997</v>
      </c>
      <c r="D125" s="2">
        <v>623.23003000000006</v>
      </c>
      <c r="E125" s="2">
        <v>162.926784</v>
      </c>
      <c r="F125" s="2">
        <v>1103.6229530000001</v>
      </c>
      <c r="G125" s="2">
        <v>781.87276199999997</v>
      </c>
      <c r="H125" s="2">
        <v>79.584512000000004</v>
      </c>
      <c r="I125" s="2">
        <v>188.27687700000001</v>
      </c>
      <c r="J125" s="2" t="s">
        <v>0</v>
      </c>
      <c r="K125" s="2" t="s">
        <v>0</v>
      </c>
      <c r="L125" s="2" t="s">
        <v>0</v>
      </c>
      <c r="M125" s="2" t="s">
        <v>0</v>
      </c>
      <c r="N125" s="2">
        <v>5.6499360000000003</v>
      </c>
      <c r="O125" s="2"/>
    </row>
    <row r="126" spans="1:15" x14ac:dyDescent="0.15">
      <c r="A126" s="3">
        <v>39021</v>
      </c>
      <c r="B126" s="2">
        <v>2801.7385589999999</v>
      </c>
      <c r="C126" s="2">
        <v>49.548706000000003</v>
      </c>
      <c r="D126" s="2">
        <v>620.53975100000002</v>
      </c>
      <c r="E126" s="2">
        <v>160.01428999999999</v>
      </c>
      <c r="F126" s="2">
        <v>1137.0181729999999</v>
      </c>
      <c r="G126" s="2">
        <v>795.405305</v>
      </c>
      <c r="H126" s="2">
        <v>82.352746999999994</v>
      </c>
      <c r="I126" s="2">
        <v>193.49453099999999</v>
      </c>
      <c r="J126" s="2" t="s">
        <v>0</v>
      </c>
      <c r="K126" s="2" t="s">
        <v>0</v>
      </c>
      <c r="L126" s="2" t="s">
        <v>0</v>
      </c>
      <c r="M126" s="2" t="s">
        <v>0</v>
      </c>
      <c r="N126" s="2">
        <v>5.7320929999999999</v>
      </c>
      <c r="O126" s="2"/>
    </row>
    <row r="127" spans="1:15" x14ac:dyDescent="0.15">
      <c r="A127" s="3">
        <v>39051</v>
      </c>
      <c r="B127" s="2">
        <v>2796.4917070000001</v>
      </c>
      <c r="C127" s="2">
        <v>48.078707999999999</v>
      </c>
      <c r="D127" s="2">
        <v>616.66996099999994</v>
      </c>
      <c r="E127" s="2">
        <v>160.88042200000001</v>
      </c>
      <c r="F127" s="2">
        <v>1136.4789249999999</v>
      </c>
      <c r="G127" s="2">
        <v>795.27805899999998</v>
      </c>
      <c r="H127" s="2">
        <v>82.159358999999995</v>
      </c>
      <c r="I127" s="2">
        <v>194.263034</v>
      </c>
      <c r="J127" s="2" t="s">
        <v>0</v>
      </c>
      <c r="K127" s="2" t="s">
        <v>0</v>
      </c>
      <c r="L127" s="2" t="s">
        <v>0</v>
      </c>
      <c r="M127" s="2" t="s">
        <v>0</v>
      </c>
      <c r="N127" s="2">
        <v>5.7230189999999999</v>
      </c>
      <c r="O127" s="2"/>
    </row>
    <row r="128" spans="1:15" x14ac:dyDescent="0.15">
      <c r="A128" s="3">
        <v>39082</v>
      </c>
      <c r="B128" s="2">
        <v>2871.6476050000001</v>
      </c>
      <c r="C128" s="2">
        <v>48.591780999999997</v>
      </c>
      <c r="D128" s="2">
        <v>599.14943500000004</v>
      </c>
      <c r="E128" s="2">
        <v>156.435451</v>
      </c>
      <c r="F128" s="2">
        <v>1180.450918</v>
      </c>
      <c r="G128" s="2">
        <v>821.69035599999995</v>
      </c>
      <c r="H128" s="2">
        <v>83.667351999999994</v>
      </c>
      <c r="I128" s="2">
        <v>214.350596</v>
      </c>
      <c r="J128" s="2" t="s">
        <v>0</v>
      </c>
      <c r="K128" s="2" t="s">
        <v>0</v>
      </c>
      <c r="L128" s="2" t="s">
        <v>0</v>
      </c>
      <c r="M128" s="2" t="s">
        <v>0</v>
      </c>
      <c r="N128" s="2">
        <v>7.4145209999999997</v>
      </c>
      <c r="O128" s="2"/>
    </row>
    <row r="129" spans="1:15" x14ac:dyDescent="0.15">
      <c r="A129" s="3">
        <v>39113</v>
      </c>
      <c r="B129" s="2">
        <v>2956.6684660000001</v>
      </c>
      <c r="C129" s="2">
        <v>46.790630999999998</v>
      </c>
      <c r="D129" s="2">
        <v>598.44908799999996</v>
      </c>
      <c r="E129" s="2">
        <v>153.38002399999999</v>
      </c>
      <c r="F129" s="2">
        <v>1229.100457</v>
      </c>
      <c r="G129" s="2">
        <v>850.87398499999995</v>
      </c>
      <c r="H129" s="2">
        <v>86.234218999999996</v>
      </c>
      <c r="I129" s="2">
        <v>224.976336</v>
      </c>
      <c r="J129" s="2" t="s">
        <v>0</v>
      </c>
      <c r="K129" s="2" t="s">
        <v>0</v>
      </c>
      <c r="L129" s="2" t="s">
        <v>0</v>
      </c>
      <c r="M129" s="2" t="s">
        <v>0</v>
      </c>
      <c r="N129" s="2">
        <v>6.4779710000000001</v>
      </c>
      <c r="O129" s="2"/>
    </row>
    <row r="130" spans="1:15" x14ac:dyDescent="0.15">
      <c r="A130" s="3">
        <v>39141</v>
      </c>
      <c r="B130" s="2">
        <v>2947.1871529999999</v>
      </c>
      <c r="C130" s="2">
        <v>49.764854</v>
      </c>
      <c r="D130" s="2">
        <v>607.30163400000004</v>
      </c>
      <c r="E130" s="2">
        <v>154.33078900000001</v>
      </c>
      <c r="F130" s="2">
        <v>1186.601071</v>
      </c>
      <c r="G130" s="2">
        <v>866.43355199999996</v>
      </c>
      <c r="H130" s="2">
        <v>85.138891000000001</v>
      </c>
      <c r="I130" s="2">
        <v>232.986448</v>
      </c>
      <c r="J130" s="2" t="s">
        <v>0</v>
      </c>
      <c r="K130" s="2" t="s">
        <v>0</v>
      </c>
      <c r="L130" s="2" t="s">
        <v>0</v>
      </c>
      <c r="M130" s="2" t="s">
        <v>0</v>
      </c>
      <c r="N130" s="2">
        <v>4.0995939999999997</v>
      </c>
      <c r="O130" s="2"/>
    </row>
    <row r="131" spans="1:15" x14ac:dyDescent="0.15">
      <c r="A131" s="3">
        <v>39172</v>
      </c>
      <c r="B131" s="2">
        <v>2989.1431360000001</v>
      </c>
      <c r="C131" s="2">
        <v>50.449337999999997</v>
      </c>
      <c r="D131" s="2">
        <v>604.98277800000005</v>
      </c>
      <c r="E131" s="2">
        <v>154.938659</v>
      </c>
      <c r="F131" s="2">
        <v>1202.7925210000001</v>
      </c>
      <c r="G131" s="2">
        <v>884.20155099999999</v>
      </c>
      <c r="H131" s="2">
        <v>86.259308000000004</v>
      </c>
      <c r="I131" s="2">
        <v>242.905147</v>
      </c>
      <c r="J131" s="2" t="s">
        <v>0</v>
      </c>
      <c r="K131" s="2" t="s">
        <v>0</v>
      </c>
      <c r="L131" s="2" t="s">
        <v>0</v>
      </c>
      <c r="M131" s="2" t="s">
        <v>0</v>
      </c>
      <c r="N131" s="2">
        <v>3.8118020000000001</v>
      </c>
      <c r="O131" s="2"/>
    </row>
    <row r="132" spans="1:15" x14ac:dyDescent="0.15">
      <c r="A132" s="3">
        <v>39202</v>
      </c>
      <c r="B132" s="2">
        <v>3097.2503900000002</v>
      </c>
      <c r="C132" s="2">
        <v>51.098972000000003</v>
      </c>
      <c r="D132" s="2">
        <v>611.32470699999999</v>
      </c>
      <c r="E132" s="2">
        <v>158.144823</v>
      </c>
      <c r="F132" s="2">
        <v>1270.5320139999999</v>
      </c>
      <c r="G132" s="2">
        <v>908.60291199999995</v>
      </c>
      <c r="H132" s="2">
        <v>88.157380000000003</v>
      </c>
      <c r="I132" s="2">
        <v>251.788487</v>
      </c>
      <c r="J132" s="2" t="s">
        <v>0</v>
      </c>
      <c r="K132" s="2" t="s">
        <v>0</v>
      </c>
      <c r="L132" s="2" t="s">
        <v>0</v>
      </c>
      <c r="M132" s="2" t="s">
        <v>0</v>
      </c>
      <c r="N132" s="2">
        <v>3.9032999999999998</v>
      </c>
      <c r="O132" s="2"/>
    </row>
    <row r="133" spans="1:15" x14ac:dyDescent="0.15">
      <c r="A133" s="3">
        <v>39233</v>
      </c>
      <c r="B133" s="2">
        <v>3182.0786349999998</v>
      </c>
      <c r="C133" s="2">
        <v>53.636563000000002</v>
      </c>
      <c r="D133" s="2">
        <v>616.94197099999997</v>
      </c>
      <c r="E133" s="2">
        <v>158.85180199999999</v>
      </c>
      <c r="F133" s="2">
        <v>1309.340717</v>
      </c>
      <c r="G133" s="2">
        <v>939.79829299999994</v>
      </c>
      <c r="H133" s="2">
        <v>91.291668000000001</v>
      </c>
      <c r="I133" s="2">
        <v>258.33899500000001</v>
      </c>
      <c r="J133" s="2" t="s">
        <v>0</v>
      </c>
      <c r="K133" s="2" t="s">
        <v>0</v>
      </c>
      <c r="L133" s="2" t="s">
        <v>0</v>
      </c>
      <c r="M133" s="2" t="s">
        <v>0</v>
      </c>
      <c r="N133" s="2">
        <v>4.0220960000000003</v>
      </c>
      <c r="O133" s="2"/>
    </row>
    <row r="134" spans="1:15" x14ac:dyDescent="0.15">
      <c r="A134" s="3">
        <v>39263</v>
      </c>
      <c r="B134" s="2">
        <v>3163.6294969999999</v>
      </c>
      <c r="C134" s="2">
        <v>50.580316000000003</v>
      </c>
      <c r="D134" s="2">
        <v>610.95056799999998</v>
      </c>
      <c r="E134" s="2">
        <v>155.052415</v>
      </c>
      <c r="F134" s="2">
        <v>1292.688678</v>
      </c>
      <c r="G134" s="2">
        <v>957.83537999999999</v>
      </c>
      <c r="H134" s="2">
        <v>90.892281999999994</v>
      </c>
      <c r="I134" s="2">
        <v>247.434619</v>
      </c>
      <c r="J134" s="2" t="s">
        <v>0</v>
      </c>
      <c r="K134" s="2" t="s">
        <v>0</v>
      </c>
      <c r="L134" s="2" t="s">
        <v>0</v>
      </c>
      <c r="M134" s="2" t="s">
        <v>0</v>
      </c>
      <c r="N134" s="2">
        <v>4.1399379999999999</v>
      </c>
      <c r="O134" s="2"/>
    </row>
    <row r="135" spans="1:15" x14ac:dyDescent="0.15">
      <c r="A135" s="3">
        <v>39294</v>
      </c>
      <c r="B135" s="2">
        <v>3139.0502470000001</v>
      </c>
      <c r="C135" s="2">
        <v>55.215839000000003</v>
      </c>
      <c r="D135" s="2">
        <v>604.66137000000003</v>
      </c>
      <c r="E135" s="2">
        <v>156.48165900000001</v>
      </c>
      <c r="F135" s="2">
        <v>1266.203606</v>
      </c>
      <c r="G135" s="2">
        <v>956.65639999999996</v>
      </c>
      <c r="H135" s="2">
        <v>90.402619000000001</v>
      </c>
      <c r="I135" s="2">
        <v>252.09688700000001</v>
      </c>
      <c r="J135" s="2" t="s">
        <v>0</v>
      </c>
      <c r="K135" s="2" t="s">
        <v>0</v>
      </c>
      <c r="L135" s="2" t="s">
        <v>0</v>
      </c>
      <c r="M135" s="2" t="s">
        <v>0</v>
      </c>
      <c r="N135" s="2">
        <v>4.2161480000000005</v>
      </c>
      <c r="O135" s="2"/>
    </row>
    <row r="136" spans="1:15" x14ac:dyDescent="0.15">
      <c r="A136" s="3">
        <v>39325</v>
      </c>
      <c r="B136" s="2">
        <v>3138.170177</v>
      </c>
      <c r="C136" s="2">
        <v>54.548051000000001</v>
      </c>
      <c r="D136" s="2">
        <v>613.51253699999995</v>
      </c>
      <c r="E136" s="2">
        <v>158.414266</v>
      </c>
      <c r="F136" s="2">
        <v>1255.292526</v>
      </c>
      <c r="G136" s="2">
        <v>951.87067100000002</v>
      </c>
      <c r="H136" s="2">
        <v>89.317830999999998</v>
      </c>
      <c r="I136" s="2">
        <v>258.86075799999998</v>
      </c>
      <c r="J136" s="2" t="s">
        <v>0</v>
      </c>
      <c r="K136" s="2" t="s">
        <v>0</v>
      </c>
      <c r="L136" s="2" t="s">
        <v>0</v>
      </c>
      <c r="M136" s="2" t="s">
        <v>0</v>
      </c>
      <c r="N136" s="2">
        <v>4.0856329999999996</v>
      </c>
      <c r="O136" s="2"/>
    </row>
    <row r="137" spans="1:15" x14ac:dyDescent="0.15">
      <c r="A137" s="3">
        <v>39355</v>
      </c>
      <c r="B137" s="2">
        <v>3178.2075220000002</v>
      </c>
      <c r="C137" s="2">
        <v>49.777045999999999</v>
      </c>
      <c r="D137" s="2">
        <v>610.02341200000001</v>
      </c>
      <c r="E137" s="2">
        <v>157.312634</v>
      </c>
      <c r="F137" s="2">
        <v>1268.3188319999999</v>
      </c>
      <c r="G137" s="2">
        <v>975.13601600000004</v>
      </c>
      <c r="H137" s="2">
        <v>90.098285000000004</v>
      </c>
      <c r="I137" s="2">
        <v>271.614957</v>
      </c>
      <c r="J137" s="2" t="s">
        <v>0</v>
      </c>
      <c r="K137" s="2" t="s">
        <v>0</v>
      </c>
      <c r="L137" s="2" t="s">
        <v>0</v>
      </c>
      <c r="M137" s="2" t="s">
        <v>0</v>
      </c>
      <c r="N137" s="2">
        <v>3.3372519999999999</v>
      </c>
      <c r="O137" s="2"/>
    </row>
    <row r="138" spans="1:15" x14ac:dyDescent="0.15">
      <c r="A138" s="3">
        <v>39386</v>
      </c>
      <c r="B138" s="2">
        <v>3232.8092999999999</v>
      </c>
      <c r="C138" s="2">
        <v>58.523857</v>
      </c>
      <c r="D138" s="2">
        <v>609.14004</v>
      </c>
      <c r="E138" s="2">
        <v>157.504358</v>
      </c>
      <c r="F138" s="2">
        <v>1290.599074</v>
      </c>
      <c r="G138" s="2">
        <v>1004.078699</v>
      </c>
      <c r="H138" s="2">
        <v>91.979485999999994</v>
      </c>
      <c r="I138" s="2">
        <v>266.98520500000001</v>
      </c>
      <c r="J138" s="2" t="s">
        <v>0</v>
      </c>
      <c r="K138" s="2" t="s">
        <v>0</v>
      </c>
      <c r="L138" s="2" t="s">
        <v>0</v>
      </c>
      <c r="M138" s="2" t="s">
        <v>0</v>
      </c>
      <c r="N138" s="2">
        <v>3.482424</v>
      </c>
      <c r="O138" s="2"/>
    </row>
    <row r="139" spans="1:15" x14ac:dyDescent="0.15">
      <c r="A139" s="3">
        <v>39416</v>
      </c>
      <c r="B139" s="2">
        <v>3135.1248220000002</v>
      </c>
      <c r="C139" s="2">
        <v>60.534999999999997</v>
      </c>
      <c r="D139" s="2">
        <v>589.31804699999998</v>
      </c>
      <c r="E139" s="2">
        <v>149.421212</v>
      </c>
      <c r="F139" s="2">
        <v>1252.8417199999999</v>
      </c>
      <c r="G139" s="2">
        <v>971.78056500000002</v>
      </c>
      <c r="H139" s="2">
        <v>90.097245999999998</v>
      </c>
      <c r="I139" s="2">
        <v>257.24505399999998</v>
      </c>
      <c r="J139" s="2" t="s">
        <v>0</v>
      </c>
      <c r="K139" s="2" t="s">
        <v>0</v>
      </c>
      <c r="L139" s="2" t="s">
        <v>0</v>
      </c>
      <c r="M139" s="2" t="s">
        <v>0</v>
      </c>
      <c r="N139" s="2">
        <v>3.4044280000000002</v>
      </c>
      <c r="O139" s="2"/>
    </row>
    <row r="140" spans="1:15" x14ac:dyDescent="0.15">
      <c r="A140" s="3">
        <v>39447</v>
      </c>
      <c r="B140" s="2">
        <v>3071.9455170000001</v>
      </c>
      <c r="C140" s="2">
        <v>58.387481999999999</v>
      </c>
      <c r="D140" s="2">
        <v>579.87280499999997</v>
      </c>
      <c r="E140" s="2">
        <v>155.868942</v>
      </c>
      <c r="F140" s="2">
        <v>1184.917391</v>
      </c>
      <c r="G140" s="2">
        <v>999.97966599999995</v>
      </c>
      <c r="H140" s="2">
        <v>86.944502999999997</v>
      </c>
      <c r="I140" s="2">
        <v>247.81073499999999</v>
      </c>
      <c r="J140" s="2" t="s">
        <v>0</v>
      </c>
      <c r="K140" s="2" t="s">
        <v>0</v>
      </c>
      <c r="L140" s="2" t="s">
        <v>0</v>
      </c>
      <c r="M140" s="2" t="s">
        <v>0</v>
      </c>
      <c r="N140" s="2">
        <v>0.97743999999999998</v>
      </c>
      <c r="O140" s="2"/>
    </row>
    <row r="141" spans="1:15" x14ac:dyDescent="0.15">
      <c r="A141" s="3">
        <v>39478</v>
      </c>
      <c r="B141" s="2">
        <v>2856.038157</v>
      </c>
      <c r="C141" s="2">
        <v>60.288668999999999</v>
      </c>
      <c r="D141" s="2">
        <v>561.70577600000001</v>
      </c>
      <c r="E141" s="2">
        <v>156.119787</v>
      </c>
      <c r="F141" s="2">
        <v>1059.2231899999999</v>
      </c>
      <c r="G141" s="2">
        <v>941.02066200000002</v>
      </c>
      <c r="H141" s="2">
        <v>86.568423999999993</v>
      </c>
      <c r="I141" s="2">
        <v>232.59879599999999</v>
      </c>
      <c r="J141" s="2" t="s">
        <v>0</v>
      </c>
      <c r="K141" s="2" t="s">
        <v>0</v>
      </c>
      <c r="L141" s="2" t="s">
        <v>0</v>
      </c>
      <c r="M141" s="2" t="s">
        <v>0</v>
      </c>
      <c r="N141" s="2">
        <v>1.201063</v>
      </c>
      <c r="O141" s="2"/>
    </row>
    <row r="142" spans="1:15" x14ac:dyDescent="0.15">
      <c r="A142" s="3">
        <v>39507</v>
      </c>
      <c r="B142" s="2">
        <v>2782.477069</v>
      </c>
      <c r="C142" s="2">
        <v>56.611815</v>
      </c>
      <c r="D142" s="2">
        <v>551.39200600000004</v>
      </c>
      <c r="E142" s="2">
        <v>155.54292100000001</v>
      </c>
      <c r="F142" s="2">
        <v>1033.060367</v>
      </c>
      <c r="G142" s="2">
        <v>920.29860199999996</v>
      </c>
      <c r="H142" s="2">
        <v>85.315835000000007</v>
      </c>
      <c r="I142" s="2">
        <v>220.077326</v>
      </c>
      <c r="J142" s="2" t="s">
        <v>0</v>
      </c>
      <c r="K142" s="2" t="s">
        <v>0</v>
      </c>
      <c r="L142" s="2" t="s">
        <v>0</v>
      </c>
      <c r="M142" s="2" t="s">
        <v>0</v>
      </c>
      <c r="N142" s="2">
        <v>1.0369520000000001</v>
      </c>
      <c r="O142" s="2"/>
    </row>
    <row r="143" spans="1:15" x14ac:dyDescent="0.15">
      <c r="A143" s="3">
        <v>39538</v>
      </c>
      <c r="B143" s="2">
        <v>2730.4494920000002</v>
      </c>
      <c r="C143" s="2">
        <v>64.298205999999993</v>
      </c>
      <c r="D143" s="2">
        <v>539.01590399999998</v>
      </c>
      <c r="E143" s="2">
        <v>154.77396200000001</v>
      </c>
      <c r="F143" s="2">
        <v>1005.709968</v>
      </c>
      <c r="G143" s="2">
        <v>886.066598</v>
      </c>
      <c r="H143" s="2">
        <v>86.661924999999997</v>
      </c>
      <c r="I143" s="2">
        <v>234.35530199999999</v>
      </c>
      <c r="J143" s="2" t="s">
        <v>0</v>
      </c>
      <c r="K143" s="2" t="s">
        <v>0</v>
      </c>
      <c r="L143" s="2" t="s">
        <v>0</v>
      </c>
      <c r="M143" s="2" t="s">
        <v>0</v>
      </c>
      <c r="N143" s="2">
        <v>1.0035149999999999</v>
      </c>
      <c r="O143" s="2"/>
    </row>
    <row r="144" spans="1:15" x14ac:dyDescent="0.15">
      <c r="A144" s="3">
        <v>39568</v>
      </c>
      <c r="B144" s="2">
        <v>2849.0958340000002</v>
      </c>
      <c r="C144" s="2">
        <v>66.642711000000006</v>
      </c>
      <c r="D144" s="2">
        <v>548.77221699999996</v>
      </c>
      <c r="E144" s="2">
        <v>155.78455299999999</v>
      </c>
      <c r="F144" s="2">
        <v>1053.489026</v>
      </c>
      <c r="G144" s="2">
        <v>924.559665</v>
      </c>
      <c r="H144" s="2">
        <v>89.766406000000003</v>
      </c>
      <c r="I144" s="2">
        <v>254.67191700000001</v>
      </c>
      <c r="J144" s="2" t="s">
        <v>0</v>
      </c>
      <c r="K144" s="2" t="s">
        <v>0</v>
      </c>
      <c r="L144" s="2" t="s">
        <v>0</v>
      </c>
      <c r="M144" s="2" t="s">
        <v>0</v>
      </c>
      <c r="N144" s="2">
        <v>0.96029500000000001</v>
      </c>
      <c r="O144" s="2"/>
    </row>
    <row r="145" spans="1:15" x14ac:dyDescent="0.15">
      <c r="A145" s="3">
        <v>39599</v>
      </c>
      <c r="B145" s="2">
        <v>2891.9159829999999</v>
      </c>
      <c r="C145" s="2">
        <v>64.959858999999994</v>
      </c>
      <c r="D145" s="2">
        <v>546.67519900000002</v>
      </c>
      <c r="E145" s="2">
        <v>151.83463599999999</v>
      </c>
      <c r="F145" s="2">
        <v>1091.8660580000001</v>
      </c>
      <c r="G145" s="2">
        <v>932.90059499999995</v>
      </c>
      <c r="H145" s="2">
        <v>90.077574999999996</v>
      </c>
      <c r="I145" s="2">
        <v>254.51488800000001</v>
      </c>
      <c r="J145" s="2" t="s">
        <v>0</v>
      </c>
      <c r="K145" s="2" t="s">
        <v>0</v>
      </c>
      <c r="L145" s="2" t="s">
        <v>0</v>
      </c>
      <c r="M145" s="2" t="s">
        <v>0</v>
      </c>
      <c r="N145" s="2">
        <v>0.99938099999999996</v>
      </c>
      <c r="O145" s="2"/>
    </row>
    <row r="146" spans="1:15" x14ac:dyDescent="0.15">
      <c r="A146" s="3">
        <v>39629</v>
      </c>
      <c r="B146" s="2">
        <v>2757.3084859999999</v>
      </c>
      <c r="C146" s="2">
        <v>60.605395999999999</v>
      </c>
      <c r="D146" s="2">
        <v>540.67369099999996</v>
      </c>
      <c r="E146" s="2">
        <v>150.17615599999999</v>
      </c>
      <c r="F146" s="2">
        <v>1007.663152</v>
      </c>
      <c r="G146" s="2">
        <v>900.11222599999996</v>
      </c>
      <c r="H146" s="2">
        <v>88.406180000000006</v>
      </c>
      <c r="I146" s="2">
        <v>247.33836500000001</v>
      </c>
      <c r="J146" s="2" t="s">
        <v>0</v>
      </c>
      <c r="K146" s="2" t="s">
        <v>0</v>
      </c>
      <c r="L146" s="2" t="s">
        <v>0</v>
      </c>
      <c r="M146" s="2" t="s">
        <v>0</v>
      </c>
      <c r="N146" s="2">
        <v>0.91566000000000003</v>
      </c>
      <c r="O146" s="2"/>
    </row>
    <row r="147" spans="1:15" x14ac:dyDescent="0.15">
      <c r="A147" s="3">
        <v>39660</v>
      </c>
      <c r="B147" s="2">
        <v>2780.809964</v>
      </c>
      <c r="C147" s="2">
        <v>66.035683000000006</v>
      </c>
      <c r="D147" s="2">
        <v>555.13110900000004</v>
      </c>
      <c r="E147" s="2">
        <v>149.591904</v>
      </c>
      <c r="F147" s="2">
        <v>1008.84423</v>
      </c>
      <c r="G147" s="2">
        <v>903.18624799999998</v>
      </c>
      <c r="H147" s="2">
        <v>89.586286999999999</v>
      </c>
      <c r="I147" s="2">
        <v>246.73450600000001</v>
      </c>
      <c r="J147" s="2" t="s">
        <v>0</v>
      </c>
      <c r="K147" s="2" t="s">
        <v>0</v>
      </c>
      <c r="L147" s="2" t="s">
        <v>0</v>
      </c>
      <c r="M147" s="2" t="s">
        <v>0</v>
      </c>
      <c r="N147" s="2">
        <v>0.87818300000000005</v>
      </c>
      <c r="O147" s="2"/>
    </row>
    <row r="148" spans="1:15" x14ac:dyDescent="0.15">
      <c r="A148" s="3">
        <v>39691</v>
      </c>
      <c r="B148" s="2">
        <v>2817.5821719999999</v>
      </c>
      <c r="C148" s="2">
        <v>69.563664000000003</v>
      </c>
      <c r="D148" s="2">
        <v>569.57844599999999</v>
      </c>
      <c r="E148" s="2">
        <v>153.152862</v>
      </c>
      <c r="F148" s="2">
        <v>1018.017467</v>
      </c>
      <c r="G148" s="2">
        <v>910.98141799999996</v>
      </c>
      <c r="H148" s="2">
        <v>92.317458000000002</v>
      </c>
      <c r="I148" s="2">
        <v>248.566149</v>
      </c>
      <c r="J148" s="2" t="s">
        <v>0</v>
      </c>
      <c r="K148" s="2" t="s">
        <v>0</v>
      </c>
      <c r="L148" s="2" t="s">
        <v>0</v>
      </c>
      <c r="M148" s="2" t="s">
        <v>0</v>
      </c>
      <c r="N148" s="2">
        <v>0.875031</v>
      </c>
      <c r="O148" s="2"/>
    </row>
    <row r="149" spans="1:15" x14ac:dyDescent="0.15">
      <c r="A149" s="3">
        <v>39721</v>
      </c>
      <c r="B149" s="2">
        <v>2649.9228229999999</v>
      </c>
      <c r="C149" s="2">
        <v>79.862105</v>
      </c>
      <c r="D149" s="2">
        <v>570.48799699999995</v>
      </c>
      <c r="E149" s="2">
        <v>167.55153899999999</v>
      </c>
      <c r="F149" s="2">
        <v>918.73284000000001</v>
      </c>
      <c r="G149" s="2">
        <v>859.78140800000006</v>
      </c>
      <c r="H149" s="2">
        <v>89.281625000000005</v>
      </c>
      <c r="I149" s="2">
        <v>220.08129</v>
      </c>
      <c r="J149" s="2" t="s">
        <v>0</v>
      </c>
      <c r="K149" s="2" t="s">
        <v>0</v>
      </c>
      <c r="L149" s="2" t="s">
        <v>0</v>
      </c>
      <c r="M149" s="2" t="s">
        <v>0</v>
      </c>
      <c r="N149" s="2">
        <v>0.97717799999999999</v>
      </c>
      <c r="O149" s="2"/>
    </row>
    <row r="150" spans="1:15" x14ac:dyDescent="0.15">
      <c r="A150" s="3">
        <v>39752</v>
      </c>
      <c r="B150" s="2">
        <v>2401.8005619999999</v>
      </c>
      <c r="C150" s="2">
        <v>93.449781000000002</v>
      </c>
      <c r="D150" s="2">
        <v>555.33652900000004</v>
      </c>
      <c r="E150" s="2">
        <v>169.468942</v>
      </c>
      <c r="F150" s="2">
        <v>792.50746600000002</v>
      </c>
      <c r="G150" s="2">
        <v>762.78790900000001</v>
      </c>
      <c r="H150" s="2">
        <v>82.896855000000002</v>
      </c>
      <c r="I150" s="2">
        <v>196.90261599999999</v>
      </c>
      <c r="J150" s="2" t="s">
        <v>0</v>
      </c>
      <c r="K150" s="2" t="s">
        <v>0</v>
      </c>
      <c r="L150" s="2" t="s">
        <v>0</v>
      </c>
      <c r="M150" s="2" t="s">
        <v>0</v>
      </c>
      <c r="N150" s="2">
        <v>0.81625800000000004</v>
      </c>
      <c r="O150" s="2"/>
    </row>
    <row r="151" spans="1:15" ht="14" thickBot="1" x14ac:dyDescent="0.2">
      <c r="A151" s="3">
        <v>39782</v>
      </c>
      <c r="B151" s="2">
        <v>2375.7431270000002</v>
      </c>
      <c r="C151" s="2">
        <v>83.829995999999994</v>
      </c>
      <c r="D151" s="2">
        <v>572.48943199999997</v>
      </c>
      <c r="E151" s="2">
        <v>176.47110799999999</v>
      </c>
      <c r="F151" s="2">
        <v>744.82935899999995</v>
      </c>
      <c r="G151" s="2">
        <v>764.77436699999998</v>
      </c>
      <c r="H151" s="2">
        <v>84.131257000000005</v>
      </c>
      <c r="I151" s="2">
        <v>209.03417300000001</v>
      </c>
      <c r="J151" s="2" t="s">
        <v>0</v>
      </c>
      <c r="K151" s="2" t="s">
        <v>0</v>
      </c>
      <c r="L151" s="2" t="s">
        <v>0</v>
      </c>
      <c r="M151" s="2" t="s">
        <v>0</v>
      </c>
      <c r="N151" s="2">
        <v>0.78580099999999997</v>
      </c>
      <c r="O151" s="2"/>
    </row>
    <row r="152" spans="1:15" ht="14" thickTop="1" x14ac:dyDescent="0.15">
      <c r="A152" s="3">
        <v>39813</v>
      </c>
      <c r="B152" s="2">
        <v>2190.2915630000002</v>
      </c>
      <c r="C152" s="2">
        <v>77.687061999999997</v>
      </c>
      <c r="D152" s="2">
        <v>511.38472400000001</v>
      </c>
      <c r="E152" s="2">
        <v>152.827417</v>
      </c>
      <c r="F152" s="2">
        <v>715.59183299999995</v>
      </c>
      <c r="G152" s="2">
        <v>683.61805400000003</v>
      </c>
      <c r="H152" s="2">
        <v>80.961656000000005</v>
      </c>
      <c r="I152" s="7">
        <v>201.38547700000001</v>
      </c>
      <c r="J152" s="2" t="s">
        <v>0</v>
      </c>
      <c r="K152" s="2" t="s">
        <v>0</v>
      </c>
      <c r="L152" s="2" t="s">
        <v>0</v>
      </c>
      <c r="M152" s="2" t="s">
        <v>0</v>
      </c>
      <c r="N152" s="2">
        <v>0.62441199999999997</v>
      </c>
      <c r="O152" s="2"/>
    </row>
    <row r="153" spans="1:15" x14ac:dyDescent="0.15">
      <c r="A153" s="3">
        <v>39844</v>
      </c>
      <c r="B153" s="2">
        <v>2189.660257</v>
      </c>
      <c r="C153" s="2">
        <v>81.527495000000002</v>
      </c>
      <c r="D153" s="2">
        <v>525.46382300000005</v>
      </c>
      <c r="E153" s="2">
        <v>150.25656599999999</v>
      </c>
      <c r="F153" s="2">
        <v>687.556736</v>
      </c>
      <c r="G153" s="2">
        <v>688.79553199999998</v>
      </c>
      <c r="H153" s="2">
        <v>82.653568000000007</v>
      </c>
      <c r="I153" s="2">
        <v>205.53921</v>
      </c>
      <c r="J153" s="2" t="s">
        <v>0</v>
      </c>
      <c r="K153" s="2" t="s">
        <v>0</v>
      </c>
      <c r="L153" s="2" t="s">
        <v>0</v>
      </c>
      <c r="M153" s="2" t="s">
        <v>0</v>
      </c>
      <c r="N153" s="2">
        <v>0.77746099999999996</v>
      </c>
      <c r="O153" s="2"/>
    </row>
    <row r="154" spans="1:15" x14ac:dyDescent="0.15">
      <c r="A154" s="3">
        <v>39872</v>
      </c>
      <c r="B154" s="2">
        <v>2083.590659</v>
      </c>
      <c r="C154" s="2">
        <v>84.211682999999994</v>
      </c>
      <c r="D154" s="2">
        <v>533.44633999999996</v>
      </c>
      <c r="E154" s="2">
        <v>153.00248300000001</v>
      </c>
      <c r="F154" s="2">
        <v>608.89076799999998</v>
      </c>
      <c r="G154" s="2">
        <v>666.30434200000002</v>
      </c>
      <c r="H154" s="2">
        <v>81.356678000000002</v>
      </c>
      <c r="I154" s="2">
        <v>190.01282399999999</v>
      </c>
      <c r="J154" s="2" t="s">
        <v>0</v>
      </c>
      <c r="K154" s="2" t="s">
        <v>0</v>
      </c>
      <c r="L154" s="2" t="s">
        <v>0</v>
      </c>
      <c r="M154" s="2" t="s">
        <v>0</v>
      </c>
      <c r="N154" s="2">
        <v>0.72470500000000004</v>
      </c>
      <c r="O154" s="2"/>
    </row>
    <row r="155" spans="1:15" x14ac:dyDescent="0.15">
      <c r="A155" s="3">
        <v>39903</v>
      </c>
      <c r="B155" s="2">
        <v>2106.9364420000002</v>
      </c>
      <c r="C155" s="2">
        <v>77.259471000000005</v>
      </c>
      <c r="D155" s="2">
        <v>527.38850600000001</v>
      </c>
      <c r="E155" s="2">
        <v>149.44369399999999</v>
      </c>
      <c r="F155" s="2">
        <v>656.44602799999996</v>
      </c>
      <c r="G155" s="2">
        <v>667.894723</v>
      </c>
      <c r="H155" s="2">
        <v>81.654656000000003</v>
      </c>
      <c r="I155" s="2">
        <v>177.35555400000001</v>
      </c>
      <c r="J155" s="2" t="s">
        <v>0</v>
      </c>
      <c r="K155" s="2" t="s">
        <v>0</v>
      </c>
      <c r="L155" s="2" t="s">
        <v>0</v>
      </c>
      <c r="M155" s="2" t="s">
        <v>0</v>
      </c>
      <c r="N155" s="2">
        <v>0.59215899999999999</v>
      </c>
      <c r="O155" s="2"/>
    </row>
    <row r="156" spans="1:15" x14ac:dyDescent="0.15">
      <c r="A156" s="3">
        <v>39933</v>
      </c>
      <c r="B156" s="2">
        <v>2163.8648979999998</v>
      </c>
      <c r="C156" s="2">
        <v>74.708678000000006</v>
      </c>
      <c r="D156" s="2">
        <v>539.56337199999996</v>
      </c>
      <c r="E156" s="2">
        <v>145.327167</v>
      </c>
      <c r="F156" s="2">
        <v>704.28781800000002</v>
      </c>
      <c r="G156" s="2">
        <v>664.93005500000004</v>
      </c>
      <c r="H156" s="2">
        <v>82.438726000000003</v>
      </c>
      <c r="I156" s="2">
        <v>179.77979999999999</v>
      </c>
      <c r="J156" s="2" t="s">
        <v>0</v>
      </c>
      <c r="K156" s="2" t="s">
        <v>0</v>
      </c>
      <c r="L156" s="2" t="s">
        <v>0</v>
      </c>
      <c r="M156" s="2" t="s">
        <v>0</v>
      </c>
      <c r="N156" s="2">
        <v>0.59517200000000003</v>
      </c>
      <c r="O156" s="2"/>
    </row>
    <row r="157" spans="1:15" x14ac:dyDescent="0.15">
      <c r="A157" s="3">
        <v>39964</v>
      </c>
      <c r="B157" s="2">
        <v>2186.8423389999998</v>
      </c>
      <c r="C157" s="2">
        <v>74.083842000000004</v>
      </c>
      <c r="D157" s="2">
        <v>541.26694399999997</v>
      </c>
      <c r="E157" s="2">
        <v>144.66244699999999</v>
      </c>
      <c r="F157" s="2">
        <v>733.52312400000005</v>
      </c>
      <c r="G157" s="2">
        <v>656.61032899999998</v>
      </c>
      <c r="H157" s="2">
        <v>83.903727000000003</v>
      </c>
      <c r="I157" s="2">
        <v>180.799238</v>
      </c>
      <c r="J157" s="2" t="s">
        <v>0</v>
      </c>
      <c r="K157" s="2" t="s">
        <v>0</v>
      </c>
      <c r="L157" s="2" t="s">
        <v>0</v>
      </c>
      <c r="M157" s="2" t="s">
        <v>0</v>
      </c>
      <c r="N157" s="2">
        <v>0.55886599999999997</v>
      </c>
      <c r="O157" s="2"/>
    </row>
    <row r="158" spans="1:15" ht="14" thickBot="1" x14ac:dyDescent="0.2">
      <c r="A158" s="3">
        <v>39994</v>
      </c>
      <c r="B158" s="2">
        <v>2237.4593589999999</v>
      </c>
      <c r="C158" s="2">
        <v>77.595371</v>
      </c>
      <c r="D158" s="2">
        <v>560.36992199999997</v>
      </c>
      <c r="E158" s="2">
        <v>146.61517799999999</v>
      </c>
      <c r="F158" s="2">
        <v>744.75798999999995</v>
      </c>
      <c r="G158" s="2">
        <v>670.24497799999995</v>
      </c>
      <c r="H158" s="2">
        <v>82.527911000000003</v>
      </c>
      <c r="I158" s="2">
        <v>183.926413</v>
      </c>
      <c r="J158" s="2" t="s">
        <v>0</v>
      </c>
      <c r="K158" s="2" t="s">
        <v>0</v>
      </c>
      <c r="L158" s="2" t="s">
        <v>0</v>
      </c>
      <c r="M158" s="2" t="s">
        <v>0</v>
      </c>
      <c r="N158" s="2">
        <v>0.56467999999999996</v>
      </c>
      <c r="O158" s="2"/>
    </row>
    <row r="159" spans="1:15" ht="14" thickTop="1" x14ac:dyDescent="0.15">
      <c r="A159" s="3">
        <v>40025</v>
      </c>
      <c r="B159" s="2">
        <v>2333.7478019999999</v>
      </c>
      <c r="C159" s="2">
        <v>74.63785</v>
      </c>
      <c r="D159" s="6">
        <v>600.56065000000001</v>
      </c>
      <c r="E159" s="2">
        <v>144.92237299999999</v>
      </c>
      <c r="F159" s="2">
        <v>809.83419700000002</v>
      </c>
      <c r="G159" s="6">
        <v>674.95287299999995</v>
      </c>
      <c r="H159" s="2">
        <v>84.657120000000006</v>
      </c>
      <c r="I159" s="5">
        <v>173.22732300000001</v>
      </c>
      <c r="J159" s="2">
        <v>10.328013</v>
      </c>
      <c r="K159" s="2">
        <v>69.445993999999999</v>
      </c>
      <c r="L159" s="2">
        <v>27.487096000000001</v>
      </c>
      <c r="M159" s="2">
        <v>60.147464999999997</v>
      </c>
      <c r="N159" s="2">
        <v>0.53491200000000005</v>
      </c>
      <c r="O159" s="2"/>
    </row>
    <row r="160" spans="1:15" x14ac:dyDescent="0.15">
      <c r="A160" s="3">
        <v>40056</v>
      </c>
      <c r="B160" s="2">
        <v>2372.6763989999999</v>
      </c>
      <c r="C160" s="2">
        <v>72.346306999999996</v>
      </c>
      <c r="D160" s="2">
        <v>597.942003</v>
      </c>
      <c r="E160" s="2">
        <v>142.79142999999999</v>
      </c>
      <c r="F160" s="2">
        <v>846.081276</v>
      </c>
      <c r="G160" s="2">
        <v>680.03143799999998</v>
      </c>
      <c r="H160" s="2">
        <v>84.340722999999997</v>
      </c>
      <c r="I160" s="2">
        <v>175.75162499999999</v>
      </c>
      <c r="J160" s="2">
        <v>10.327055</v>
      </c>
      <c r="K160" s="2">
        <v>69.893361999999996</v>
      </c>
      <c r="L160" s="2">
        <v>28.129522000000001</v>
      </c>
      <c r="M160" s="2">
        <v>60.981409999999997</v>
      </c>
      <c r="N160" s="2">
        <v>0.52375300000000002</v>
      </c>
      <c r="O160" s="2"/>
    </row>
    <row r="161" spans="1:15" x14ac:dyDescent="0.15">
      <c r="A161" s="3">
        <v>40086</v>
      </c>
      <c r="B161" s="2">
        <v>2428.500704</v>
      </c>
      <c r="C161" s="2">
        <v>91.984583999999998</v>
      </c>
      <c r="D161" s="2">
        <v>602.13983900000005</v>
      </c>
      <c r="E161" s="2">
        <v>143.66048000000001</v>
      </c>
      <c r="F161" s="2">
        <v>873.63483099999996</v>
      </c>
      <c r="G161" s="2">
        <v>684.46583299999998</v>
      </c>
      <c r="H161" s="2">
        <v>84.181354999999996</v>
      </c>
      <c r="I161" s="2">
        <v>175.727542</v>
      </c>
      <c r="J161" s="2">
        <v>10.218742000000001</v>
      </c>
      <c r="K161" s="2">
        <v>70.157481000000004</v>
      </c>
      <c r="L161" s="2">
        <v>27.36778</v>
      </c>
      <c r="M161" s="2">
        <v>61.857857000000003</v>
      </c>
      <c r="N161" s="2">
        <v>0.548072</v>
      </c>
      <c r="O161" s="2"/>
    </row>
    <row r="162" spans="1:15" x14ac:dyDescent="0.15">
      <c r="A162" s="3">
        <v>40117</v>
      </c>
      <c r="B162" s="2">
        <v>2415.8465620000002</v>
      </c>
      <c r="C162" s="2">
        <v>91.057653000000002</v>
      </c>
      <c r="D162" s="2">
        <v>598.94563800000003</v>
      </c>
      <c r="E162" s="2">
        <v>140.18603200000001</v>
      </c>
      <c r="F162" s="2">
        <v>865.21627599999999</v>
      </c>
      <c r="G162" s="2">
        <v>680.10801100000003</v>
      </c>
      <c r="H162" s="2">
        <v>82.282599000000005</v>
      </c>
      <c r="I162" s="2">
        <v>179.92102600000001</v>
      </c>
      <c r="J162" s="2">
        <v>14.440815000000001</v>
      </c>
      <c r="K162" s="2">
        <v>70.506576999999993</v>
      </c>
      <c r="L162" s="2">
        <v>27.950597999999999</v>
      </c>
      <c r="M162" s="2">
        <v>61.701005000000002</v>
      </c>
      <c r="N162" s="2">
        <v>0.59796099999999996</v>
      </c>
      <c r="O162" s="2"/>
    </row>
    <row r="163" spans="1:15" x14ac:dyDescent="0.15">
      <c r="A163" s="3">
        <v>40147</v>
      </c>
      <c r="B163" s="2">
        <v>2374.5434369999998</v>
      </c>
      <c r="C163" s="2">
        <v>60.459482999999999</v>
      </c>
      <c r="D163" s="2">
        <v>595.30512399999998</v>
      </c>
      <c r="E163" s="2">
        <v>139.02667299999999</v>
      </c>
      <c r="F163" s="2">
        <v>862.25802699999997</v>
      </c>
      <c r="G163" s="2">
        <v>673.15904899999998</v>
      </c>
      <c r="H163" s="2">
        <v>82.162870999999996</v>
      </c>
      <c r="I163" s="2">
        <v>182.88950199999999</v>
      </c>
      <c r="J163" s="2">
        <v>20.261444000000001</v>
      </c>
      <c r="K163" s="2">
        <v>68.58229</v>
      </c>
      <c r="L163" s="2">
        <v>29.067934000000001</v>
      </c>
      <c r="M163" s="2">
        <v>60.658102</v>
      </c>
      <c r="N163" s="2">
        <v>0.47225200000000001</v>
      </c>
      <c r="O163" s="2"/>
    </row>
    <row r="164" spans="1:15" x14ac:dyDescent="0.15">
      <c r="A164" s="3">
        <v>40178</v>
      </c>
      <c r="B164" s="2">
        <v>2409.9642760000002</v>
      </c>
      <c r="C164" s="2">
        <v>61.164912000000001</v>
      </c>
      <c r="D164" s="2">
        <v>594.74454400000002</v>
      </c>
      <c r="E164" s="2">
        <v>143.429878</v>
      </c>
      <c r="F164" s="2">
        <v>900.78780500000005</v>
      </c>
      <c r="G164" s="2">
        <v>681.43582900000001</v>
      </c>
      <c r="H164" s="2">
        <v>81.129801999999998</v>
      </c>
      <c r="I164" s="2">
        <v>171.323564</v>
      </c>
      <c r="J164" s="2">
        <v>13.473420000000001</v>
      </c>
      <c r="K164" s="2">
        <v>66.328800000000001</v>
      </c>
      <c r="L164" s="2">
        <v>29.525009000000001</v>
      </c>
      <c r="M164" s="2">
        <v>57.558244000000002</v>
      </c>
      <c r="N164" s="2">
        <v>0.50761400000000001</v>
      </c>
      <c r="O164" s="2"/>
    </row>
    <row r="165" spans="1:15" x14ac:dyDescent="0.15">
      <c r="A165" s="3">
        <v>40209</v>
      </c>
      <c r="B165" s="2">
        <v>2404.2265320000001</v>
      </c>
      <c r="C165" s="2">
        <v>58.987051999999998</v>
      </c>
      <c r="D165" s="2">
        <v>597.10154399999999</v>
      </c>
      <c r="E165" s="2">
        <v>141.77869899999999</v>
      </c>
      <c r="F165" s="2">
        <v>889.92394200000001</v>
      </c>
      <c r="G165" s="2">
        <v>685.26154799999995</v>
      </c>
      <c r="H165" s="2">
        <v>80.156447</v>
      </c>
      <c r="I165" s="2">
        <v>172.43802600000001</v>
      </c>
      <c r="J165" s="2">
        <v>13.148541</v>
      </c>
      <c r="K165" s="2">
        <v>65.956474999999998</v>
      </c>
      <c r="L165" s="2">
        <v>30.794664999999998</v>
      </c>
      <c r="M165" s="2">
        <v>58.862031000000002</v>
      </c>
      <c r="N165" s="2">
        <v>0.51442500000000002</v>
      </c>
      <c r="O165" s="2"/>
    </row>
    <row r="166" spans="1:15" x14ac:dyDescent="0.15">
      <c r="A166" s="3">
        <v>40237</v>
      </c>
      <c r="B166" s="2">
        <v>2422.3224439999999</v>
      </c>
      <c r="C166" s="2">
        <v>56.227181999999999</v>
      </c>
      <c r="D166" s="2">
        <v>606.286968</v>
      </c>
      <c r="E166" s="2">
        <v>148.118685</v>
      </c>
      <c r="F166" s="2">
        <v>895.55557199999998</v>
      </c>
      <c r="G166" s="2">
        <v>692.52247299999999</v>
      </c>
      <c r="H166" s="2">
        <v>81.150609000000003</v>
      </c>
      <c r="I166" s="2">
        <v>171.22224499999999</v>
      </c>
      <c r="J166" s="2">
        <v>14.298152</v>
      </c>
      <c r="K166" s="2">
        <v>63.347374000000002</v>
      </c>
      <c r="L166" s="2">
        <v>29.798020000000001</v>
      </c>
      <c r="M166" s="2">
        <v>59.927880999999999</v>
      </c>
      <c r="N166" s="2">
        <v>0.50800100000000004</v>
      </c>
      <c r="O166" s="2"/>
    </row>
    <row r="167" spans="1:15" x14ac:dyDescent="0.15">
      <c r="A167" s="3">
        <v>40268</v>
      </c>
      <c r="B167" s="2">
        <v>2464.9165659999999</v>
      </c>
      <c r="C167" s="2">
        <v>52.007818999999998</v>
      </c>
      <c r="D167" s="2">
        <v>592.52121799999998</v>
      </c>
      <c r="E167" s="2">
        <v>147.295016</v>
      </c>
      <c r="F167" s="2">
        <v>948.83859299999995</v>
      </c>
      <c r="G167" s="2">
        <v>701.04550900000004</v>
      </c>
      <c r="H167" s="2">
        <v>80.689896000000005</v>
      </c>
      <c r="I167" s="2">
        <v>170.19546</v>
      </c>
      <c r="J167" s="2">
        <v>14.944015</v>
      </c>
      <c r="K167" s="2">
        <v>61.396354000000002</v>
      </c>
      <c r="L167" s="2">
        <v>30.508402</v>
      </c>
      <c r="M167" s="2">
        <v>59.668036000000001</v>
      </c>
      <c r="N167" s="2">
        <v>0.30797200000000002</v>
      </c>
      <c r="O167" s="2"/>
    </row>
    <row r="168" spans="1:15" x14ac:dyDescent="0.15">
      <c r="A168" s="3">
        <v>40298</v>
      </c>
      <c r="B168" s="2">
        <v>2486.8795570000002</v>
      </c>
      <c r="C168" s="2">
        <v>53.595782999999997</v>
      </c>
      <c r="D168" s="2">
        <v>603.47958100000005</v>
      </c>
      <c r="E168" s="2">
        <v>153.37613899999999</v>
      </c>
      <c r="F168" s="2">
        <v>937.06214299999999</v>
      </c>
      <c r="G168" s="2">
        <v>718.88467300000002</v>
      </c>
      <c r="H168" s="2">
        <v>81.762613000000002</v>
      </c>
      <c r="I168" s="2">
        <v>173.547459</v>
      </c>
      <c r="J168" s="2">
        <v>15.359768000000001</v>
      </c>
      <c r="K168" s="2">
        <v>61.881118000000001</v>
      </c>
      <c r="L168" s="2">
        <v>31.241904000000002</v>
      </c>
      <c r="M168" s="2">
        <v>61.436951999999998</v>
      </c>
      <c r="N168" s="2">
        <v>0.30991999999999997</v>
      </c>
      <c r="O168" s="2"/>
    </row>
    <row r="169" spans="1:15" x14ac:dyDescent="0.15">
      <c r="A169" s="3">
        <v>40329</v>
      </c>
      <c r="B169" s="2">
        <v>2456.280021</v>
      </c>
      <c r="C169" s="2">
        <v>56.299802999999997</v>
      </c>
      <c r="D169" s="2">
        <v>604.59880999999996</v>
      </c>
      <c r="E169" s="2">
        <v>153.00540699999999</v>
      </c>
      <c r="F169" s="2">
        <v>900.28427499999998</v>
      </c>
      <c r="G169" s="2">
        <v>722.04207599999995</v>
      </c>
      <c r="H169" s="2">
        <v>81.564702999999994</v>
      </c>
      <c r="I169" s="2">
        <v>172.72721000000001</v>
      </c>
      <c r="J169" s="2">
        <v>17.546493999999999</v>
      </c>
      <c r="K169" s="2">
        <v>59.431353000000001</v>
      </c>
      <c r="L169" s="2">
        <v>30.150829000000002</v>
      </c>
      <c r="M169" s="2">
        <v>61.743198999999997</v>
      </c>
      <c r="N169" s="2">
        <v>0.32784799999999997</v>
      </c>
      <c r="O169" s="2"/>
    </row>
    <row r="170" spans="1:15" x14ac:dyDescent="0.15">
      <c r="A170" s="3">
        <v>40359</v>
      </c>
      <c r="B170" s="2">
        <v>2326.5037320000001</v>
      </c>
      <c r="C170" s="2">
        <v>53.311782000000001</v>
      </c>
      <c r="D170" s="2">
        <v>576.69710299999997</v>
      </c>
      <c r="E170" s="2">
        <v>145.50367199999999</v>
      </c>
      <c r="F170" s="2">
        <v>857.07549400000005</v>
      </c>
      <c r="G170" s="2">
        <v>676.86396300000001</v>
      </c>
      <c r="H170" s="2">
        <v>77.856791999999999</v>
      </c>
      <c r="I170" s="2">
        <v>162.22583700000001</v>
      </c>
      <c r="J170" s="2">
        <v>15.878612</v>
      </c>
      <c r="K170" s="2">
        <v>54.771591999999998</v>
      </c>
      <c r="L170" s="2">
        <v>29.190804</v>
      </c>
      <c r="M170" s="2">
        <v>59.268250999999999</v>
      </c>
      <c r="N170" s="2">
        <v>0.32955400000000001</v>
      </c>
      <c r="O170" s="2"/>
    </row>
    <row r="171" spans="1:15" x14ac:dyDescent="0.15">
      <c r="A171" s="3">
        <v>40390</v>
      </c>
      <c r="B171" s="2">
        <v>2345.7745</v>
      </c>
      <c r="C171" s="2">
        <v>47.496262000000002</v>
      </c>
      <c r="D171" s="2">
        <v>578.89109399999995</v>
      </c>
      <c r="E171" s="2">
        <v>146.836116</v>
      </c>
      <c r="F171" s="2">
        <v>885.59415899999999</v>
      </c>
      <c r="G171" s="2">
        <v>669.81134799999995</v>
      </c>
      <c r="H171" s="2">
        <v>78.369664999999998</v>
      </c>
      <c r="I171" s="2">
        <v>163.67752100000001</v>
      </c>
      <c r="J171" s="2">
        <v>14.404623000000001</v>
      </c>
      <c r="K171" s="2">
        <v>55.157862999999999</v>
      </c>
      <c r="L171" s="2">
        <v>30.572828999999999</v>
      </c>
      <c r="M171" s="2">
        <v>60.416240000000002</v>
      </c>
      <c r="N171" s="2">
        <v>0.30411700000000003</v>
      </c>
      <c r="O171" s="2"/>
    </row>
    <row r="172" spans="1:15" x14ac:dyDescent="0.15">
      <c r="A172" s="3">
        <v>40421</v>
      </c>
      <c r="B172" s="2">
        <v>2292.896146</v>
      </c>
      <c r="C172" s="2">
        <v>66.344199000000003</v>
      </c>
      <c r="D172" s="2">
        <v>558.82783199999994</v>
      </c>
      <c r="E172" s="2">
        <v>141.25734199999999</v>
      </c>
      <c r="F172" s="2">
        <v>862.25115900000003</v>
      </c>
      <c r="G172" s="2">
        <v>647.94130500000006</v>
      </c>
      <c r="H172" s="2">
        <v>76.825732000000002</v>
      </c>
      <c r="I172" s="2">
        <v>157.25519499999999</v>
      </c>
      <c r="J172" s="2">
        <v>14.809199</v>
      </c>
      <c r="K172" s="2">
        <v>49.136139999999997</v>
      </c>
      <c r="L172" s="2">
        <v>30.187691999999998</v>
      </c>
      <c r="M172" s="2">
        <v>60.084944999999998</v>
      </c>
      <c r="N172" s="2">
        <v>0.27645900000000001</v>
      </c>
      <c r="O172" s="2"/>
    </row>
    <row r="173" spans="1:15" x14ac:dyDescent="0.15">
      <c r="A173" s="3">
        <v>40451</v>
      </c>
      <c r="B173" s="2">
        <v>2313.3492470000001</v>
      </c>
      <c r="C173" s="2">
        <v>52.178089</v>
      </c>
      <c r="D173" s="2">
        <v>561.86042799999996</v>
      </c>
      <c r="E173" s="2">
        <v>143.79314299999999</v>
      </c>
      <c r="F173" s="2">
        <v>878.64676499999996</v>
      </c>
      <c r="G173" s="2">
        <v>660.65334399999995</v>
      </c>
      <c r="H173" s="2">
        <v>78.502600999999999</v>
      </c>
      <c r="I173" s="2">
        <v>159.71484899999999</v>
      </c>
      <c r="J173" s="2">
        <v>14.046822000000001</v>
      </c>
      <c r="K173" s="2">
        <v>50.829504999999997</v>
      </c>
      <c r="L173" s="2">
        <v>31.868117000000002</v>
      </c>
      <c r="M173" s="2">
        <v>60.020681000000003</v>
      </c>
      <c r="N173" s="2">
        <v>0.29577700000000001</v>
      </c>
      <c r="O173" s="2"/>
    </row>
    <row r="174" spans="1:15" x14ac:dyDescent="0.15">
      <c r="A174" s="3">
        <v>40482</v>
      </c>
      <c r="B174" s="2">
        <v>2396.1258010000001</v>
      </c>
      <c r="C174" s="2">
        <v>67.741363000000007</v>
      </c>
      <c r="D174" s="2">
        <v>568.50704800000005</v>
      </c>
      <c r="E174" s="2">
        <v>144.129715</v>
      </c>
      <c r="F174" s="2">
        <v>914.49502399999994</v>
      </c>
      <c r="G174" s="2">
        <v>681.79831999999999</v>
      </c>
      <c r="H174" s="2">
        <v>78.233414999999994</v>
      </c>
      <c r="I174" s="2">
        <v>163.258397</v>
      </c>
      <c r="J174" s="2">
        <v>14.957363000000001</v>
      </c>
      <c r="K174" s="2">
        <v>52.030258000000003</v>
      </c>
      <c r="L174" s="2">
        <v>32.097914000000003</v>
      </c>
      <c r="M174" s="2">
        <v>61.161228000000001</v>
      </c>
      <c r="N174" s="2">
        <v>0.325654</v>
      </c>
      <c r="O174" s="2"/>
    </row>
    <row r="175" spans="1:15" x14ac:dyDescent="0.15">
      <c r="A175" s="3">
        <v>40512</v>
      </c>
      <c r="B175" s="2">
        <v>2377.8426009999998</v>
      </c>
      <c r="C175" s="2">
        <v>64.196245000000005</v>
      </c>
      <c r="D175" s="2">
        <v>567.43086200000005</v>
      </c>
      <c r="E175" s="2">
        <v>139.75846799999999</v>
      </c>
      <c r="F175" s="2">
        <v>901.21259399999997</v>
      </c>
      <c r="G175" s="2">
        <v>678.95570299999997</v>
      </c>
      <c r="H175" s="2">
        <v>78.141180000000006</v>
      </c>
      <c r="I175" s="2">
        <v>165.741184</v>
      </c>
      <c r="J175" s="2">
        <v>17.712667</v>
      </c>
      <c r="K175" s="2">
        <v>54.953021999999997</v>
      </c>
      <c r="L175" s="2">
        <v>31.477943</v>
      </c>
      <c r="M175" s="2">
        <v>58.560938</v>
      </c>
      <c r="N175" s="2">
        <v>0.30601699999999998</v>
      </c>
      <c r="O175" s="2"/>
    </row>
    <row r="176" spans="1:15" x14ac:dyDescent="0.15">
      <c r="A176" s="3">
        <v>40543</v>
      </c>
      <c r="B176" s="2">
        <v>2319.4752840000001</v>
      </c>
      <c r="C176" s="2">
        <v>66.529060999999999</v>
      </c>
      <c r="D176" s="2">
        <v>539.09475199999997</v>
      </c>
      <c r="E176" s="2">
        <v>131.19443200000001</v>
      </c>
      <c r="F176" s="2">
        <v>902.98294999999996</v>
      </c>
      <c r="G176" s="2">
        <v>655.03486599999997</v>
      </c>
      <c r="H176" s="2">
        <v>76.697146000000004</v>
      </c>
      <c r="I176" s="2">
        <v>155.51833500000001</v>
      </c>
      <c r="J176" s="2">
        <v>16.617989999999999</v>
      </c>
      <c r="K176" s="2">
        <v>51.366920999999998</v>
      </c>
      <c r="L176" s="2">
        <v>29.190166000000001</v>
      </c>
      <c r="M176" s="2">
        <v>55.515124</v>
      </c>
      <c r="N176" s="2">
        <v>0.31531900000000002</v>
      </c>
      <c r="O176" s="2"/>
    </row>
    <row r="177" spans="1:15" x14ac:dyDescent="0.15">
      <c r="A177" s="3">
        <v>40574</v>
      </c>
      <c r="B177" s="2">
        <v>2362.0636020000002</v>
      </c>
      <c r="C177" s="2">
        <v>72.673159999999996</v>
      </c>
      <c r="D177" s="2">
        <v>544.33304999999996</v>
      </c>
      <c r="E177" s="2">
        <v>132.68707699999999</v>
      </c>
      <c r="F177" s="2">
        <v>917.07800299999997</v>
      </c>
      <c r="G177" s="2">
        <v>668.87058500000001</v>
      </c>
      <c r="H177" s="2">
        <v>76.863912999999997</v>
      </c>
      <c r="I177" s="2">
        <v>158.78812400000001</v>
      </c>
      <c r="J177" s="2">
        <v>17.794256000000001</v>
      </c>
      <c r="K177" s="2">
        <v>52.817523000000001</v>
      </c>
      <c r="L177" s="2">
        <v>31.429379999999998</v>
      </c>
      <c r="M177" s="2">
        <v>53.845764000000003</v>
      </c>
      <c r="N177" s="2">
        <v>0.32067699999999999</v>
      </c>
      <c r="O177" s="2"/>
    </row>
    <row r="178" spans="1:15" x14ac:dyDescent="0.15">
      <c r="A178" s="3">
        <v>40602</v>
      </c>
      <c r="B178" s="2">
        <v>2362.2886319999998</v>
      </c>
      <c r="C178" s="2">
        <v>65.112560999999999</v>
      </c>
      <c r="D178" s="2">
        <v>542.31787599999996</v>
      </c>
      <c r="E178" s="2">
        <v>132.84635399999999</v>
      </c>
      <c r="F178" s="2">
        <v>920.40070900000001</v>
      </c>
      <c r="G178" s="2">
        <v>674.33881199999996</v>
      </c>
      <c r="H178" s="2">
        <v>77.693819000000005</v>
      </c>
      <c r="I178" s="2">
        <v>159.777592</v>
      </c>
      <c r="J178" s="2">
        <v>18.616534999999999</v>
      </c>
      <c r="K178" s="2">
        <v>52.698616000000001</v>
      </c>
      <c r="L178" s="2">
        <v>32.260601000000001</v>
      </c>
      <c r="M178" s="2">
        <v>53.046880999999999</v>
      </c>
      <c r="N178" s="2">
        <v>0.34108300000000003</v>
      </c>
      <c r="O178" s="2"/>
    </row>
    <row r="179" spans="1:15" x14ac:dyDescent="0.15">
      <c r="A179" s="3">
        <v>40633</v>
      </c>
      <c r="B179" s="2">
        <v>2367.0940740000001</v>
      </c>
      <c r="C179" s="2">
        <v>66.384602999999998</v>
      </c>
      <c r="D179" s="2">
        <v>539.30338600000005</v>
      </c>
      <c r="E179" s="2">
        <v>129.03423000000001</v>
      </c>
      <c r="F179" s="2">
        <v>919.98171000000002</v>
      </c>
      <c r="G179" s="2">
        <v>675.30889000000002</v>
      </c>
      <c r="H179" s="2">
        <v>77.453663000000006</v>
      </c>
      <c r="I179" s="2">
        <v>165.809787</v>
      </c>
      <c r="J179" s="2">
        <v>20.191597000000002</v>
      </c>
      <c r="K179" s="2">
        <v>54.662019000000001</v>
      </c>
      <c r="L179" s="2">
        <v>35.053395999999999</v>
      </c>
      <c r="M179" s="2">
        <v>52.748286</v>
      </c>
      <c r="N179" s="2">
        <v>0.305699</v>
      </c>
      <c r="O179" s="2"/>
    </row>
    <row r="180" spans="1:15" x14ac:dyDescent="0.15">
      <c r="A180" s="3">
        <v>40663</v>
      </c>
      <c r="B180" s="2">
        <v>2350.9954090000001</v>
      </c>
      <c r="C180" s="2">
        <v>59.551538999999998</v>
      </c>
      <c r="D180" s="2">
        <v>527.62523899999997</v>
      </c>
      <c r="E180" s="2">
        <v>130.284233</v>
      </c>
      <c r="F180" s="2">
        <v>935.60511399999996</v>
      </c>
      <c r="G180" s="2">
        <v>664.64425100000005</v>
      </c>
      <c r="H180" s="2">
        <v>77.014312000000004</v>
      </c>
      <c r="I180" s="2">
        <v>163.26402100000001</v>
      </c>
      <c r="J180" s="2">
        <v>20.999480999999999</v>
      </c>
      <c r="K180" s="2">
        <v>54.705029000000003</v>
      </c>
      <c r="L180" s="2">
        <v>34.284542000000002</v>
      </c>
      <c r="M180" s="2">
        <v>50.125463000000003</v>
      </c>
      <c r="N180" s="2">
        <v>0.30524099999999998</v>
      </c>
      <c r="O180" s="2"/>
    </row>
    <row r="181" spans="1:15" x14ac:dyDescent="0.15">
      <c r="A181" s="3">
        <v>40694</v>
      </c>
      <c r="B181" s="2">
        <v>2302.6800549999998</v>
      </c>
      <c r="C181" s="2">
        <v>62.013694999999998</v>
      </c>
      <c r="D181" s="2">
        <v>513.592488</v>
      </c>
      <c r="E181" s="2">
        <v>125.54099100000001</v>
      </c>
      <c r="F181" s="2">
        <v>925.890896</v>
      </c>
      <c r="G181" s="2">
        <v>641.67740300000003</v>
      </c>
      <c r="H181" s="2">
        <v>73.795255999999995</v>
      </c>
      <c r="I181" s="2">
        <v>159.15664599999999</v>
      </c>
      <c r="J181" s="2">
        <v>21.571148999999998</v>
      </c>
      <c r="K181" s="2">
        <v>52.997230999999999</v>
      </c>
      <c r="L181" s="2">
        <v>34.323391999999998</v>
      </c>
      <c r="M181" s="2">
        <v>47.095680999999999</v>
      </c>
      <c r="N181" s="2">
        <v>0.34893000000000002</v>
      </c>
      <c r="O181" s="2"/>
    </row>
    <row r="182" spans="1:15" x14ac:dyDescent="0.15">
      <c r="A182" s="3">
        <v>40724</v>
      </c>
      <c r="B182" s="2">
        <v>2253.9493950000001</v>
      </c>
      <c r="C182" s="2">
        <v>65.631113999999997</v>
      </c>
      <c r="D182" s="2">
        <v>512.29044199999998</v>
      </c>
      <c r="E182" s="2">
        <v>127.47653800000001</v>
      </c>
      <c r="F182" s="2">
        <v>891.95274700000004</v>
      </c>
      <c r="G182" s="2">
        <v>628.18338300000005</v>
      </c>
      <c r="H182" s="2">
        <v>71.950772000000001</v>
      </c>
      <c r="I182" s="2">
        <v>155.600582</v>
      </c>
      <c r="J182" s="2">
        <v>17.622171000000002</v>
      </c>
      <c r="K182" s="2">
        <v>52.054388000000003</v>
      </c>
      <c r="L182" s="2">
        <v>34.901954000000003</v>
      </c>
      <c r="M182" s="2">
        <v>47.953712000000003</v>
      </c>
      <c r="N182" s="2">
        <v>0.29112900000000003</v>
      </c>
      <c r="O182" s="2"/>
    </row>
    <row r="183" spans="1:15" x14ac:dyDescent="0.15">
      <c r="A183" s="3">
        <v>40755</v>
      </c>
      <c r="B183" s="2">
        <v>2113.6236950000002</v>
      </c>
      <c r="C183" s="2">
        <v>64.847094999999996</v>
      </c>
      <c r="D183" s="2">
        <v>483.44089000000002</v>
      </c>
      <c r="E183" s="2">
        <v>117.140901</v>
      </c>
      <c r="F183" s="2">
        <v>825.24398799999994</v>
      </c>
      <c r="G183" s="2">
        <v>590.77576299999998</v>
      </c>
      <c r="H183" s="2">
        <v>68.614108999999999</v>
      </c>
      <c r="I183" s="2">
        <v>149.04179300000001</v>
      </c>
      <c r="J183" s="2">
        <v>18.177036000000001</v>
      </c>
      <c r="K183" s="2">
        <v>49.369148000000003</v>
      </c>
      <c r="L183" s="2">
        <v>32.626947000000001</v>
      </c>
      <c r="M183" s="2">
        <v>46.122655000000002</v>
      </c>
      <c r="N183" s="2">
        <v>0.27416499999999999</v>
      </c>
      <c r="O183" s="2"/>
    </row>
    <row r="184" spans="1:15" x14ac:dyDescent="0.15">
      <c r="A184" s="3">
        <v>40786</v>
      </c>
      <c r="B184" s="2">
        <v>2042.8749989999999</v>
      </c>
      <c r="C184" s="2">
        <v>47.868186999999999</v>
      </c>
      <c r="D184" s="2">
        <v>486.95331700000003</v>
      </c>
      <c r="E184" s="2">
        <v>120.195759</v>
      </c>
      <c r="F184" s="2">
        <v>781.36537099999998</v>
      </c>
      <c r="G184" s="2">
        <v>573.59847200000002</v>
      </c>
      <c r="H184" s="2">
        <v>64.504908999999998</v>
      </c>
      <c r="I184" s="2">
        <v>152.788228</v>
      </c>
      <c r="J184" s="2">
        <v>21.666817000000002</v>
      </c>
      <c r="K184" s="2">
        <v>46.068102000000003</v>
      </c>
      <c r="L184" s="2">
        <v>32.245507000000003</v>
      </c>
      <c r="M184" s="2">
        <v>49.845968999999997</v>
      </c>
      <c r="N184" s="2">
        <v>0.301429</v>
      </c>
      <c r="O184" s="2"/>
    </row>
    <row r="185" spans="1:15" x14ac:dyDescent="0.15">
      <c r="A185" s="3">
        <v>40816</v>
      </c>
      <c r="B185" s="2">
        <v>2089.1911129999999</v>
      </c>
      <c r="C185" s="2">
        <v>50.539107000000001</v>
      </c>
      <c r="D185" s="2">
        <v>511.423991</v>
      </c>
      <c r="E185" s="2">
        <v>125.798461</v>
      </c>
      <c r="F185" s="2">
        <v>778.94162600000004</v>
      </c>
      <c r="G185" s="2">
        <v>595.34369600000002</v>
      </c>
      <c r="H185" s="2">
        <v>65.683969000000005</v>
      </c>
      <c r="I185" s="2">
        <v>152.63579999999999</v>
      </c>
      <c r="J185" s="2">
        <v>19.248639000000001</v>
      </c>
      <c r="K185" s="2">
        <v>44.589584000000002</v>
      </c>
      <c r="L185" s="2">
        <v>32.246315000000003</v>
      </c>
      <c r="M185" s="2">
        <v>53.651851999999998</v>
      </c>
      <c r="N185" s="2">
        <v>0.306894</v>
      </c>
      <c r="O185" s="2"/>
    </row>
    <row r="186" spans="1:15" x14ac:dyDescent="0.15">
      <c r="A186" s="3">
        <v>40847</v>
      </c>
      <c r="B186" s="2">
        <v>2122.4196040000002</v>
      </c>
      <c r="C186" s="2">
        <v>48.531491000000003</v>
      </c>
      <c r="D186" s="2">
        <v>513.89134100000001</v>
      </c>
      <c r="E186" s="2">
        <v>126.641531</v>
      </c>
      <c r="F186" s="2">
        <v>818.05179699999997</v>
      </c>
      <c r="G186" s="2">
        <v>589.53485499999999</v>
      </c>
      <c r="H186" s="2">
        <v>66.093300999999997</v>
      </c>
      <c r="I186" s="2">
        <v>152.11994000000001</v>
      </c>
      <c r="J186" s="2">
        <v>16.858259</v>
      </c>
      <c r="K186" s="2">
        <v>45.707329000000001</v>
      </c>
      <c r="L186" s="2">
        <v>32.865698000000002</v>
      </c>
      <c r="M186" s="2">
        <v>53.798675000000003</v>
      </c>
      <c r="N186" s="2">
        <v>0.29017900000000002</v>
      </c>
      <c r="O186" s="2"/>
    </row>
    <row r="187" spans="1:15" x14ac:dyDescent="0.15">
      <c r="A187" s="3">
        <v>40877</v>
      </c>
      <c r="B187" s="2">
        <v>2137.8703169999999</v>
      </c>
      <c r="C187" s="2">
        <v>45.060282999999998</v>
      </c>
      <c r="D187" s="2">
        <v>512.85673099999997</v>
      </c>
      <c r="E187" s="2">
        <v>121.717699</v>
      </c>
      <c r="F187" s="2">
        <v>827.08092499999998</v>
      </c>
      <c r="G187" s="2">
        <v>596.214834</v>
      </c>
      <c r="H187" s="2">
        <v>68.986958999999999</v>
      </c>
      <c r="I187" s="2">
        <v>156.35096100000001</v>
      </c>
      <c r="J187" s="2">
        <v>20.60012</v>
      </c>
      <c r="K187" s="2">
        <v>45.508972</v>
      </c>
      <c r="L187" s="2">
        <v>33.877634999999998</v>
      </c>
      <c r="M187" s="2">
        <v>53.664566999999998</v>
      </c>
      <c r="N187" s="2">
        <v>0.30658299999999999</v>
      </c>
      <c r="O187" s="2"/>
    </row>
    <row r="188" spans="1:15" x14ac:dyDescent="0.15">
      <c r="A188" s="3">
        <v>40908</v>
      </c>
      <c r="B188" s="2">
        <v>2162.3708860000002</v>
      </c>
      <c r="C188" s="2">
        <v>45.361161000000003</v>
      </c>
      <c r="D188" s="2">
        <v>519.13182099999995</v>
      </c>
      <c r="E188" s="2">
        <v>128.20454799999999</v>
      </c>
      <c r="F188" s="2">
        <v>850.25565099999994</v>
      </c>
      <c r="G188" s="2">
        <v>598.31057999999996</v>
      </c>
      <c r="H188" s="2">
        <v>69.137658000000002</v>
      </c>
      <c r="I188" s="2">
        <v>149.01489900000001</v>
      </c>
      <c r="J188" s="2">
        <v>16.364079</v>
      </c>
      <c r="K188" s="2">
        <v>43.761707999999999</v>
      </c>
      <c r="L188" s="2">
        <v>32.274386999999997</v>
      </c>
      <c r="M188" s="2">
        <v>54.150964999999999</v>
      </c>
      <c r="N188" s="2">
        <v>0.29677399999999998</v>
      </c>
      <c r="O188" s="2"/>
    </row>
    <row r="189" spans="1:15" x14ac:dyDescent="0.15">
      <c r="A189" s="3">
        <v>40939</v>
      </c>
      <c r="B189" s="2">
        <v>2200.3439330000001</v>
      </c>
      <c r="C189" s="2">
        <v>43.686065999999997</v>
      </c>
      <c r="D189" s="2">
        <v>524.68778999999995</v>
      </c>
      <c r="E189" s="2">
        <v>126.502549</v>
      </c>
      <c r="F189" s="2">
        <v>876.94095300000004</v>
      </c>
      <c r="G189" s="2">
        <v>604.28860499999996</v>
      </c>
      <c r="H189" s="2">
        <v>72.479709999999997</v>
      </c>
      <c r="I189" s="2">
        <v>150.46795599999999</v>
      </c>
      <c r="J189" s="2">
        <v>15.284134</v>
      </c>
      <c r="K189" s="2">
        <v>44.584806</v>
      </c>
      <c r="L189" s="2">
        <v>33.527672000000003</v>
      </c>
      <c r="M189" s="2">
        <v>54.674791999999997</v>
      </c>
      <c r="N189" s="2">
        <v>0.27256399999999997</v>
      </c>
      <c r="O189" s="2"/>
    </row>
    <row r="190" spans="1:15" x14ac:dyDescent="0.15">
      <c r="A190" s="3">
        <v>40968</v>
      </c>
      <c r="B190" s="2">
        <v>2231.6755050000002</v>
      </c>
      <c r="C190" s="2">
        <v>41.256881999999997</v>
      </c>
      <c r="D190" s="2">
        <v>530.35483499999998</v>
      </c>
      <c r="E190" s="2">
        <v>127.789286</v>
      </c>
      <c r="F190" s="2">
        <v>895.401611</v>
      </c>
      <c r="G190" s="2">
        <v>612.38305200000002</v>
      </c>
      <c r="H190" s="2">
        <v>73.307350999999997</v>
      </c>
      <c r="I190" s="2">
        <v>152.01200800000001</v>
      </c>
      <c r="J190" s="2">
        <v>15.755915</v>
      </c>
      <c r="K190" s="2">
        <v>44.601804000000001</v>
      </c>
      <c r="L190" s="2">
        <v>33.573642</v>
      </c>
      <c r="M190" s="2">
        <v>55.742100000000001</v>
      </c>
      <c r="N190" s="2">
        <v>0.26711499999999999</v>
      </c>
      <c r="O190" s="2"/>
    </row>
    <row r="191" spans="1:15" x14ac:dyDescent="0.15">
      <c r="A191" s="3">
        <v>40999</v>
      </c>
      <c r="B191" s="2">
        <v>2249.8670699999998</v>
      </c>
      <c r="C191" s="2">
        <v>40.974820999999999</v>
      </c>
      <c r="D191" s="2">
        <v>531.21575199999995</v>
      </c>
      <c r="E191" s="2">
        <v>126.942317</v>
      </c>
      <c r="F191" s="2">
        <v>910.83578199999999</v>
      </c>
      <c r="G191" s="2">
        <v>613.872299</v>
      </c>
      <c r="H191" s="2">
        <v>74.073588000000001</v>
      </c>
      <c r="I191" s="2">
        <v>152.704071</v>
      </c>
      <c r="J191" s="2">
        <v>14.935321</v>
      </c>
      <c r="K191" s="2">
        <v>45.032927999999998</v>
      </c>
      <c r="L191" s="2">
        <v>35.221786000000002</v>
      </c>
      <c r="M191" s="2">
        <v>54.930261999999999</v>
      </c>
      <c r="N191" s="2">
        <v>0.26434600000000003</v>
      </c>
      <c r="O191" s="2"/>
    </row>
    <row r="192" spans="1:15" x14ac:dyDescent="0.15">
      <c r="A192" s="3">
        <v>41029</v>
      </c>
      <c r="B192" s="2">
        <v>2262.4129119999998</v>
      </c>
      <c r="C192" s="2">
        <v>41.636392999999998</v>
      </c>
      <c r="D192" s="2">
        <v>534.84205099999997</v>
      </c>
      <c r="E192" s="2">
        <v>129.17871299999999</v>
      </c>
      <c r="F192" s="2">
        <v>902.82846199999994</v>
      </c>
      <c r="G192" s="2">
        <v>629.92816100000005</v>
      </c>
      <c r="H192" s="2">
        <v>74.452994000000004</v>
      </c>
      <c r="I192" s="2">
        <v>153.10154900000001</v>
      </c>
      <c r="J192" s="2">
        <v>14.46298</v>
      </c>
      <c r="K192" s="2">
        <v>45.053794000000003</v>
      </c>
      <c r="L192" s="2">
        <v>35.491951</v>
      </c>
      <c r="M192" s="2">
        <v>55.426523000000003</v>
      </c>
      <c r="N192" s="2">
        <v>7.6295000000000002E-2</v>
      </c>
      <c r="O192" s="2"/>
    </row>
    <row r="193" spans="1:15" x14ac:dyDescent="0.15">
      <c r="A193" s="3">
        <v>41060</v>
      </c>
      <c r="B193" s="2">
        <v>2231.2820839999999</v>
      </c>
      <c r="C193" s="2">
        <v>42.023474999999998</v>
      </c>
      <c r="D193" s="2">
        <v>545.47793999999999</v>
      </c>
      <c r="E193" s="2">
        <v>130.643777</v>
      </c>
      <c r="F193" s="2">
        <v>855.31667800000002</v>
      </c>
      <c r="G193" s="2">
        <v>638.43834700000002</v>
      </c>
      <c r="H193" s="2">
        <v>75.050833999999995</v>
      </c>
      <c r="I193" s="2">
        <v>149.90908899999999</v>
      </c>
      <c r="J193" s="2">
        <v>16.808831999999999</v>
      </c>
      <c r="K193" s="2">
        <v>41.43168</v>
      </c>
      <c r="L193" s="2">
        <v>34.996091999999997</v>
      </c>
      <c r="M193" s="2">
        <v>53.924258000000002</v>
      </c>
      <c r="N193" s="2">
        <v>0.116554</v>
      </c>
      <c r="O193" s="2"/>
    </row>
    <row r="194" spans="1:15" x14ac:dyDescent="0.15">
      <c r="A194" s="3">
        <v>41090</v>
      </c>
      <c r="B194" s="2">
        <v>2238.151844</v>
      </c>
      <c r="C194" s="2">
        <v>41.585065999999998</v>
      </c>
      <c r="D194" s="2">
        <v>545.93040299999996</v>
      </c>
      <c r="E194" s="2">
        <v>132.79247899999999</v>
      </c>
      <c r="F194" s="2">
        <v>873.73376199999996</v>
      </c>
      <c r="G194" s="2">
        <v>632.51524300000005</v>
      </c>
      <c r="H194" s="2">
        <v>76.187209999999993</v>
      </c>
      <c r="I194" s="2">
        <v>144.32878500000001</v>
      </c>
      <c r="J194" s="2">
        <v>13.990235</v>
      </c>
      <c r="K194" s="2">
        <v>42.480482000000002</v>
      </c>
      <c r="L194" s="2">
        <v>35.441481000000003</v>
      </c>
      <c r="M194" s="2">
        <v>49.522970000000001</v>
      </c>
      <c r="N194" s="2">
        <v>5.8587E-2</v>
      </c>
      <c r="O194" s="2"/>
    </row>
    <row r="195" spans="1:15" x14ac:dyDescent="0.15">
      <c r="A195" s="3">
        <v>41121</v>
      </c>
      <c r="B195" s="2">
        <v>2313.406391</v>
      </c>
      <c r="C195" s="2">
        <v>43.305191000000001</v>
      </c>
      <c r="D195" s="2">
        <v>557.610321</v>
      </c>
      <c r="E195" s="2">
        <v>133.40316200000001</v>
      </c>
      <c r="F195" s="2">
        <v>913.16670499999998</v>
      </c>
      <c r="G195" s="2">
        <v>653.75101400000005</v>
      </c>
      <c r="H195" s="2">
        <v>79.208680999999999</v>
      </c>
      <c r="I195" s="2">
        <v>145.51016200000001</v>
      </c>
      <c r="J195" s="2">
        <v>14.121681000000001</v>
      </c>
      <c r="K195" s="2">
        <v>44.258935999999999</v>
      </c>
      <c r="L195" s="2">
        <v>36.701177999999999</v>
      </c>
      <c r="M195" s="2">
        <v>47.508338000000002</v>
      </c>
      <c r="N195" s="2">
        <v>6.2998999999999999E-2</v>
      </c>
      <c r="O195" s="2"/>
    </row>
    <row r="196" spans="1:15" x14ac:dyDescent="0.15">
      <c r="A196" s="3">
        <v>41152</v>
      </c>
      <c r="B196" s="2">
        <v>2316.1185829999999</v>
      </c>
      <c r="C196" s="2">
        <v>41.045487000000001</v>
      </c>
      <c r="D196" s="2">
        <v>559.41058999999996</v>
      </c>
      <c r="E196" s="2">
        <v>137.80528200000001</v>
      </c>
      <c r="F196" s="2">
        <v>918.52945799999998</v>
      </c>
      <c r="G196" s="2">
        <v>652.86581699999999</v>
      </c>
      <c r="H196" s="2">
        <v>79.642110000000002</v>
      </c>
      <c r="I196" s="2">
        <v>144.208102</v>
      </c>
      <c r="J196" s="2">
        <v>13.228300000000001</v>
      </c>
      <c r="K196" s="2">
        <v>43.358668000000002</v>
      </c>
      <c r="L196" s="2">
        <v>36.623824999999997</v>
      </c>
      <c r="M196" s="2">
        <v>48.230913999999999</v>
      </c>
      <c r="N196" s="2">
        <v>5.9126999999999999E-2</v>
      </c>
      <c r="O196" s="2"/>
    </row>
    <row r="197" spans="1:15" x14ac:dyDescent="0.15">
      <c r="A197" s="3">
        <v>41182</v>
      </c>
      <c r="B197" s="2">
        <v>2342.8717580000002</v>
      </c>
      <c r="C197" s="2">
        <v>39.428915000000003</v>
      </c>
      <c r="D197" s="2">
        <v>556.62951699999996</v>
      </c>
      <c r="E197" s="2">
        <v>134.192342</v>
      </c>
      <c r="F197" s="2">
        <v>939.12915299999997</v>
      </c>
      <c r="G197" s="2">
        <v>662.11637499999995</v>
      </c>
      <c r="H197" s="2">
        <v>79.964016999999998</v>
      </c>
      <c r="I197" s="2">
        <v>145.49565799999999</v>
      </c>
      <c r="J197" s="2">
        <v>14.789823</v>
      </c>
      <c r="K197" s="2">
        <v>44.455188</v>
      </c>
      <c r="L197" s="2">
        <v>36.325037000000002</v>
      </c>
      <c r="M197" s="2">
        <v>47.448543999999998</v>
      </c>
      <c r="N197" s="2">
        <v>7.2139999999999996E-2</v>
      </c>
      <c r="O197" s="2"/>
    </row>
    <row r="198" spans="1:15" x14ac:dyDescent="0.15">
      <c r="A198" s="3">
        <v>41213</v>
      </c>
      <c r="B198" s="2">
        <v>2349.5863730000001</v>
      </c>
      <c r="C198" s="2">
        <v>39.358113000000003</v>
      </c>
      <c r="D198" s="2">
        <v>556.83816300000001</v>
      </c>
      <c r="E198" s="2">
        <v>133.22131200000001</v>
      </c>
      <c r="F198" s="2">
        <v>948.40840500000002</v>
      </c>
      <c r="G198" s="2">
        <v>665.42013399999996</v>
      </c>
      <c r="H198" s="2">
        <v>78.419730000000001</v>
      </c>
      <c r="I198" s="2">
        <v>139.48772299999999</v>
      </c>
      <c r="J198" s="2">
        <v>14.670624</v>
      </c>
      <c r="K198" s="2">
        <v>40.452216999999997</v>
      </c>
      <c r="L198" s="2">
        <v>36.485340000000001</v>
      </c>
      <c r="M198" s="2">
        <v>45.461001000000003</v>
      </c>
      <c r="N198" s="2">
        <v>7.3834999999999998E-2</v>
      </c>
      <c r="O198" s="2"/>
    </row>
    <row r="199" spans="1:15" ht="14" thickBot="1" x14ac:dyDescent="0.2">
      <c r="A199" s="3">
        <v>41243</v>
      </c>
      <c r="B199" s="2">
        <v>2374.887757</v>
      </c>
      <c r="C199" s="2">
        <v>39.645342999999997</v>
      </c>
      <c r="D199" s="2">
        <v>558.64542100000006</v>
      </c>
      <c r="E199" s="2">
        <v>133.99201400000001</v>
      </c>
      <c r="F199" s="2">
        <v>971.26976000000002</v>
      </c>
      <c r="G199" s="2">
        <v>667.35555299999999</v>
      </c>
      <c r="H199" s="2">
        <v>78.442768999999998</v>
      </c>
      <c r="I199" s="2">
        <v>137.90130600000001</v>
      </c>
      <c r="J199" s="2">
        <v>13.763949</v>
      </c>
      <c r="K199" s="2">
        <v>39.980606000000002</v>
      </c>
      <c r="L199" s="2">
        <v>36.433481</v>
      </c>
      <c r="M199" s="2">
        <v>45.362591000000002</v>
      </c>
      <c r="N199" s="2">
        <v>7.0374000000000006E-2</v>
      </c>
      <c r="O199" s="2"/>
    </row>
    <row r="200" spans="1:15" ht="14" thickTop="1" x14ac:dyDescent="0.15">
      <c r="A200" s="3">
        <v>41274</v>
      </c>
      <c r="B200" s="4">
        <v>2600.8834889999998</v>
      </c>
      <c r="C200" s="4">
        <v>37.389001999999998</v>
      </c>
      <c r="D200" s="4">
        <v>619.02223000000004</v>
      </c>
      <c r="E200" s="4">
        <v>151.114621</v>
      </c>
      <c r="F200" s="4">
        <v>1100.9475130000001</v>
      </c>
      <c r="G200" s="4">
        <v>684.80157299999996</v>
      </c>
      <c r="H200" s="4">
        <v>81.860253</v>
      </c>
      <c r="I200" s="4">
        <v>158.25781000000001</v>
      </c>
      <c r="J200" s="4">
        <v>19.936406000000002</v>
      </c>
      <c r="K200" s="4">
        <v>54.326369999999997</v>
      </c>
      <c r="L200" s="4">
        <v>35.836195000000004</v>
      </c>
      <c r="M200" s="4">
        <v>45.812641999999997</v>
      </c>
      <c r="N200" s="4">
        <v>0.465364</v>
      </c>
      <c r="O200" s="2"/>
    </row>
    <row r="201" spans="1:15" x14ac:dyDescent="0.15">
      <c r="A201" s="3">
        <v>41305</v>
      </c>
      <c r="B201" s="2">
        <v>2681.4030509999998</v>
      </c>
      <c r="C201" s="2">
        <v>40.029133000000002</v>
      </c>
      <c r="D201" s="2">
        <v>611.36286199999995</v>
      </c>
      <c r="E201" s="2">
        <v>145.498312</v>
      </c>
      <c r="F201" s="2">
        <v>1170.01034</v>
      </c>
      <c r="G201" s="2">
        <v>696.93052599999999</v>
      </c>
      <c r="H201" s="2">
        <v>75.745407999999998</v>
      </c>
      <c r="I201" s="2">
        <v>162.642031</v>
      </c>
      <c r="J201" s="2">
        <v>21.437336999999999</v>
      </c>
      <c r="K201" s="2">
        <v>56.252879</v>
      </c>
      <c r="L201" s="2">
        <v>37.371147999999998</v>
      </c>
      <c r="M201" s="2">
        <v>44.980294999999998</v>
      </c>
      <c r="N201" s="2">
        <v>0.42816399999999999</v>
      </c>
      <c r="O201" s="2"/>
    </row>
    <row r="202" spans="1:15" x14ac:dyDescent="0.15">
      <c r="A202" s="3">
        <v>41333</v>
      </c>
      <c r="B202" s="2">
        <v>2725.9414350000002</v>
      </c>
      <c r="C202" s="2">
        <v>41.896244000000003</v>
      </c>
      <c r="D202" s="2">
        <v>614.59763999999996</v>
      </c>
      <c r="E202" s="2">
        <v>147.26858799999999</v>
      </c>
      <c r="F202" s="2">
        <v>1194.6940750000001</v>
      </c>
      <c r="G202" s="2">
        <v>710.93837799999994</v>
      </c>
      <c r="H202" s="2">
        <v>75.373836999999995</v>
      </c>
      <c r="I202" s="2">
        <v>163.41948199999999</v>
      </c>
      <c r="J202" s="2">
        <v>21.285198000000001</v>
      </c>
      <c r="K202" s="2">
        <v>57.537790000000001</v>
      </c>
      <c r="L202" s="2">
        <v>36.690202999999997</v>
      </c>
      <c r="M202" s="2">
        <v>45.315826999999999</v>
      </c>
      <c r="N202" s="2">
        <v>0.39561400000000002</v>
      </c>
      <c r="O202" s="2"/>
    </row>
    <row r="203" spans="1:15" x14ac:dyDescent="0.15">
      <c r="A203" s="3">
        <v>41364</v>
      </c>
      <c r="B203" s="2">
        <v>2777.178919</v>
      </c>
      <c r="C203" s="2">
        <v>40.814245999999997</v>
      </c>
      <c r="D203" s="2">
        <v>614.349738</v>
      </c>
      <c r="E203" s="2">
        <v>144.951503</v>
      </c>
      <c r="F203" s="2">
        <v>1228.407588</v>
      </c>
      <c r="G203" s="2">
        <v>727.484961</v>
      </c>
      <c r="H203" s="2">
        <v>74.401775999999998</v>
      </c>
      <c r="I203" s="2">
        <v>165.739114</v>
      </c>
      <c r="J203" s="2">
        <v>19.769974000000001</v>
      </c>
      <c r="K203" s="2">
        <v>59.881816999999998</v>
      </c>
      <c r="L203" s="2">
        <v>38.002448000000001</v>
      </c>
      <c r="M203" s="2">
        <v>45.031911999999998</v>
      </c>
      <c r="N203" s="2">
        <v>0.383274</v>
      </c>
      <c r="O203" s="2"/>
    </row>
    <row r="204" spans="1:15" x14ac:dyDescent="0.15">
      <c r="A204" s="3">
        <v>41394</v>
      </c>
      <c r="B204" s="2">
        <v>2781.6722460000001</v>
      </c>
      <c r="C204" s="2">
        <v>40.13194</v>
      </c>
      <c r="D204" s="2">
        <v>603.44585099999995</v>
      </c>
      <c r="E204" s="2">
        <v>140.12852100000001</v>
      </c>
      <c r="F204" s="2">
        <v>1245.3302550000001</v>
      </c>
      <c r="G204" s="2">
        <v>728.126893</v>
      </c>
      <c r="H204" s="2">
        <v>72.282212000000001</v>
      </c>
      <c r="I204" s="2">
        <v>164.29605699999999</v>
      </c>
      <c r="J204" s="2">
        <v>20.056636999999998</v>
      </c>
      <c r="K204" s="2">
        <v>58.819721999999999</v>
      </c>
      <c r="L204" s="2">
        <v>38.315629999999999</v>
      </c>
      <c r="M204" s="2">
        <v>44.195644000000001</v>
      </c>
      <c r="N204" s="2">
        <v>0.341248</v>
      </c>
      <c r="O204" s="2"/>
    </row>
    <row r="205" spans="1:15" x14ac:dyDescent="0.15">
      <c r="A205" s="3">
        <v>41425</v>
      </c>
      <c r="B205" s="2">
        <v>2833.556748</v>
      </c>
      <c r="C205" s="2">
        <v>40.931387999999998</v>
      </c>
      <c r="D205" s="2">
        <v>617.12918200000001</v>
      </c>
      <c r="E205" s="2">
        <v>145.61583100000001</v>
      </c>
      <c r="F205" s="2">
        <v>1258.048781</v>
      </c>
      <c r="G205" s="2">
        <v>749.75097400000004</v>
      </c>
      <c r="H205" s="2">
        <v>72.367328000000001</v>
      </c>
      <c r="I205" s="2">
        <v>167.126352</v>
      </c>
      <c r="J205" s="2">
        <v>21.137297</v>
      </c>
      <c r="K205" s="2">
        <v>58.940734999999997</v>
      </c>
      <c r="L205" s="2">
        <v>39.651938000000001</v>
      </c>
      <c r="M205" s="2">
        <v>44.493752999999998</v>
      </c>
      <c r="N205" s="2">
        <v>0.57007300000000005</v>
      </c>
      <c r="O205" s="2"/>
    </row>
    <row r="206" spans="1:15" x14ac:dyDescent="0.15">
      <c r="A206" s="3">
        <v>41455</v>
      </c>
      <c r="B206" s="2">
        <v>2722.802275</v>
      </c>
      <c r="C206" s="2">
        <v>40.990203000000001</v>
      </c>
      <c r="D206" s="2">
        <v>592.57976199999996</v>
      </c>
      <c r="E206" s="2">
        <v>135.36534599999999</v>
      </c>
      <c r="F206" s="2">
        <v>1209.2975019999999</v>
      </c>
      <c r="G206" s="2">
        <v>721.62145699999996</v>
      </c>
      <c r="H206" s="2">
        <v>69.428736000000001</v>
      </c>
      <c r="I206" s="2">
        <v>157.67216099999999</v>
      </c>
      <c r="J206" s="2">
        <v>19.524723000000002</v>
      </c>
      <c r="K206" s="2">
        <v>54.212530000000001</v>
      </c>
      <c r="L206" s="2">
        <v>37.668970000000002</v>
      </c>
      <c r="M206" s="2">
        <v>43.678477000000001</v>
      </c>
      <c r="N206" s="2">
        <v>0.64119099999999996</v>
      </c>
      <c r="O206" s="2"/>
    </row>
    <row r="207" spans="1:15" x14ac:dyDescent="0.15">
      <c r="A207" s="3">
        <v>41486</v>
      </c>
      <c r="B207" s="2">
        <v>2748.1103969999999</v>
      </c>
      <c r="C207" s="2">
        <v>41.760041999999999</v>
      </c>
      <c r="D207" s="2">
        <v>586.03268800000001</v>
      </c>
      <c r="E207" s="2">
        <v>130.074074</v>
      </c>
      <c r="F207" s="2">
        <v>1240.0987399999999</v>
      </c>
      <c r="G207" s="2">
        <v>721.08703000000003</v>
      </c>
      <c r="H207" s="2">
        <v>68.927384000000004</v>
      </c>
      <c r="I207" s="2">
        <v>158.67801299999999</v>
      </c>
      <c r="J207" s="2">
        <v>18.079066000000001</v>
      </c>
      <c r="K207" s="2">
        <v>55.305216999999999</v>
      </c>
      <c r="L207" s="2">
        <v>38.981529999999999</v>
      </c>
      <c r="M207" s="2">
        <v>43.220739000000002</v>
      </c>
      <c r="N207" s="2">
        <v>0.45388800000000001</v>
      </c>
      <c r="O207" s="2"/>
    </row>
    <row r="208" spans="1:15" x14ac:dyDescent="0.15">
      <c r="A208" s="3">
        <v>41517</v>
      </c>
      <c r="B208" s="2">
        <v>2722.1846850000002</v>
      </c>
      <c r="C208" s="2">
        <v>40.489226000000002</v>
      </c>
      <c r="D208" s="2">
        <v>574.05666099999996</v>
      </c>
      <c r="E208" s="2">
        <v>130.92959300000001</v>
      </c>
      <c r="F208" s="2">
        <v>1236.3374839999999</v>
      </c>
      <c r="G208" s="2">
        <v>715.34725300000002</v>
      </c>
      <c r="H208" s="2">
        <v>70.478656000000001</v>
      </c>
      <c r="I208" s="2">
        <v>155.68899500000001</v>
      </c>
      <c r="J208" s="2">
        <v>16.783463999999999</v>
      </c>
      <c r="K208" s="2">
        <v>54.127598999999996</v>
      </c>
      <c r="L208" s="2">
        <v>38.712569999999999</v>
      </c>
      <c r="M208" s="2">
        <v>42.976911000000001</v>
      </c>
      <c r="N208" s="2">
        <v>0.265067</v>
      </c>
      <c r="O208" s="2"/>
    </row>
    <row r="209" spans="1:15" x14ac:dyDescent="0.15">
      <c r="A209" s="3">
        <v>41547</v>
      </c>
      <c r="B209" s="2">
        <v>2738.3072809999999</v>
      </c>
      <c r="C209" s="2">
        <v>38.027312999999999</v>
      </c>
      <c r="D209" s="2">
        <v>570.41786300000001</v>
      </c>
      <c r="E209" s="2">
        <v>127.888482</v>
      </c>
      <c r="F209" s="2">
        <v>1269.8650929999999</v>
      </c>
      <c r="G209" s="2">
        <v>713.69648099999995</v>
      </c>
      <c r="H209" s="2">
        <v>69.757174000000006</v>
      </c>
      <c r="I209" s="2">
        <v>146.05695600000001</v>
      </c>
      <c r="J209" s="2">
        <v>12.419364999999999</v>
      </c>
      <c r="K209" s="2">
        <v>50.683861999999998</v>
      </c>
      <c r="L209" s="2">
        <v>37.713289000000003</v>
      </c>
      <c r="M209" s="2">
        <v>42.424382000000001</v>
      </c>
      <c r="N209" s="2">
        <v>0.24357699999999999</v>
      </c>
      <c r="O209" s="2"/>
    </row>
    <row r="210" spans="1:15" x14ac:dyDescent="0.15">
      <c r="A210" s="3">
        <v>41578</v>
      </c>
      <c r="B210" s="2">
        <v>2792.2875119999999</v>
      </c>
      <c r="C210" s="2">
        <v>37.437657999999999</v>
      </c>
      <c r="D210" s="2">
        <v>575.74871099999996</v>
      </c>
      <c r="E210" s="2">
        <v>130.68895499999999</v>
      </c>
      <c r="F210" s="2">
        <v>1308.0917690000001</v>
      </c>
      <c r="G210" s="2">
        <v>721.79694400000005</v>
      </c>
      <c r="H210" s="2">
        <v>70.227115999999995</v>
      </c>
      <c r="I210" s="2">
        <v>148.95560399999999</v>
      </c>
      <c r="J210" s="2">
        <v>12.574706000000001</v>
      </c>
      <c r="K210" s="2">
        <v>52.612605000000002</v>
      </c>
      <c r="L210" s="2">
        <v>38.297224</v>
      </c>
      <c r="M210" s="2">
        <v>42.606526000000002</v>
      </c>
      <c r="N210" s="2">
        <v>0.256826</v>
      </c>
      <c r="O210" s="2"/>
    </row>
    <row r="211" spans="1:15" x14ac:dyDescent="0.15">
      <c r="A211" s="3">
        <v>41608</v>
      </c>
      <c r="B211" s="2">
        <v>2805.84771</v>
      </c>
      <c r="C211" s="2">
        <v>37.04045</v>
      </c>
      <c r="D211" s="2">
        <v>568.10702600000002</v>
      </c>
      <c r="E211" s="2">
        <v>126.03667799999999</v>
      </c>
      <c r="F211" s="2">
        <v>1315.120713</v>
      </c>
      <c r="G211" s="2">
        <v>722.31703900000002</v>
      </c>
      <c r="H211" s="2">
        <v>68.730311999999998</v>
      </c>
      <c r="I211" s="2">
        <v>163.016853</v>
      </c>
      <c r="J211" s="2">
        <v>13.144009</v>
      </c>
      <c r="K211" s="2">
        <v>67.036499000000006</v>
      </c>
      <c r="L211" s="2">
        <v>37.606237999999998</v>
      </c>
      <c r="M211" s="2">
        <v>42.209378000000001</v>
      </c>
      <c r="N211" s="2">
        <v>0.24562999999999999</v>
      </c>
      <c r="O211" s="2"/>
    </row>
    <row r="212" spans="1:15" x14ac:dyDescent="0.15">
      <c r="A212" s="3">
        <v>41639</v>
      </c>
      <c r="B212" s="2">
        <v>2768.31988</v>
      </c>
      <c r="C212" s="2">
        <v>36.682276000000002</v>
      </c>
      <c r="D212" s="2">
        <v>556.74135699999999</v>
      </c>
      <c r="E212" s="2">
        <v>126.23652800000001</v>
      </c>
      <c r="F212" s="2">
        <v>1311.921693</v>
      </c>
      <c r="G212" s="2">
        <v>715.551017</v>
      </c>
      <c r="H212" s="2">
        <v>66.941868999999997</v>
      </c>
      <c r="I212" s="2">
        <v>147.020903</v>
      </c>
      <c r="J212" s="2">
        <v>12.729867</v>
      </c>
      <c r="K212" s="2">
        <v>53.843055</v>
      </c>
      <c r="L212" s="2">
        <v>36.376215999999999</v>
      </c>
      <c r="M212" s="2">
        <v>41.111673000000003</v>
      </c>
      <c r="N212" s="2">
        <v>0.40263300000000002</v>
      </c>
      <c r="O212" s="2"/>
    </row>
    <row r="213" spans="1:15" x14ac:dyDescent="0.15">
      <c r="A213" s="3">
        <v>41670</v>
      </c>
      <c r="B213" s="2">
        <v>2759.4952920000001</v>
      </c>
      <c r="C213" s="2">
        <v>37.473762000000001</v>
      </c>
      <c r="D213" s="2">
        <v>564.01222199999995</v>
      </c>
      <c r="E213" s="2">
        <v>125.260566</v>
      </c>
      <c r="F213" s="2">
        <v>1290.9153080000001</v>
      </c>
      <c r="G213" s="2">
        <v>719.98176899999999</v>
      </c>
      <c r="H213" s="2">
        <v>67.833006999999995</v>
      </c>
      <c r="I213" s="2">
        <v>146.87542099999999</v>
      </c>
      <c r="J213" s="2">
        <v>12.083100999999999</v>
      </c>
      <c r="K213" s="2">
        <v>53.589146999999997</v>
      </c>
      <c r="L213" s="2">
        <v>36.745617000000003</v>
      </c>
      <c r="M213" s="2">
        <v>41.421774999999997</v>
      </c>
      <c r="N213" s="2">
        <v>0.23681099999999999</v>
      </c>
      <c r="O213" s="2"/>
    </row>
    <row r="214" spans="1:15" x14ac:dyDescent="0.15">
      <c r="A214" s="3">
        <v>41698</v>
      </c>
      <c r="B214" s="2">
        <v>2789.060215</v>
      </c>
      <c r="C214" s="2">
        <v>37.087553</v>
      </c>
      <c r="D214" s="2">
        <v>556.08999700000004</v>
      </c>
      <c r="E214" s="2">
        <v>120.507229</v>
      </c>
      <c r="F214" s="2">
        <v>1326.2995519999999</v>
      </c>
      <c r="G214" s="2">
        <v>721.812139</v>
      </c>
      <c r="H214" s="2">
        <v>67.873993999999996</v>
      </c>
      <c r="I214" s="2">
        <v>147.70331300000001</v>
      </c>
      <c r="J214" s="2">
        <v>11.482893000000001</v>
      </c>
      <c r="K214" s="2">
        <v>55.478279999999998</v>
      </c>
      <c r="L214" s="2">
        <v>37.966892000000001</v>
      </c>
      <c r="M214" s="2">
        <v>39.886279000000002</v>
      </c>
      <c r="N214" s="2">
        <v>6.7656999999999995E-2</v>
      </c>
      <c r="O214" s="2"/>
    </row>
  </sheetData>
  <mergeCells count="11">
    <mergeCell ref="D28:E28"/>
    <mergeCell ref="G28:H28"/>
    <mergeCell ref="I28:M28"/>
    <mergeCell ref="J29:M29"/>
    <mergeCell ref="B26:R26"/>
    <mergeCell ref="B25:K25"/>
    <mergeCell ref="B20:Q20"/>
    <mergeCell ref="B21:H21"/>
    <mergeCell ref="B23:AR23"/>
    <mergeCell ref="B22:AE22"/>
    <mergeCell ref="B24:BZ24"/>
  </mergeCells>
  <hyperlinks>
    <hyperlink ref="B200" location="Sheet1!B20" display="Sheet1!B20"/>
    <hyperlink ref="B20" location="Sheet1!N200" display="Sheet1!N200"/>
    <hyperlink ref="C200" location="Sheet1!B20" display="Sheet1!B20"/>
    <hyperlink ref="D159" location="Sheet1!B22" display="Sheet1!B22"/>
    <hyperlink ref="B22" location="Sheet1!G159" display="Sheet1!G159"/>
    <hyperlink ref="D200" location="Sheet1!B20" display="Sheet1!B20"/>
    <hyperlink ref="E200" location="Sheet1!B20" display="Sheet1!B20"/>
    <hyperlink ref="F200" location="Sheet1!B20" display="Sheet1!B20"/>
    <hyperlink ref="G107" location="Sheet1!B23" display="Sheet1!B23"/>
    <hyperlink ref="B23" location="Sheet1!G107" display="Sheet1!G107"/>
    <hyperlink ref="G159" location="Sheet1!B22" display="Sheet1!B22"/>
    <hyperlink ref="G200" location="Sheet1!B20" display="Sheet1!B20"/>
    <hyperlink ref="H107" location="Sheet1!B24" display="Sheet1!B24"/>
    <hyperlink ref="B24" location="Sheet1!H107" display="Sheet1!H107"/>
    <hyperlink ref="H200" location="Sheet1!B20" display="Sheet1!B20"/>
    <hyperlink ref="I152" location="Sheet1!B25" display="Sheet1!B25"/>
    <hyperlink ref="B25" location="Sheet1!I152" display="Sheet1!I152"/>
    <hyperlink ref="I159" location="Sheet1!B26" display="Sheet1!B26"/>
    <hyperlink ref="B26" location="Sheet1!I159" display="Sheet1!I159"/>
    <hyperlink ref="I200" location="Sheet1!B20" display="Sheet1!B20"/>
    <hyperlink ref="J200" location="Sheet1!B20" display="Sheet1!B20"/>
    <hyperlink ref="K200" location="Sheet1!B20" display="Sheet1!B20"/>
    <hyperlink ref="L200" location="Sheet1!B20" display="Sheet1!B20"/>
    <hyperlink ref="M200" location="Sheet1!B20" display="Sheet1!B20"/>
    <hyperlink ref="N107" location="Sheet1!B21" display="Sheet1!B21"/>
    <hyperlink ref="B21" location="Sheet1!N107" display="Sheet1!N107"/>
    <hyperlink ref="N200" location="Sheet1!B20" display="Sheet1!B20"/>
  </hyperlinks>
  <printOptions gridLines="1" gridLinesSet="0"/>
  <pageMargins left="0.75" right="0.75" top="1" bottom="1" header="0.5" footer="0.5"/>
  <pageSetup paperSize="0" fitToWidth="0" fitToHeight="0"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213"/>
  <sheetViews>
    <sheetView workbookViewId="0">
      <pane xSplit="1" ySplit="29" topLeftCell="B195" activePane="bottomRight" state="frozen"/>
      <selection pane="topRight" activeCell="B1" sqref="B1"/>
      <selection pane="bottomLeft" activeCell="A30" sqref="A30"/>
      <selection pane="bottomRight" activeCell="P198" sqref="P198"/>
    </sheetView>
  </sheetViews>
  <sheetFormatPr baseColWidth="10" defaultColWidth="7.5703125" defaultRowHeight="13" x14ac:dyDescent="0.15"/>
  <cols>
    <col min="1" max="1" width="10" style="1" customWidth="1"/>
    <col min="2" max="16384" width="7.5703125" style="1"/>
  </cols>
  <sheetData>
    <row r="1" spans="1:1" x14ac:dyDescent="0.15">
      <c r="A1" s="11" t="s">
        <v>40</v>
      </c>
    </row>
    <row r="2" spans="1:1" x14ac:dyDescent="0.15">
      <c r="A2" s="11" t="s">
        <v>39</v>
      </c>
    </row>
    <row r="3" spans="1:1" x14ac:dyDescent="0.15">
      <c r="A3" s="11" t="s">
        <v>38</v>
      </c>
    </row>
    <row r="4" spans="1:1" x14ac:dyDescent="0.15">
      <c r="A4" s="11" t="s">
        <v>42</v>
      </c>
    </row>
    <row r="5" spans="1:1" x14ac:dyDescent="0.15">
      <c r="A5" s="11" t="s">
        <v>41</v>
      </c>
    </row>
    <row r="7" spans="1:1" x14ac:dyDescent="0.15">
      <c r="A7" s="11" t="s">
        <v>35</v>
      </c>
    </row>
    <row r="8" spans="1:1" x14ac:dyDescent="0.15">
      <c r="A8" s="11" t="s">
        <v>34</v>
      </c>
    </row>
    <row r="9" spans="1:1" x14ac:dyDescent="0.15">
      <c r="A9" s="11" t="s">
        <v>33</v>
      </c>
    </row>
    <row r="10" spans="1:1" x14ac:dyDescent="0.15">
      <c r="A10" s="11" t="s">
        <v>32</v>
      </c>
    </row>
    <row r="11" spans="1:1" x14ac:dyDescent="0.15">
      <c r="A11" s="11" t="s">
        <v>31</v>
      </c>
    </row>
    <row r="12" spans="1:1" x14ac:dyDescent="0.15">
      <c r="A12" s="11" t="s">
        <v>30</v>
      </c>
    </row>
    <row r="13" spans="1:1" x14ac:dyDescent="0.15">
      <c r="A13" s="11" t="s">
        <v>29</v>
      </c>
    </row>
    <row r="14" spans="1:1" x14ac:dyDescent="0.15">
      <c r="A14" s="11" t="s">
        <v>28</v>
      </c>
    </row>
    <row r="15" spans="1:1" x14ac:dyDescent="0.15">
      <c r="A15" s="11" t="s">
        <v>27</v>
      </c>
    </row>
    <row r="17" spans="1:78" x14ac:dyDescent="0.15">
      <c r="A17" s="11" t="s">
        <v>26</v>
      </c>
      <c r="B17" s="11" t="s">
        <v>25</v>
      </c>
    </row>
    <row r="18" spans="1:78" x14ac:dyDescent="0.15">
      <c r="A18" s="11"/>
      <c r="B18" s="11" t="s">
        <v>24</v>
      </c>
    </row>
    <row r="20" spans="1:78" x14ac:dyDescent="0.15">
      <c r="A20" s="11" t="s">
        <v>23</v>
      </c>
      <c r="B20" s="560" t="s">
        <v>22</v>
      </c>
      <c r="C20" s="560"/>
      <c r="D20" s="560"/>
      <c r="E20" s="560"/>
      <c r="F20" s="560"/>
      <c r="G20" s="560"/>
      <c r="H20" s="560"/>
      <c r="I20" s="560"/>
      <c r="J20" s="560"/>
      <c r="K20" s="560"/>
      <c r="L20" s="560"/>
      <c r="M20" s="560"/>
      <c r="N20" s="560"/>
      <c r="O20" s="560"/>
      <c r="P20" s="560"/>
      <c r="Q20" s="560"/>
    </row>
    <row r="21" spans="1:78" x14ac:dyDescent="0.15">
      <c r="B21" s="561" t="s">
        <v>21</v>
      </c>
      <c r="C21" s="561"/>
      <c r="D21" s="561"/>
      <c r="E21" s="561"/>
      <c r="F21" s="561"/>
      <c r="G21" s="561"/>
      <c r="H21" s="561"/>
    </row>
    <row r="22" spans="1:78" x14ac:dyDescent="0.15">
      <c r="B22" s="563" t="s">
        <v>20</v>
      </c>
      <c r="C22" s="563"/>
      <c r="D22" s="563"/>
      <c r="E22" s="563"/>
      <c r="F22" s="563"/>
      <c r="G22" s="563"/>
      <c r="H22" s="563"/>
      <c r="I22" s="563"/>
      <c r="J22" s="563"/>
      <c r="K22" s="563"/>
      <c r="L22" s="563"/>
      <c r="M22" s="563"/>
      <c r="N22" s="563"/>
      <c r="O22" s="563"/>
      <c r="P22" s="563"/>
      <c r="Q22" s="563"/>
      <c r="R22" s="563"/>
      <c r="S22" s="563"/>
      <c r="T22" s="563"/>
      <c r="U22" s="563"/>
      <c r="V22" s="563"/>
      <c r="W22" s="563"/>
      <c r="X22" s="563"/>
      <c r="Y22" s="563"/>
      <c r="Z22" s="563"/>
      <c r="AA22" s="563"/>
      <c r="AB22" s="563"/>
      <c r="AC22" s="563"/>
      <c r="AD22" s="563"/>
      <c r="AE22" s="563"/>
    </row>
    <row r="23" spans="1:78" x14ac:dyDescent="0.15">
      <c r="B23" s="562" t="s">
        <v>19</v>
      </c>
      <c r="C23" s="562"/>
      <c r="D23" s="562"/>
      <c r="E23" s="562"/>
      <c r="F23" s="562"/>
      <c r="G23" s="562"/>
      <c r="H23" s="562"/>
      <c r="I23" s="562"/>
      <c r="J23" s="562"/>
      <c r="K23" s="562"/>
      <c r="L23" s="562"/>
      <c r="M23" s="562"/>
      <c r="N23" s="562"/>
      <c r="O23" s="562"/>
      <c r="P23" s="562"/>
      <c r="Q23" s="562"/>
      <c r="R23" s="562"/>
      <c r="S23" s="562"/>
      <c r="T23" s="562"/>
      <c r="U23" s="562"/>
      <c r="V23" s="562"/>
      <c r="W23" s="562"/>
      <c r="X23" s="562"/>
      <c r="Y23" s="562"/>
      <c r="Z23" s="562"/>
      <c r="AA23" s="562"/>
      <c r="AB23" s="562"/>
      <c r="AC23" s="562"/>
      <c r="AD23" s="562"/>
      <c r="AE23" s="562"/>
      <c r="AF23" s="562"/>
      <c r="AG23" s="562"/>
      <c r="AH23" s="562"/>
      <c r="AI23" s="562"/>
      <c r="AJ23" s="562"/>
      <c r="AK23" s="562"/>
      <c r="AL23" s="562"/>
      <c r="AM23" s="562"/>
      <c r="AN23" s="562"/>
      <c r="AO23" s="562"/>
      <c r="AP23" s="562"/>
      <c r="AQ23" s="562"/>
      <c r="AR23" s="562"/>
    </row>
    <row r="24" spans="1:78" x14ac:dyDescent="0.15">
      <c r="B24" s="564" t="s">
        <v>18</v>
      </c>
      <c r="C24" s="564"/>
      <c r="D24" s="564"/>
      <c r="E24" s="564"/>
      <c r="F24" s="564"/>
      <c r="G24" s="564"/>
      <c r="H24" s="564"/>
      <c r="I24" s="564"/>
      <c r="J24" s="564"/>
      <c r="K24" s="564"/>
      <c r="L24" s="564"/>
      <c r="M24" s="564"/>
      <c r="N24" s="564"/>
      <c r="O24" s="564"/>
      <c r="P24" s="564"/>
      <c r="Q24" s="564"/>
      <c r="R24" s="564"/>
      <c r="S24" s="564"/>
      <c r="T24" s="564"/>
      <c r="U24" s="564"/>
      <c r="V24" s="564"/>
      <c r="W24" s="564"/>
      <c r="X24" s="564"/>
      <c r="Y24" s="564"/>
      <c r="Z24" s="564"/>
      <c r="AA24" s="564"/>
      <c r="AB24" s="564"/>
      <c r="AC24" s="564"/>
      <c r="AD24" s="564"/>
      <c r="AE24" s="564"/>
      <c r="AF24" s="564"/>
      <c r="AG24" s="564"/>
      <c r="AH24" s="564"/>
      <c r="AI24" s="564"/>
      <c r="AJ24" s="564"/>
      <c r="AK24" s="564"/>
      <c r="AL24" s="564"/>
      <c r="AM24" s="564"/>
      <c r="AN24" s="564"/>
      <c r="AO24" s="564"/>
      <c r="AP24" s="564"/>
      <c r="AQ24" s="564"/>
      <c r="AR24" s="564"/>
      <c r="AS24" s="564"/>
      <c r="AT24" s="564"/>
      <c r="AU24" s="564"/>
      <c r="AV24" s="564"/>
      <c r="AW24" s="564"/>
      <c r="AX24" s="564"/>
      <c r="AY24" s="564"/>
      <c r="AZ24" s="564"/>
      <c r="BA24" s="564"/>
      <c r="BB24" s="564"/>
      <c r="BC24" s="564"/>
      <c r="BD24" s="564"/>
      <c r="BE24" s="564"/>
      <c r="BF24" s="564"/>
      <c r="BG24" s="564"/>
      <c r="BH24" s="564"/>
      <c r="BI24" s="564"/>
      <c r="BJ24" s="564"/>
      <c r="BK24" s="564"/>
      <c r="BL24" s="564"/>
      <c r="BM24" s="564"/>
      <c r="BN24" s="564"/>
      <c r="BO24" s="564"/>
      <c r="BP24" s="564"/>
      <c r="BQ24" s="564"/>
      <c r="BR24" s="564"/>
      <c r="BS24" s="564"/>
      <c r="BT24" s="564"/>
      <c r="BU24" s="564"/>
      <c r="BV24" s="564"/>
      <c r="BW24" s="564"/>
      <c r="BX24" s="564"/>
      <c r="BY24" s="564"/>
      <c r="BZ24" s="564"/>
    </row>
    <row r="25" spans="1:78" x14ac:dyDescent="0.15">
      <c r="B25" s="559" t="s">
        <v>16</v>
      </c>
      <c r="C25" s="559"/>
      <c r="D25" s="559"/>
      <c r="E25" s="559"/>
      <c r="F25" s="559"/>
      <c r="G25" s="559"/>
      <c r="H25" s="559"/>
      <c r="I25" s="559"/>
      <c r="J25" s="559"/>
      <c r="K25" s="559"/>
      <c r="L25" s="559"/>
      <c r="M25" s="559"/>
      <c r="N25" s="559"/>
      <c r="O25" s="559"/>
      <c r="P25" s="559"/>
      <c r="Q25" s="559"/>
      <c r="R25" s="559"/>
    </row>
    <row r="27" spans="1:78" x14ac:dyDescent="0.15">
      <c r="B27" s="11" t="s">
        <v>15</v>
      </c>
      <c r="C27" s="11" t="s">
        <v>14</v>
      </c>
      <c r="D27" s="565" t="s">
        <v>13</v>
      </c>
      <c r="E27" s="565"/>
      <c r="F27" s="11" t="s">
        <v>12</v>
      </c>
      <c r="G27" s="565" t="s">
        <v>11</v>
      </c>
      <c r="H27" s="565"/>
      <c r="I27" s="565" t="s">
        <v>10</v>
      </c>
      <c r="J27" s="565"/>
      <c r="K27" s="565"/>
      <c r="L27" s="565"/>
      <c r="M27" s="565"/>
      <c r="N27" s="11" t="s">
        <v>9</v>
      </c>
    </row>
    <row r="28" spans="1:78" x14ac:dyDescent="0.15">
      <c r="B28" s="11" t="s">
        <v>5</v>
      </c>
      <c r="C28" s="11" t="s">
        <v>5</v>
      </c>
      <c r="D28" s="11" t="s">
        <v>5</v>
      </c>
      <c r="E28" s="11" t="s">
        <v>8</v>
      </c>
      <c r="F28" s="11" t="s">
        <v>5</v>
      </c>
      <c r="G28" s="11" t="s">
        <v>5</v>
      </c>
      <c r="H28" s="11" t="s">
        <v>8</v>
      </c>
      <c r="I28" s="11" t="s">
        <v>5</v>
      </c>
      <c r="J28" s="565" t="s">
        <v>8</v>
      </c>
      <c r="K28" s="565"/>
      <c r="L28" s="565"/>
      <c r="M28" s="565"/>
    </row>
    <row r="29" spans="1:78" x14ac:dyDescent="0.15">
      <c r="B29" s="11" t="s">
        <v>5</v>
      </c>
      <c r="C29" s="11" t="s">
        <v>5</v>
      </c>
      <c r="D29" s="11" t="s">
        <v>5</v>
      </c>
      <c r="E29" s="11" t="s">
        <v>7</v>
      </c>
      <c r="F29" s="11" t="s">
        <v>5</v>
      </c>
      <c r="G29" s="11" t="s">
        <v>5</v>
      </c>
      <c r="H29" s="11" t="s">
        <v>6</v>
      </c>
      <c r="I29" s="11" t="s">
        <v>5</v>
      </c>
      <c r="J29" s="11" t="s">
        <v>4</v>
      </c>
      <c r="K29" s="11" t="s">
        <v>3</v>
      </c>
      <c r="L29" s="11" t="s">
        <v>2</v>
      </c>
      <c r="M29" s="11" t="s">
        <v>1</v>
      </c>
    </row>
    <row r="31" spans="1:78" x14ac:dyDescent="0.15">
      <c r="A31" s="3">
        <v>36160</v>
      </c>
      <c r="B31" s="2">
        <v>1034.711896</v>
      </c>
      <c r="C31" s="2">
        <v>26.912224999999999</v>
      </c>
      <c r="D31" s="2">
        <v>601.04406900000004</v>
      </c>
      <c r="E31" s="2">
        <v>100.612821</v>
      </c>
      <c r="F31" s="2">
        <v>195.59412399999999</v>
      </c>
      <c r="G31" s="2">
        <v>199.17553799999999</v>
      </c>
      <c r="H31" s="2" t="s">
        <v>0</v>
      </c>
      <c r="I31" s="2" t="s">
        <v>0</v>
      </c>
      <c r="J31" s="2" t="s">
        <v>0</v>
      </c>
      <c r="K31" s="2" t="s">
        <v>0</v>
      </c>
      <c r="L31" s="2" t="s">
        <v>0</v>
      </c>
      <c r="M31" s="2" t="s">
        <v>0</v>
      </c>
      <c r="N31" s="2">
        <v>11.985936000000001</v>
      </c>
      <c r="O31" s="2"/>
    </row>
    <row r="32" spans="1:78" x14ac:dyDescent="0.15">
      <c r="A32" s="3">
        <v>36191</v>
      </c>
      <c r="B32" s="2">
        <v>1053.5046620000001</v>
      </c>
      <c r="C32" s="2">
        <v>25.872520999999999</v>
      </c>
      <c r="D32" s="2">
        <v>610.47398299999998</v>
      </c>
      <c r="E32" s="2">
        <v>102.932879</v>
      </c>
      <c r="F32" s="2">
        <v>202.96382800000001</v>
      </c>
      <c r="G32" s="2">
        <v>202.81748200000001</v>
      </c>
      <c r="H32" s="2" t="s">
        <v>0</v>
      </c>
      <c r="I32" s="2" t="s">
        <v>0</v>
      </c>
      <c r="J32" s="2" t="s">
        <v>0</v>
      </c>
      <c r="K32" s="2" t="s">
        <v>0</v>
      </c>
      <c r="L32" s="2" t="s">
        <v>0</v>
      </c>
      <c r="M32" s="2" t="s">
        <v>0</v>
      </c>
      <c r="N32" s="2">
        <v>11.376851</v>
      </c>
      <c r="O32" s="2"/>
    </row>
    <row r="33" spans="1:15" x14ac:dyDescent="0.15">
      <c r="A33" s="3">
        <v>36219</v>
      </c>
      <c r="B33" s="2">
        <v>1054.3756760000001</v>
      </c>
      <c r="C33" s="2">
        <v>24.568736999999999</v>
      </c>
      <c r="D33" s="2">
        <v>609.373107</v>
      </c>
      <c r="E33" s="2">
        <v>99.735652999999999</v>
      </c>
      <c r="F33" s="2">
        <v>203.653954</v>
      </c>
      <c r="G33" s="2">
        <v>205.01795300000001</v>
      </c>
      <c r="H33" s="2" t="s">
        <v>0</v>
      </c>
      <c r="I33" s="2" t="s">
        <v>0</v>
      </c>
      <c r="J33" s="2" t="s">
        <v>0</v>
      </c>
      <c r="K33" s="2" t="s">
        <v>0</v>
      </c>
      <c r="L33" s="2" t="s">
        <v>0</v>
      </c>
      <c r="M33" s="2" t="s">
        <v>0</v>
      </c>
      <c r="N33" s="2">
        <v>11.761931000000001</v>
      </c>
      <c r="O33" s="2"/>
    </row>
    <row r="34" spans="1:15" x14ac:dyDescent="0.15">
      <c r="A34" s="3">
        <v>36250</v>
      </c>
      <c r="B34" s="2">
        <v>1088.646733</v>
      </c>
      <c r="C34" s="2">
        <v>27.066036</v>
      </c>
      <c r="D34" s="2">
        <v>615.11888999999996</v>
      </c>
      <c r="E34" s="2">
        <v>104.44931099999999</v>
      </c>
      <c r="F34" s="2">
        <v>228.955389</v>
      </c>
      <c r="G34" s="2">
        <v>206.09184300000001</v>
      </c>
      <c r="H34" s="2" t="s">
        <v>0</v>
      </c>
      <c r="I34" s="2" t="s">
        <v>0</v>
      </c>
      <c r="J34" s="2" t="s">
        <v>0</v>
      </c>
      <c r="K34" s="2" t="s">
        <v>0</v>
      </c>
      <c r="L34" s="2" t="s">
        <v>0</v>
      </c>
      <c r="M34" s="2" t="s">
        <v>0</v>
      </c>
      <c r="N34" s="2">
        <v>11.414576</v>
      </c>
      <c r="O34" s="2"/>
    </row>
    <row r="35" spans="1:15" x14ac:dyDescent="0.15">
      <c r="A35" s="3">
        <v>36280</v>
      </c>
      <c r="B35" s="2">
        <v>1133.4231709999999</v>
      </c>
      <c r="C35" s="2">
        <v>28.614288999999999</v>
      </c>
      <c r="D35" s="2">
        <v>630.77595699999995</v>
      </c>
      <c r="E35" s="2">
        <v>111.047304</v>
      </c>
      <c r="F35" s="2">
        <v>249.83918600000001</v>
      </c>
      <c r="G35" s="2">
        <v>212.232899</v>
      </c>
      <c r="H35" s="2" t="s">
        <v>0</v>
      </c>
      <c r="I35" s="2" t="s">
        <v>0</v>
      </c>
      <c r="J35" s="2" t="s">
        <v>0</v>
      </c>
      <c r="K35" s="2" t="s">
        <v>0</v>
      </c>
      <c r="L35" s="2" t="s">
        <v>0</v>
      </c>
      <c r="M35" s="2" t="s">
        <v>0</v>
      </c>
      <c r="N35" s="2">
        <v>11.960838000000001</v>
      </c>
      <c r="O35" s="2"/>
    </row>
    <row r="36" spans="1:15" x14ac:dyDescent="0.15">
      <c r="A36" s="3">
        <v>36311</v>
      </c>
      <c r="B36" s="2">
        <v>1121.7248219999999</v>
      </c>
      <c r="C36" s="2">
        <v>24.602485999999999</v>
      </c>
      <c r="D36" s="2">
        <v>620.90792199999999</v>
      </c>
      <c r="E36" s="2">
        <v>112.59116899999999</v>
      </c>
      <c r="F36" s="2">
        <v>246.16843900000001</v>
      </c>
      <c r="G36" s="2">
        <v>218.05513500000001</v>
      </c>
      <c r="H36" s="2" t="s">
        <v>0</v>
      </c>
      <c r="I36" s="2" t="s">
        <v>0</v>
      </c>
      <c r="J36" s="2" t="s">
        <v>0</v>
      </c>
      <c r="K36" s="2" t="s">
        <v>0</v>
      </c>
      <c r="L36" s="2" t="s">
        <v>0</v>
      </c>
      <c r="M36" s="2" t="s">
        <v>0</v>
      </c>
      <c r="N36" s="2">
        <v>11.99084</v>
      </c>
      <c r="O36" s="2"/>
    </row>
    <row r="37" spans="1:15" x14ac:dyDescent="0.15">
      <c r="A37" s="3">
        <v>36341</v>
      </c>
      <c r="B37" s="2">
        <v>1131.9605449999999</v>
      </c>
      <c r="C37" s="2">
        <v>23.380804999999999</v>
      </c>
      <c r="D37" s="2">
        <v>611.68993599999999</v>
      </c>
      <c r="E37" s="2">
        <v>113.965495</v>
      </c>
      <c r="F37" s="2">
        <v>262.632722</v>
      </c>
      <c r="G37" s="2">
        <v>222.431748</v>
      </c>
      <c r="H37" s="2" t="s">
        <v>0</v>
      </c>
      <c r="I37" s="2" t="s">
        <v>0</v>
      </c>
      <c r="J37" s="2" t="s">
        <v>0</v>
      </c>
      <c r="K37" s="2" t="s">
        <v>0</v>
      </c>
      <c r="L37" s="2" t="s">
        <v>0</v>
      </c>
      <c r="M37" s="2" t="s">
        <v>0</v>
      </c>
      <c r="N37" s="2">
        <v>11.825329</v>
      </c>
      <c r="O37" s="2"/>
    </row>
    <row r="38" spans="1:15" x14ac:dyDescent="0.15">
      <c r="A38" s="3">
        <v>36372</v>
      </c>
      <c r="B38" s="2">
        <v>1099.0718879999999</v>
      </c>
      <c r="C38" s="2">
        <v>19.706727999999998</v>
      </c>
      <c r="D38" s="2">
        <v>595.19897600000002</v>
      </c>
      <c r="E38" s="2">
        <v>114.49160000000001</v>
      </c>
      <c r="F38" s="2">
        <v>252.873808</v>
      </c>
      <c r="G38" s="2">
        <v>219.93453600000001</v>
      </c>
      <c r="H38" s="2" t="s">
        <v>0</v>
      </c>
      <c r="I38" s="2" t="s">
        <v>0</v>
      </c>
      <c r="J38" s="2" t="s">
        <v>0</v>
      </c>
      <c r="K38" s="2" t="s">
        <v>0</v>
      </c>
      <c r="L38" s="2" t="s">
        <v>0</v>
      </c>
      <c r="M38" s="2" t="s">
        <v>0</v>
      </c>
      <c r="N38" s="2">
        <v>11.357837999999999</v>
      </c>
      <c r="O38" s="2"/>
    </row>
    <row r="39" spans="1:15" x14ac:dyDescent="0.15">
      <c r="A39" s="3">
        <v>36403</v>
      </c>
      <c r="B39" s="2">
        <v>1117.5706009999999</v>
      </c>
      <c r="C39" s="2">
        <v>21.752079999999999</v>
      </c>
      <c r="D39" s="2">
        <v>595.47187899999994</v>
      </c>
      <c r="E39" s="2">
        <v>96.222237000000007</v>
      </c>
      <c r="F39" s="2">
        <v>263.80624999999998</v>
      </c>
      <c r="G39" s="2">
        <v>225.30642399999999</v>
      </c>
      <c r="H39" s="2" t="s">
        <v>0</v>
      </c>
      <c r="I39" s="2" t="s">
        <v>0</v>
      </c>
      <c r="J39" s="2" t="s">
        <v>0</v>
      </c>
      <c r="K39" s="2" t="s">
        <v>0</v>
      </c>
      <c r="L39" s="2" t="s">
        <v>0</v>
      </c>
      <c r="M39" s="2" t="s">
        <v>0</v>
      </c>
      <c r="N39" s="2">
        <v>11.233969</v>
      </c>
      <c r="O39" s="2"/>
    </row>
    <row r="40" spans="1:15" x14ac:dyDescent="0.15">
      <c r="A40" s="3">
        <v>36433</v>
      </c>
      <c r="B40" s="2">
        <v>1108.085149</v>
      </c>
      <c r="C40" s="2">
        <v>20.477775000000001</v>
      </c>
      <c r="D40" s="2">
        <v>595.19538899999998</v>
      </c>
      <c r="E40" s="2">
        <v>101.057007</v>
      </c>
      <c r="F40" s="2">
        <v>259.25083999999998</v>
      </c>
      <c r="G40" s="2">
        <v>222.93603300000001</v>
      </c>
      <c r="H40" s="2" t="s">
        <v>0</v>
      </c>
      <c r="I40" s="2" t="s">
        <v>0</v>
      </c>
      <c r="J40" s="2" t="s">
        <v>0</v>
      </c>
      <c r="K40" s="2" t="s">
        <v>0</v>
      </c>
      <c r="L40" s="2" t="s">
        <v>0</v>
      </c>
      <c r="M40" s="2" t="s">
        <v>0</v>
      </c>
      <c r="N40" s="2">
        <v>10.225113</v>
      </c>
      <c r="O40" s="2"/>
    </row>
    <row r="41" spans="1:15" x14ac:dyDescent="0.15">
      <c r="A41" s="3">
        <v>36464</v>
      </c>
      <c r="B41" s="2">
        <v>1125.2184999999999</v>
      </c>
      <c r="C41" s="2">
        <v>20.280709999999999</v>
      </c>
      <c r="D41" s="2">
        <v>593.16134199999999</v>
      </c>
      <c r="E41" s="2">
        <v>98.889419000000004</v>
      </c>
      <c r="F41" s="2">
        <v>276.55900600000001</v>
      </c>
      <c r="G41" s="2">
        <v>225.153772</v>
      </c>
      <c r="H41" s="2" t="s">
        <v>0</v>
      </c>
      <c r="I41" s="2" t="s">
        <v>0</v>
      </c>
      <c r="J41" s="2" t="s">
        <v>0</v>
      </c>
      <c r="K41" s="2" t="s">
        <v>0</v>
      </c>
      <c r="L41" s="2" t="s">
        <v>0</v>
      </c>
      <c r="M41" s="2" t="s">
        <v>0</v>
      </c>
      <c r="N41" s="2">
        <v>10.063677</v>
      </c>
      <c r="O41" s="2"/>
    </row>
    <row r="42" spans="1:15" x14ac:dyDescent="0.15">
      <c r="A42" s="3">
        <v>36494</v>
      </c>
      <c r="B42" s="2">
        <v>1181.806885</v>
      </c>
      <c r="C42" s="2">
        <v>19.924710999999999</v>
      </c>
      <c r="D42" s="2">
        <v>602.82056399999999</v>
      </c>
      <c r="E42" s="2">
        <v>105.898989</v>
      </c>
      <c r="F42" s="2">
        <v>303.25545699999998</v>
      </c>
      <c r="G42" s="2">
        <v>245.220945</v>
      </c>
      <c r="H42" s="2" t="s">
        <v>0</v>
      </c>
      <c r="I42" s="2" t="s">
        <v>0</v>
      </c>
      <c r="J42" s="2" t="s">
        <v>0</v>
      </c>
      <c r="K42" s="2" t="s">
        <v>0</v>
      </c>
      <c r="L42" s="2" t="s">
        <v>0</v>
      </c>
      <c r="M42" s="2" t="s">
        <v>0</v>
      </c>
      <c r="N42" s="2">
        <v>10.585205999999999</v>
      </c>
      <c r="O42" s="2"/>
    </row>
    <row r="43" spans="1:15" x14ac:dyDescent="0.15">
      <c r="A43" s="3">
        <v>36525</v>
      </c>
      <c r="B43" s="2">
        <v>1223.2397639999999</v>
      </c>
      <c r="C43" s="2">
        <v>19.053453000000001</v>
      </c>
      <c r="D43" s="2">
        <v>595.61037899999997</v>
      </c>
      <c r="E43" s="2">
        <v>108.83668400000001</v>
      </c>
      <c r="F43" s="2">
        <v>340.550659</v>
      </c>
      <c r="G43" s="2">
        <v>257.13571300000001</v>
      </c>
      <c r="H43" s="2" t="s">
        <v>0</v>
      </c>
      <c r="I43" s="2" t="s">
        <v>0</v>
      </c>
      <c r="J43" s="2" t="s">
        <v>0</v>
      </c>
      <c r="K43" s="2" t="s">
        <v>0</v>
      </c>
      <c r="L43" s="2" t="s">
        <v>0</v>
      </c>
      <c r="M43" s="2" t="s">
        <v>0</v>
      </c>
      <c r="N43" s="2">
        <v>10.889557999999999</v>
      </c>
      <c r="O43" s="2"/>
    </row>
    <row r="44" spans="1:15" x14ac:dyDescent="0.15">
      <c r="A44" s="3">
        <v>36556</v>
      </c>
      <c r="B44" s="2">
        <v>1241.6307879999999</v>
      </c>
      <c r="C44" s="2">
        <v>19.408391999999999</v>
      </c>
      <c r="D44" s="2">
        <v>605.62306699999999</v>
      </c>
      <c r="E44" s="2">
        <v>113.10431800000001</v>
      </c>
      <c r="F44" s="2">
        <v>341.17538400000001</v>
      </c>
      <c r="G44" s="2">
        <v>264.75480599999997</v>
      </c>
      <c r="H44" s="2" t="s">
        <v>0</v>
      </c>
      <c r="I44" s="2" t="s">
        <v>0</v>
      </c>
      <c r="J44" s="2" t="s">
        <v>0</v>
      </c>
      <c r="K44" s="2" t="s">
        <v>0</v>
      </c>
      <c r="L44" s="2" t="s">
        <v>0</v>
      </c>
      <c r="M44" s="2" t="s">
        <v>0</v>
      </c>
      <c r="N44" s="2">
        <v>10.669136</v>
      </c>
      <c r="O44" s="2"/>
    </row>
    <row r="45" spans="1:15" x14ac:dyDescent="0.15">
      <c r="A45" s="3">
        <v>36585</v>
      </c>
      <c r="B45" s="2">
        <v>1281.450558</v>
      </c>
      <c r="C45" s="2">
        <v>19.173031000000002</v>
      </c>
      <c r="D45" s="2">
        <v>602.36873800000001</v>
      </c>
      <c r="E45" s="2">
        <v>110.539019</v>
      </c>
      <c r="F45" s="2">
        <v>373.18337600000001</v>
      </c>
      <c r="G45" s="2">
        <v>275.772899</v>
      </c>
      <c r="H45" s="2" t="s">
        <v>0</v>
      </c>
      <c r="I45" s="2" t="s">
        <v>0</v>
      </c>
      <c r="J45" s="2" t="s">
        <v>0</v>
      </c>
      <c r="K45" s="2" t="s">
        <v>0</v>
      </c>
      <c r="L45" s="2" t="s">
        <v>0</v>
      </c>
      <c r="M45" s="2" t="s">
        <v>0</v>
      </c>
      <c r="N45" s="2">
        <v>10.952508</v>
      </c>
      <c r="O45" s="2"/>
    </row>
    <row r="46" spans="1:15" x14ac:dyDescent="0.15">
      <c r="A46" s="3">
        <v>36616</v>
      </c>
      <c r="B46" s="2">
        <v>1300.1658130000001</v>
      </c>
      <c r="C46" s="2">
        <v>19.172674000000001</v>
      </c>
      <c r="D46" s="2">
        <v>605.20460400000002</v>
      </c>
      <c r="E46" s="2">
        <v>116.63795399999999</v>
      </c>
      <c r="F46" s="2">
        <v>383.27121</v>
      </c>
      <c r="G46" s="2">
        <v>282.16157900000002</v>
      </c>
      <c r="H46" s="2" t="s">
        <v>0</v>
      </c>
      <c r="I46" s="2" t="s">
        <v>0</v>
      </c>
      <c r="J46" s="2" t="s">
        <v>0</v>
      </c>
      <c r="K46" s="2" t="s">
        <v>0</v>
      </c>
      <c r="L46" s="2" t="s">
        <v>0</v>
      </c>
      <c r="M46" s="2" t="s">
        <v>0</v>
      </c>
      <c r="N46" s="2">
        <v>10.355741999999999</v>
      </c>
      <c r="O46" s="2"/>
    </row>
    <row r="47" spans="1:15" x14ac:dyDescent="0.15">
      <c r="A47" s="3">
        <v>36646</v>
      </c>
      <c r="B47" s="2">
        <v>1301.8316850000001</v>
      </c>
      <c r="C47" s="2">
        <v>19.447823</v>
      </c>
      <c r="D47" s="2">
        <v>610.84855100000004</v>
      </c>
      <c r="E47" s="2">
        <v>115.021951</v>
      </c>
      <c r="F47" s="2">
        <v>381.637969</v>
      </c>
      <c r="G47" s="2">
        <v>279.62480399999998</v>
      </c>
      <c r="H47" s="2" t="s">
        <v>0</v>
      </c>
      <c r="I47" s="2" t="s">
        <v>0</v>
      </c>
      <c r="J47" s="2" t="s">
        <v>0</v>
      </c>
      <c r="K47" s="2" t="s">
        <v>0</v>
      </c>
      <c r="L47" s="2" t="s">
        <v>0</v>
      </c>
      <c r="M47" s="2" t="s">
        <v>0</v>
      </c>
      <c r="N47" s="2">
        <v>10.272542</v>
      </c>
      <c r="O47" s="2"/>
    </row>
    <row r="48" spans="1:15" x14ac:dyDescent="0.15">
      <c r="A48" s="3">
        <v>36677</v>
      </c>
      <c r="B48" s="2">
        <v>1272.3298789999999</v>
      </c>
      <c r="C48" s="2">
        <v>18.451689999999999</v>
      </c>
      <c r="D48" s="2">
        <v>599.77314000000001</v>
      </c>
      <c r="E48" s="2">
        <v>112.460328</v>
      </c>
      <c r="F48" s="2">
        <v>369.53241800000001</v>
      </c>
      <c r="G48" s="2">
        <v>274.48369300000002</v>
      </c>
      <c r="H48" s="2" t="s">
        <v>0</v>
      </c>
      <c r="I48" s="2" t="s">
        <v>0</v>
      </c>
      <c r="J48" s="2" t="s">
        <v>0</v>
      </c>
      <c r="K48" s="2" t="s">
        <v>0</v>
      </c>
      <c r="L48" s="2" t="s">
        <v>0</v>
      </c>
      <c r="M48" s="2" t="s">
        <v>0</v>
      </c>
      <c r="N48" s="2">
        <v>10.088939999999999</v>
      </c>
      <c r="O48" s="2"/>
    </row>
    <row r="49" spans="1:15" x14ac:dyDescent="0.15">
      <c r="A49" s="3">
        <v>36707</v>
      </c>
      <c r="B49" s="2">
        <v>1252.0939619999999</v>
      </c>
      <c r="C49" s="2">
        <v>17.115939999999998</v>
      </c>
      <c r="D49" s="2">
        <v>585.47062600000004</v>
      </c>
      <c r="E49" s="2">
        <v>110.57594899999999</v>
      </c>
      <c r="F49" s="2">
        <v>367.91446200000001</v>
      </c>
      <c r="G49" s="2">
        <v>271.41875800000003</v>
      </c>
      <c r="H49" s="2" t="s">
        <v>0</v>
      </c>
      <c r="I49" s="2" t="s">
        <v>0</v>
      </c>
      <c r="J49" s="2" t="s">
        <v>0</v>
      </c>
      <c r="K49" s="2" t="s">
        <v>0</v>
      </c>
      <c r="L49" s="2" t="s">
        <v>0</v>
      </c>
      <c r="M49" s="2" t="s">
        <v>0</v>
      </c>
      <c r="N49" s="2">
        <v>10.174179000000001</v>
      </c>
      <c r="O49" s="2"/>
    </row>
    <row r="50" spans="1:15" x14ac:dyDescent="0.15">
      <c r="A50" s="3">
        <v>36738</v>
      </c>
      <c r="B50" s="2">
        <v>1272.405716</v>
      </c>
      <c r="C50" s="2">
        <v>17.369664</v>
      </c>
      <c r="D50" s="2">
        <v>591.781159</v>
      </c>
      <c r="E50" s="2">
        <v>117.087935</v>
      </c>
      <c r="F50" s="2">
        <v>372.49275799999998</v>
      </c>
      <c r="G50" s="2">
        <v>274.55668900000001</v>
      </c>
      <c r="H50" s="2" t="s">
        <v>0</v>
      </c>
      <c r="I50" s="2" t="s">
        <v>0</v>
      </c>
      <c r="J50" s="2" t="s">
        <v>0</v>
      </c>
      <c r="K50" s="2" t="s">
        <v>0</v>
      </c>
      <c r="L50" s="2" t="s">
        <v>0</v>
      </c>
      <c r="M50" s="2" t="s">
        <v>0</v>
      </c>
      <c r="N50" s="2">
        <v>16.205449000000002</v>
      </c>
      <c r="O50" s="2"/>
    </row>
    <row r="51" spans="1:15" x14ac:dyDescent="0.15">
      <c r="A51" s="3">
        <v>36769</v>
      </c>
      <c r="B51" s="2">
        <v>1325.3923359999999</v>
      </c>
      <c r="C51" s="2">
        <v>17.281006999999999</v>
      </c>
      <c r="D51" s="2">
        <v>599.23372900000004</v>
      </c>
      <c r="E51" s="2">
        <v>117.069579</v>
      </c>
      <c r="F51" s="2">
        <v>404.02092299999998</v>
      </c>
      <c r="G51" s="2">
        <v>286.96778799999998</v>
      </c>
      <c r="H51" s="2" t="s">
        <v>0</v>
      </c>
      <c r="I51" s="2" t="s">
        <v>0</v>
      </c>
      <c r="J51" s="2" t="s">
        <v>0</v>
      </c>
      <c r="K51" s="2" t="s">
        <v>0</v>
      </c>
      <c r="L51" s="2" t="s">
        <v>0</v>
      </c>
      <c r="M51" s="2" t="s">
        <v>0</v>
      </c>
      <c r="N51" s="2">
        <v>17.888888000000001</v>
      </c>
      <c r="O51" s="2"/>
    </row>
    <row r="52" spans="1:15" x14ac:dyDescent="0.15">
      <c r="A52" s="3">
        <v>36799</v>
      </c>
      <c r="B52" s="2">
        <v>1290.127129</v>
      </c>
      <c r="C52" s="2">
        <v>16.565519999999999</v>
      </c>
      <c r="D52" s="2">
        <v>593.81129799999997</v>
      </c>
      <c r="E52" s="2">
        <v>114.804928</v>
      </c>
      <c r="F52" s="2">
        <v>379.76445699999999</v>
      </c>
      <c r="G52" s="2">
        <v>282.69810899999999</v>
      </c>
      <c r="H52" s="2" t="s">
        <v>0</v>
      </c>
      <c r="I52" s="2" t="s">
        <v>0</v>
      </c>
      <c r="J52" s="2" t="s">
        <v>0</v>
      </c>
      <c r="K52" s="2" t="s">
        <v>0</v>
      </c>
      <c r="L52" s="2" t="s">
        <v>0</v>
      </c>
      <c r="M52" s="2" t="s">
        <v>0</v>
      </c>
      <c r="N52" s="2">
        <v>17.287742000000001</v>
      </c>
      <c r="O52" s="2"/>
    </row>
    <row r="53" spans="1:15" x14ac:dyDescent="0.15">
      <c r="A53" s="3">
        <v>36830</v>
      </c>
      <c r="B53" s="2">
        <v>1317.5131369999999</v>
      </c>
      <c r="C53" s="2">
        <v>16.668997000000001</v>
      </c>
      <c r="D53" s="2">
        <v>611.72759699999995</v>
      </c>
      <c r="E53" s="2">
        <v>119.901225</v>
      </c>
      <c r="F53" s="2">
        <v>383.223208</v>
      </c>
      <c r="G53" s="2">
        <v>288.70419900000002</v>
      </c>
      <c r="H53" s="2" t="s">
        <v>0</v>
      </c>
      <c r="I53" s="2" t="s">
        <v>0</v>
      </c>
      <c r="J53" s="2" t="s">
        <v>0</v>
      </c>
      <c r="K53" s="2" t="s">
        <v>0</v>
      </c>
      <c r="L53" s="2" t="s">
        <v>0</v>
      </c>
      <c r="M53" s="2" t="s">
        <v>0</v>
      </c>
      <c r="N53" s="2">
        <v>17.189139999999998</v>
      </c>
      <c r="O53" s="2"/>
    </row>
    <row r="54" spans="1:15" x14ac:dyDescent="0.15">
      <c r="A54" s="3">
        <v>36860</v>
      </c>
      <c r="B54" s="2">
        <v>1259.625196</v>
      </c>
      <c r="C54" s="2">
        <v>16.203113999999999</v>
      </c>
      <c r="D54" s="2">
        <v>598.57855099999995</v>
      </c>
      <c r="E54" s="2">
        <v>116.630486</v>
      </c>
      <c r="F54" s="2">
        <v>348.64560499999999</v>
      </c>
      <c r="G54" s="2">
        <v>281.59512699999999</v>
      </c>
      <c r="H54" s="2" t="s">
        <v>0</v>
      </c>
      <c r="I54" s="2" t="s">
        <v>0</v>
      </c>
      <c r="J54" s="2" t="s">
        <v>0</v>
      </c>
      <c r="K54" s="2" t="s">
        <v>0</v>
      </c>
      <c r="L54" s="2" t="s">
        <v>0</v>
      </c>
      <c r="M54" s="2" t="s">
        <v>0</v>
      </c>
      <c r="N54" s="2">
        <v>14.602796</v>
      </c>
      <c r="O54" s="2"/>
    </row>
    <row r="55" spans="1:15" x14ac:dyDescent="0.15">
      <c r="A55" s="3">
        <v>36891</v>
      </c>
      <c r="B55" s="2">
        <v>1234.981556</v>
      </c>
      <c r="C55" s="2">
        <v>15.924144</v>
      </c>
      <c r="D55" s="2">
        <v>589.39847299999997</v>
      </c>
      <c r="E55" s="2">
        <v>116.434383</v>
      </c>
      <c r="F55" s="2">
        <v>343.214134</v>
      </c>
      <c r="G55" s="2">
        <v>272.39669600000002</v>
      </c>
      <c r="H55" s="2" t="s">
        <v>0</v>
      </c>
      <c r="I55" s="2" t="s">
        <v>0</v>
      </c>
      <c r="J55" s="2" t="s">
        <v>0</v>
      </c>
      <c r="K55" s="2" t="s">
        <v>0</v>
      </c>
      <c r="L55" s="2" t="s">
        <v>0</v>
      </c>
      <c r="M55" s="2" t="s">
        <v>0</v>
      </c>
      <c r="N55" s="2">
        <v>14.048107</v>
      </c>
      <c r="O55" s="2"/>
    </row>
    <row r="56" spans="1:15" x14ac:dyDescent="0.15">
      <c r="A56" s="3">
        <v>36922</v>
      </c>
      <c r="B56" s="2">
        <v>1336.7399760000001</v>
      </c>
      <c r="C56" s="2">
        <v>17.052527000000001</v>
      </c>
      <c r="D56" s="2">
        <v>621.44826699999999</v>
      </c>
      <c r="E56" s="2">
        <v>119.84172100000001</v>
      </c>
      <c r="F56" s="2">
        <v>372.75300800000002</v>
      </c>
      <c r="G56" s="2">
        <v>307.65216199999998</v>
      </c>
      <c r="H56" s="2" t="s">
        <v>0</v>
      </c>
      <c r="I56" s="2" t="s">
        <v>0</v>
      </c>
      <c r="J56" s="2" t="s">
        <v>0</v>
      </c>
      <c r="K56" s="2" t="s">
        <v>0</v>
      </c>
      <c r="L56" s="2" t="s">
        <v>0</v>
      </c>
      <c r="M56" s="2" t="s">
        <v>0</v>
      </c>
      <c r="N56" s="2">
        <v>17.834014</v>
      </c>
      <c r="O56" s="2"/>
    </row>
    <row r="57" spans="1:15" x14ac:dyDescent="0.15">
      <c r="A57" s="3">
        <v>36950</v>
      </c>
      <c r="B57" s="2">
        <v>1321.0274589999999</v>
      </c>
      <c r="C57" s="2">
        <v>18.312249000000001</v>
      </c>
      <c r="D57" s="2">
        <v>630.70629299999996</v>
      </c>
      <c r="E57" s="2">
        <v>120.508174</v>
      </c>
      <c r="F57" s="2">
        <v>347.697743</v>
      </c>
      <c r="G57" s="2">
        <v>306.49425400000001</v>
      </c>
      <c r="H57" s="2" t="s">
        <v>0</v>
      </c>
      <c r="I57" s="2" t="s">
        <v>0</v>
      </c>
      <c r="J57" s="2" t="s">
        <v>0</v>
      </c>
      <c r="K57" s="2" t="s">
        <v>0</v>
      </c>
      <c r="L57" s="2" t="s">
        <v>0</v>
      </c>
      <c r="M57" s="2" t="s">
        <v>0</v>
      </c>
      <c r="N57" s="2">
        <v>17.816915999999999</v>
      </c>
      <c r="O57" s="2"/>
    </row>
    <row r="58" spans="1:15" x14ac:dyDescent="0.15">
      <c r="A58" s="3">
        <v>36981</v>
      </c>
      <c r="B58" s="2">
        <v>1322.952702</v>
      </c>
      <c r="C58" s="2">
        <v>20.863330999999999</v>
      </c>
      <c r="D58" s="2">
        <v>639.749594</v>
      </c>
      <c r="E58" s="2">
        <v>118.78204100000001</v>
      </c>
      <c r="F58" s="2">
        <v>336.60536200000001</v>
      </c>
      <c r="G58" s="2">
        <v>308.03345200000001</v>
      </c>
      <c r="H58" s="2" t="s">
        <v>0</v>
      </c>
      <c r="I58" s="2" t="s">
        <v>0</v>
      </c>
      <c r="J58" s="2" t="s">
        <v>0</v>
      </c>
      <c r="K58" s="2" t="s">
        <v>0</v>
      </c>
      <c r="L58" s="2" t="s">
        <v>0</v>
      </c>
      <c r="M58" s="2" t="s">
        <v>0</v>
      </c>
      <c r="N58" s="2">
        <v>17.700959999999998</v>
      </c>
      <c r="O58" s="2"/>
    </row>
    <row r="59" spans="1:15" x14ac:dyDescent="0.15">
      <c r="A59" s="3">
        <v>37011</v>
      </c>
      <c r="B59" s="2">
        <v>1350.6051130000001</v>
      </c>
      <c r="C59" s="2">
        <v>23.433603999999999</v>
      </c>
      <c r="D59" s="2">
        <v>633.10461399999997</v>
      </c>
      <c r="E59" s="2">
        <v>113.985625</v>
      </c>
      <c r="F59" s="2">
        <v>360.47098699999998</v>
      </c>
      <c r="G59" s="2">
        <v>315.03786100000002</v>
      </c>
      <c r="H59" s="2" t="s">
        <v>0</v>
      </c>
      <c r="I59" s="2" t="s">
        <v>0</v>
      </c>
      <c r="J59" s="2" t="s">
        <v>0</v>
      </c>
      <c r="K59" s="2" t="s">
        <v>0</v>
      </c>
      <c r="L59" s="2" t="s">
        <v>0</v>
      </c>
      <c r="M59" s="2" t="s">
        <v>0</v>
      </c>
      <c r="N59" s="2">
        <v>18.558049</v>
      </c>
      <c r="O59" s="2"/>
    </row>
    <row r="60" spans="1:15" x14ac:dyDescent="0.15">
      <c r="A60" s="3">
        <v>37042</v>
      </c>
      <c r="B60" s="2">
        <v>1381.977433</v>
      </c>
      <c r="C60" s="2">
        <v>25.271561999999999</v>
      </c>
      <c r="D60" s="2">
        <v>645.84529599999996</v>
      </c>
      <c r="E60" s="2">
        <v>116.98322400000001</v>
      </c>
      <c r="F60" s="2">
        <v>366.94342399999999</v>
      </c>
      <c r="G60" s="2">
        <v>325.60068899999999</v>
      </c>
      <c r="H60" s="2" t="s">
        <v>0</v>
      </c>
      <c r="I60" s="2" t="s">
        <v>0</v>
      </c>
      <c r="J60" s="2" t="s">
        <v>0</v>
      </c>
      <c r="K60" s="2" t="s">
        <v>0</v>
      </c>
      <c r="L60" s="2" t="s">
        <v>0</v>
      </c>
      <c r="M60" s="2" t="s">
        <v>0</v>
      </c>
      <c r="N60" s="2">
        <v>18.316465999999998</v>
      </c>
      <c r="O60" s="2"/>
    </row>
    <row r="61" spans="1:15" x14ac:dyDescent="0.15">
      <c r="A61" s="3">
        <v>37072</v>
      </c>
      <c r="B61" s="2">
        <v>1374.9490659999999</v>
      </c>
      <c r="C61" s="2">
        <v>25.441134999999999</v>
      </c>
      <c r="D61" s="2">
        <v>648.41978800000004</v>
      </c>
      <c r="E61" s="2">
        <v>118.764135</v>
      </c>
      <c r="F61" s="2">
        <v>357.62435900000003</v>
      </c>
      <c r="G61" s="2">
        <v>324.92629099999999</v>
      </c>
      <c r="H61" s="2" t="s">
        <v>0</v>
      </c>
      <c r="I61" s="2" t="s">
        <v>0</v>
      </c>
      <c r="J61" s="2" t="s">
        <v>0</v>
      </c>
      <c r="K61" s="2" t="s">
        <v>0</v>
      </c>
      <c r="L61" s="2" t="s">
        <v>0</v>
      </c>
      <c r="M61" s="2" t="s">
        <v>0</v>
      </c>
      <c r="N61" s="2">
        <v>18.537492</v>
      </c>
      <c r="O61" s="2"/>
    </row>
    <row r="62" spans="1:15" x14ac:dyDescent="0.15">
      <c r="A62" s="3">
        <v>37103</v>
      </c>
      <c r="B62" s="2">
        <v>1330.795423</v>
      </c>
      <c r="C62" s="2">
        <v>24.622015000000001</v>
      </c>
      <c r="D62" s="2">
        <v>635.31416899999999</v>
      </c>
      <c r="E62" s="2">
        <v>111.47141999999999</v>
      </c>
      <c r="F62" s="2">
        <v>337.58854300000002</v>
      </c>
      <c r="G62" s="2">
        <v>314.74054799999999</v>
      </c>
      <c r="H62" s="2" t="s">
        <v>0</v>
      </c>
      <c r="I62" s="2" t="s">
        <v>0</v>
      </c>
      <c r="J62" s="2" t="s">
        <v>0</v>
      </c>
      <c r="K62" s="2" t="s">
        <v>0</v>
      </c>
      <c r="L62" s="2" t="s">
        <v>0</v>
      </c>
      <c r="M62" s="2" t="s">
        <v>0</v>
      </c>
      <c r="N62" s="2">
        <v>18.530149999999999</v>
      </c>
      <c r="O62" s="2"/>
    </row>
    <row r="63" spans="1:15" x14ac:dyDescent="0.15">
      <c r="A63" s="3">
        <v>37134</v>
      </c>
      <c r="B63" s="2">
        <v>1292.133114</v>
      </c>
      <c r="C63" s="2">
        <v>24.315674000000001</v>
      </c>
      <c r="D63" s="2">
        <v>631.20700699999998</v>
      </c>
      <c r="E63" s="2">
        <v>112.852394</v>
      </c>
      <c r="F63" s="2">
        <v>309.15214900000001</v>
      </c>
      <c r="G63" s="2">
        <v>309.356561</v>
      </c>
      <c r="H63" s="2" t="s">
        <v>0</v>
      </c>
      <c r="I63" s="2" t="s">
        <v>0</v>
      </c>
      <c r="J63" s="2" t="s">
        <v>0</v>
      </c>
      <c r="K63" s="2" t="s">
        <v>0</v>
      </c>
      <c r="L63" s="2" t="s">
        <v>0</v>
      </c>
      <c r="M63" s="2" t="s">
        <v>0</v>
      </c>
      <c r="N63" s="2">
        <v>18.101718999999999</v>
      </c>
      <c r="O63" s="2"/>
    </row>
    <row r="64" spans="1:15" x14ac:dyDescent="0.15">
      <c r="A64" s="3">
        <v>37164</v>
      </c>
      <c r="B64" s="2">
        <v>1205.642018</v>
      </c>
      <c r="C64" s="2">
        <v>24.149066999999999</v>
      </c>
      <c r="D64" s="2">
        <v>606.753962</v>
      </c>
      <c r="E64" s="2">
        <v>107.62335400000001</v>
      </c>
      <c r="F64" s="2">
        <v>267.50301300000001</v>
      </c>
      <c r="G64" s="2">
        <v>291.02500099999997</v>
      </c>
      <c r="H64" s="2" t="s">
        <v>0</v>
      </c>
      <c r="I64" s="2" t="s">
        <v>0</v>
      </c>
      <c r="J64" s="2" t="s">
        <v>0</v>
      </c>
      <c r="K64" s="2" t="s">
        <v>0</v>
      </c>
      <c r="L64" s="2" t="s">
        <v>0</v>
      </c>
      <c r="M64" s="2" t="s">
        <v>0</v>
      </c>
      <c r="N64" s="2">
        <v>16.210977</v>
      </c>
      <c r="O64" s="2"/>
    </row>
    <row r="65" spans="1:15" x14ac:dyDescent="0.15">
      <c r="A65" s="3">
        <v>37195</v>
      </c>
      <c r="B65" s="2">
        <v>1240.918308</v>
      </c>
      <c r="C65" s="2">
        <v>25.735595</v>
      </c>
      <c r="D65" s="2">
        <v>611.95610699999997</v>
      </c>
      <c r="E65" s="2">
        <v>107.74119399999999</v>
      </c>
      <c r="F65" s="2">
        <v>284.11105800000001</v>
      </c>
      <c r="G65" s="2">
        <v>302.46666299999998</v>
      </c>
      <c r="H65" s="2" t="s">
        <v>0</v>
      </c>
      <c r="I65" s="2" t="s">
        <v>0</v>
      </c>
      <c r="J65" s="2" t="s">
        <v>0</v>
      </c>
      <c r="K65" s="2" t="s">
        <v>0</v>
      </c>
      <c r="L65" s="2" t="s">
        <v>0</v>
      </c>
      <c r="M65" s="2" t="s">
        <v>0</v>
      </c>
      <c r="N65" s="2">
        <v>16.648885</v>
      </c>
      <c r="O65" s="2"/>
    </row>
    <row r="66" spans="1:15" x14ac:dyDescent="0.15">
      <c r="A66" s="3">
        <v>37225</v>
      </c>
      <c r="B66" s="2">
        <v>1279.1894709999999</v>
      </c>
      <c r="C66" s="2">
        <v>26.209672999999999</v>
      </c>
      <c r="D66" s="2">
        <v>610.34833000000003</v>
      </c>
      <c r="E66" s="2">
        <v>105.65165</v>
      </c>
      <c r="F66" s="2">
        <v>311.52100799999999</v>
      </c>
      <c r="G66" s="2">
        <v>313.87912</v>
      </c>
      <c r="H66" s="2" t="s">
        <v>0</v>
      </c>
      <c r="I66" s="2" t="s">
        <v>0</v>
      </c>
      <c r="J66" s="2" t="s">
        <v>0</v>
      </c>
      <c r="K66" s="2" t="s">
        <v>0</v>
      </c>
      <c r="L66" s="2" t="s">
        <v>0</v>
      </c>
      <c r="M66" s="2" t="s">
        <v>0</v>
      </c>
      <c r="N66" s="2">
        <v>17.231341</v>
      </c>
      <c r="O66" s="2"/>
    </row>
    <row r="67" spans="1:15" x14ac:dyDescent="0.15">
      <c r="A67" s="3">
        <v>37256</v>
      </c>
      <c r="B67" s="2">
        <v>1293.377794</v>
      </c>
      <c r="C67" s="2">
        <v>27.665217999999999</v>
      </c>
      <c r="D67" s="2">
        <v>606.36876099999995</v>
      </c>
      <c r="E67" s="2">
        <v>104.155294</v>
      </c>
      <c r="F67" s="2">
        <v>321.64209899999997</v>
      </c>
      <c r="G67" s="2">
        <v>319.97634900000003</v>
      </c>
      <c r="H67" s="2" t="s">
        <v>0</v>
      </c>
      <c r="I67" s="2" t="s">
        <v>0</v>
      </c>
      <c r="J67" s="2" t="s">
        <v>0</v>
      </c>
      <c r="K67" s="2" t="s">
        <v>0</v>
      </c>
      <c r="L67" s="2" t="s">
        <v>0</v>
      </c>
      <c r="M67" s="2" t="s">
        <v>0</v>
      </c>
      <c r="N67" s="2">
        <v>17.725365</v>
      </c>
      <c r="O67" s="2"/>
    </row>
    <row r="68" spans="1:15" x14ac:dyDescent="0.15">
      <c r="A68" s="3">
        <v>37287</v>
      </c>
      <c r="B68" s="2">
        <v>1311.6824019999999</v>
      </c>
      <c r="C68" s="2">
        <v>28.219370000000001</v>
      </c>
      <c r="D68" s="2">
        <v>619.09230000000002</v>
      </c>
      <c r="E68" s="2">
        <v>108.948199</v>
      </c>
      <c r="F68" s="2">
        <v>323.12915900000002</v>
      </c>
      <c r="G68" s="2">
        <v>323.56160799999998</v>
      </c>
      <c r="H68" s="2" t="s">
        <v>0</v>
      </c>
      <c r="I68" s="2" t="s">
        <v>0</v>
      </c>
      <c r="J68" s="2" t="s">
        <v>0</v>
      </c>
      <c r="K68" s="2" t="s">
        <v>0</v>
      </c>
      <c r="L68" s="2" t="s">
        <v>0</v>
      </c>
      <c r="M68" s="2" t="s">
        <v>0</v>
      </c>
      <c r="N68" s="2">
        <v>17.679963000000001</v>
      </c>
      <c r="O68" s="2"/>
    </row>
    <row r="69" spans="1:15" x14ac:dyDescent="0.15">
      <c r="A69" s="3">
        <v>37315</v>
      </c>
      <c r="B69" s="2">
        <v>1311.5080350000001</v>
      </c>
      <c r="C69" s="2">
        <v>28.979424000000002</v>
      </c>
      <c r="D69" s="2">
        <v>621.93563500000005</v>
      </c>
      <c r="E69" s="2">
        <v>110.59575700000001</v>
      </c>
      <c r="F69" s="2">
        <v>318.83139599999998</v>
      </c>
      <c r="G69" s="2">
        <v>324.021569</v>
      </c>
      <c r="H69" s="2" t="s">
        <v>0</v>
      </c>
      <c r="I69" s="2" t="s">
        <v>0</v>
      </c>
      <c r="J69" s="2" t="s">
        <v>0</v>
      </c>
      <c r="K69" s="2" t="s">
        <v>0</v>
      </c>
      <c r="L69" s="2" t="s">
        <v>0</v>
      </c>
      <c r="M69" s="2" t="s">
        <v>0</v>
      </c>
      <c r="N69" s="2">
        <v>17.740015</v>
      </c>
      <c r="O69" s="2"/>
    </row>
    <row r="70" spans="1:15" x14ac:dyDescent="0.15">
      <c r="A70" s="3">
        <v>37346</v>
      </c>
      <c r="B70" s="2">
        <v>1315.2262920000001</v>
      </c>
      <c r="C70" s="2">
        <v>32.263134999999998</v>
      </c>
      <c r="D70" s="2">
        <v>616.81520799999998</v>
      </c>
      <c r="E70" s="2">
        <v>109.795689</v>
      </c>
      <c r="F70" s="2">
        <v>325.57070399999998</v>
      </c>
      <c r="G70" s="2">
        <v>321.61756300000002</v>
      </c>
      <c r="H70" s="2" t="s">
        <v>0</v>
      </c>
      <c r="I70" s="2" t="s">
        <v>0</v>
      </c>
      <c r="J70" s="2" t="s">
        <v>0</v>
      </c>
      <c r="K70" s="2" t="s">
        <v>0</v>
      </c>
      <c r="L70" s="2" t="s">
        <v>0</v>
      </c>
      <c r="M70" s="2" t="s">
        <v>0</v>
      </c>
      <c r="N70" s="2">
        <v>18.959676999999999</v>
      </c>
      <c r="O70" s="2"/>
    </row>
    <row r="71" spans="1:15" x14ac:dyDescent="0.15">
      <c r="A71" s="3">
        <v>37376</v>
      </c>
      <c r="B71" s="2">
        <v>1282.747717</v>
      </c>
      <c r="C71" s="2">
        <v>31.299133999999999</v>
      </c>
      <c r="D71" s="2">
        <v>617.46932500000003</v>
      </c>
      <c r="E71" s="2">
        <v>111.678386</v>
      </c>
      <c r="F71" s="2">
        <v>303.77637600000003</v>
      </c>
      <c r="G71" s="2">
        <v>312.23199399999999</v>
      </c>
      <c r="H71" s="2" t="s">
        <v>0</v>
      </c>
      <c r="I71" s="2" t="s">
        <v>0</v>
      </c>
      <c r="J71" s="2" t="s">
        <v>0</v>
      </c>
      <c r="K71" s="2" t="s">
        <v>0</v>
      </c>
      <c r="L71" s="2" t="s">
        <v>0</v>
      </c>
      <c r="M71" s="2" t="s">
        <v>0</v>
      </c>
      <c r="N71" s="2">
        <v>17.970891999999999</v>
      </c>
      <c r="O71" s="2"/>
    </row>
    <row r="72" spans="1:15" x14ac:dyDescent="0.15">
      <c r="A72" s="3">
        <v>37407</v>
      </c>
      <c r="B72" s="2">
        <v>1263.8028549999999</v>
      </c>
      <c r="C72" s="2">
        <v>30.48424</v>
      </c>
      <c r="D72" s="2">
        <v>611.95128399999999</v>
      </c>
      <c r="E72" s="2">
        <v>107.48565000000001</v>
      </c>
      <c r="F72" s="2">
        <v>295.675183</v>
      </c>
      <c r="G72" s="2">
        <v>308.23840000000001</v>
      </c>
      <c r="H72" s="2" t="s">
        <v>0</v>
      </c>
      <c r="I72" s="2" t="s">
        <v>0</v>
      </c>
      <c r="J72" s="2" t="s">
        <v>0</v>
      </c>
      <c r="K72" s="2" t="s">
        <v>0</v>
      </c>
      <c r="L72" s="2" t="s">
        <v>0</v>
      </c>
      <c r="M72" s="2" t="s">
        <v>0</v>
      </c>
      <c r="N72" s="2">
        <v>17.453751</v>
      </c>
      <c r="O72" s="2"/>
    </row>
    <row r="73" spans="1:15" x14ac:dyDescent="0.15">
      <c r="A73" s="3">
        <v>37437</v>
      </c>
      <c r="B73" s="2">
        <v>1210.882525</v>
      </c>
      <c r="C73" s="2">
        <v>29.792076999999999</v>
      </c>
      <c r="D73" s="2">
        <v>605.25835099999995</v>
      </c>
      <c r="E73" s="2">
        <v>103.86208999999999</v>
      </c>
      <c r="F73" s="2">
        <v>262.16945199999998</v>
      </c>
      <c r="G73" s="2">
        <v>294.54429499999998</v>
      </c>
      <c r="H73" s="2" t="s">
        <v>0</v>
      </c>
      <c r="I73" s="2" t="s">
        <v>0</v>
      </c>
      <c r="J73" s="2" t="s">
        <v>0</v>
      </c>
      <c r="K73" s="2" t="s">
        <v>0</v>
      </c>
      <c r="L73" s="2" t="s">
        <v>0</v>
      </c>
      <c r="M73" s="2" t="s">
        <v>0</v>
      </c>
      <c r="N73" s="2">
        <v>19.118348000000001</v>
      </c>
      <c r="O73" s="2"/>
    </row>
    <row r="74" spans="1:15" x14ac:dyDescent="0.15">
      <c r="A74" s="3">
        <v>37468</v>
      </c>
      <c r="B74" s="2">
        <v>1187.2938489999999</v>
      </c>
      <c r="C74" s="2">
        <v>31.040517000000001</v>
      </c>
      <c r="D74" s="2">
        <v>606.14306899999997</v>
      </c>
      <c r="E74" s="2">
        <v>105.29870699999999</v>
      </c>
      <c r="F74" s="2">
        <v>243.157431</v>
      </c>
      <c r="G74" s="2">
        <v>289.529786</v>
      </c>
      <c r="H74" s="2" t="s">
        <v>0</v>
      </c>
      <c r="I74" s="2" t="s">
        <v>0</v>
      </c>
      <c r="J74" s="2" t="s">
        <v>0</v>
      </c>
      <c r="K74" s="2" t="s">
        <v>0</v>
      </c>
      <c r="L74" s="2" t="s">
        <v>0</v>
      </c>
      <c r="M74" s="2" t="s">
        <v>0</v>
      </c>
      <c r="N74" s="2">
        <v>17.423044000000001</v>
      </c>
      <c r="O74" s="2"/>
    </row>
    <row r="75" spans="1:15" x14ac:dyDescent="0.15">
      <c r="A75" s="3">
        <v>37499</v>
      </c>
      <c r="B75" s="2">
        <v>1218.594128</v>
      </c>
      <c r="C75" s="2">
        <v>32.899771000000001</v>
      </c>
      <c r="D75" s="2">
        <v>617.67928500000005</v>
      </c>
      <c r="E75" s="2">
        <v>109.475962</v>
      </c>
      <c r="F75" s="2">
        <v>256.604828</v>
      </c>
      <c r="G75" s="2">
        <v>293.62973899999997</v>
      </c>
      <c r="H75" s="2" t="s">
        <v>0</v>
      </c>
      <c r="I75" s="2" t="s">
        <v>0</v>
      </c>
      <c r="J75" s="2" t="s">
        <v>0</v>
      </c>
      <c r="K75" s="2" t="s">
        <v>0</v>
      </c>
      <c r="L75" s="2" t="s">
        <v>0</v>
      </c>
      <c r="M75" s="2" t="s">
        <v>0</v>
      </c>
      <c r="N75" s="2">
        <v>17.780508000000001</v>
      </c>
      <c r="O75" s="2"/>
    </row>
    <row r="76" spans="1:15" x14ac:dyDescent="0.15">
      <c r="A76" s="3">
        <v>37529</v>
      </c>
      <c r="B76" s="2">
        <v>1162.382562</v>
      </c>
      <c r="C76" s="2">
        <v>32.504041999999998</v>
      </c>
      <c r="D76" s="2">
        <v>608.35856999999999</v>
      </c>
      <c r="E76" s="2">
        <v>105.883808</v>
      </c>
      <c r="F76" s="2">
        <v>213.17575199999999</v>
      </c>
      <c r="G76" s="2">
        <v>292.009276</v>
      </c>
      <c r="H76" s="2" t="s">
        <v>0</v>
      </c>
      <c r="I76" s="2" t="s">
        <v>0</v>
      </c>
      <c r="J76" s="2" t="s">
        <v>0</v>
      </c>
      <c r="K76" s="2" t="s">
        <v>0</v>
      </c>
      <c r="L76" s="2" t="s">
        <v>0</v>
      </c>
      <c r="M76" s="2" t="s">
        <v>0</v>
      </c>
      <c r="N76" s="2">
        <v>16.334923</v>
      </c>
      <c r="O76" s="2"/>
    </row>
    <row r="77" spans="1:15" x14ac:dyDescent="0.15">
      <c r="A77" s="3">
        <v>37560</v>
      </c>
      <c r="B77" s="2">
        <v>1188.8384590000001</v>
      </c>
      <c r="C77" s="2">
        <v>35.363534000000001</v>
      </c>
      <c r="D77" s="2">
        <v>605.65670799999998</v>
      </c>
      <c r="E77" s="2">
        <v>106.262373</v>
      </c>
      <c r="F77" s="2">
        <v>236.631404</v>
      </c>
      <c r="G77" s="2">
        <v>292.592623</v>
      </c>
      <c r="H77" s="2" t="s">
        <v>0</v>
      </c>
      <c r="I77" s="2" t="s">
        <v>0</v>
      </c>
      <c r="J77" s="2" t="s">
        <v>0</v>
      </c>
      <c r="K77" s="2" t="s">
        <v>0</v>
      </c>
      <c r="L77" s="2" t="s">
        <v>0</v>
      </c>
      <c r="M77" s="2" t="s">
        <v>0</v>
      </c>
      <c r="N77" s="2">
        <v>18.594189</v>
      </c>
      <c r="O77" s="2"/>
    </row>
    <row r="78" spans="1:15" x14ac:dyDescent="0.15">
      <c r="A78" s="3">
        <v>37590</v>
      </c>
      <c r="B78" s="2">
        <v>1215.1749789999999</v>
      </c>
      <c r="C78" s="2">
        <v>37.293576000000002</v>
      </c>
      <c r="D78" s="2">
        <v>612.76640899999995</v>
      </c>
      <c r="E78" s="2">
        <v>110.735472</v>
      </c>
      <c r="F78" s="2">
        <v>248.56114299999999</v>
      </c>
      <c r="G78" s="2">
        <v>296.93998199999999</v>
      </c>
      <c r="H78" s="2" t="s">
        <v>0</v>
      </c>
      <c r="I78" s="2" t="s">
        <v>0</v>
      </c>
      <c r="J78" s="2" t="s">
        <v>0</v>
      </c>
      <c r="K78" s="2" t="s">
        <v>0</v>
      </c>
      <c r="L78" s="2" t="s">
        <v>0</v>
      </c>
      <c r="M78" s="2" t="s">
        <v>0</v>
      </c>
      <c r="N78" s="2">
        <v>19.613871</v>
      </c>
      <c r="O78" s="2"/>
    </row>
    <row r="79" spans="1:15" x14ac:dyDescent="0.15">
      <c r="A79" s="3">
        <v>37621</v>
      </c>
      <c r="B79" s="2">
        <v>1157.961542</v>
      </c>
      <c r="C79" s="2">
        <v>34.069844000000003</v>
      </c>
      <c r="D79" s="2">
        <v>594.85371099999998</v>
      </c>
      <c r="E79" s="2">
        <v>105.8698</v>
      </c>
      <c r="F79" s="2">
        <v>226.60731999999999</v>
      </c>
      <c r="G79" s="2">
        <v>284.573667</v>
      </c>
      <c r="H79" s="2" t="s">
        <v>0</v>
      </c>
      <c r="I79" s="2" t="s">
        <v>0</v>
      </c>
      <c r="J79" s="2" t="s">
        <v>0</v>
      </c>
      <c r="K79" s="2" t="s">
        <v>0</v>
      </c>
      <c r="L79" s="2" t="s">
        <v>0</v>
      </c>
      <c r="M79" s="2" t="s">
        <v>0</v>
      </c>
      <c r="N79" s="2">
        <v>17.856997</v>
      </c>
      <c r="O79" s="2"/>
    </row>
    <row r="80" spans="1:15" x14ac:dyDescent="0.15">
      <c r="A80" s="3">
        <v>37652</v>
      </c>
      <c r="B80" s="2">
        <v>1163.9244000000001</v>
      </c>
      <c r="C80" s="2">
        <v>35.718266</v>
      </c>
      <c r="D80" s="2">
        <v>603.06840499999998</v>
      </c>
      <c r="E80" s="2">
        <v>109.69688499999999</v>
      </c>
      <c r="F80" s="2">
        <v>223.46562</v>
      </c>
      <c r="G80" s="2">
        <v>284.04863999999998</v>
      </c>
      <c r="H80" s="2" t="s">
        <v>0</v>
      </c>
      <c r="I80" s="2" t="s">
        <v>0</v>
      </c>
      <c r="J80" s="2" t="s">
        <v>0</v>
      </c>
      <c r="K80" s="2" t="s">
        <v>0</v>
      </c>
      <c r="L80" s="2" t="s">
        <v>0</v>
      </c>
      <c r="M80" s="2" t="s">
        <v>0</v>
      </c>
      <c r="N80" s="2">
        <v>17.623470000000001</v>
      </c>
      <c r="O80" s="2"/>
    </row>
    <row r="81" spans="1:15" x14ac:dyDescent="0.15">
      <c r="A81" s="3">
        <v>37680</v>
      </c>
      <c r="B81" s="2">
        <v>1153.35636</v>
      </c>
      <c r="C81" s="2">
        <v>38.380133999999998</v>
      </c>
      <c r="D81" s="2">
        <v>596.82202600000005</v>
      </c>
      <c r="E81" s="2">
        <v>110.365118</v>
      </c>
      <c r="F81" s="2">
        <v>216.68518499999999</v>
      </c>
      <c r="G81" s="2">
        <v>284.22404599999999</v>
      </c>
      <c r="H81" s="2" t="s">
        <v>0</v>
      </c>
      <c r="I81" s="2" t="s">
        <v>0</v>
      </c>
      <c r="J81" s="2" t="s">
        <v>0</v>
      </c>
      <c r="K81" s="2" t="s">
        <v>0</v>
      </c>
      <c r="L81" s="2" t="s">
        <v>0</v>
      </c>
      <c r="M81" s="2" t="s">
        <v>0</v>
      </c>
      <c r="N81" s="2">
        <v>17.244972000000001</v>
      </c>
      <c r="O81" s="2"/>
    </row>
    <row r="82" spans="1:15" x14ac:dyDescent="0.15">
      <c r="A82" s="3">
        <v>37711</v>
      </c>
      <c r="B82" s="2">
        <v>1154.7818179999999</v>
      </c>
      <c r="C82" s="2">
        <v>40.689216000000002</v>
      </c>
      <c r="D82" s="2">
        <v>598.83666900000003</v>
      </c>
      <c r="E82" s="2">
        <v>107.875533</v>
      </c>
      <c r="F82" s="2">
        <v>214.02580900000001</v>
      </c>
      <c r="G82" s="2">
        <v>285.07803000000001</v>
      </c>
      <c r="H82" s="2" t="s">
        <v>0</v>
      </c>
      <c r="I82" s="2" t="s">
        <v>0</v>
      </c>
      <c r="J82" s="2" t="s">
        <v>0</v>
      </c>
      <c r="K82" s="2" t="s">
        <v>0</v>
      </c>
      <c r="L82" s="2" t="s">
        <v>0</v>
      </c>
      <c r="M82" s="2" t="s">
        <v>0</v>
      </c>
      <c r="N82" s="2">
        <v>16.152092</v>
      </c>
      <c r="O82" s="2"/>
    </row>
    <row r="83" spans="1:15" x14ac:dyDescent="0.15">
      <c r="A83" s="3">
        <v>37741</v>
      </c>
      <c r="B83" s="2">
        <v>1178.1350190000001</v>
      </c>
      <c r="C83" s="2">
        <v>36.607731999999999</v>
      </c>
      <c r="D83" s="2">
        <v>603.178855</v>
      </c>
      <c r="E83" s="2">
        <v>112.053738</v>
      </c>
      <c r="F83" s="2">
        <v>228.92547099999999</v>
      </c>
      <c r="G83" s="2">
        <v>290.928111</v>
      </c>
      <c r="H83" s="2" t="s">
        <v>0</v>
      </c>
      <c r="I83" s="2" t="s">
        <v>0</v>
      </c>
      <c r="J83" s="2" t="s">
        <v>0</v>
      </c>
      <c r="K83" s="2" t="s">
        <v>0</v>
      </c>
      <c r="L83" s="2" t="s">
        <v>0</v>
      </c>
      <c r="M83" s="2" t="s">
        <v>0</v>
      </c>
      <c r="N83" s="2">
        <v>18.49485</v>
      </c>
      <c r="O83" s="2"/>
    </row>
    <row r="84" spans="1:15" x14ac:dyDescent="0.15">
      <c r="A84" s="3">
        <v>37772</v>
      </c>
      <c r="B84" s="2">
        <v>1194.1971249999999</v>
      </c>
      <c r="C84" s="2">
        <v>36.058225</v>
      </c>
      <c r="D84" s="2">
        <v>607.19157099999995</v>
      </c>
      <c r="E84" s="2">
        <v>116.36683600000001</v>
      </c>
      <c r="F84" s="2">
        <v>238.83307300000001</v>
      </c>
      <c r="G84" s="2">
        <v>292.71633100000003</v>
      </c>
      <c r="H84" s="2" t="s">
        <v>0</v>
      </c>
      <c r="I84" s="2" t="s">
        <v>0</v>
      </c>
      <c r="J84" s="2" t="s">
        <v>0</v>
      </c>
      <c r="K84" s="2" t="s">
        <v>0</v>
      </c>
      <c r="L84" s="2" t="s">
        <v>0</v>
      </c>
      <c r="M84" s="2" t="s">
        <v>0</v>
      </c>
      <c r="N84" s="2">
        <v>19.397919999999999</v>
      </c>
      <c r="O84" s="2"/>
    </row>
    <row r="85" spans="1:15" x14ac:dyDescent="0.15">
      <c r="A85" s="3">
        <v>37802</v>
      </c>
      <c r="B85" s="2">
        <v>1231.955606</v>
      </c>
      <c r="C85" s="2">
        <v>36.516108000000003</v>
      </c>
      <c r="D85" s="2">
        <v>613.53765899999996</v>
      </c>
      <c r="E85" s="2">
        <v>115.411135</v>
      </c>
      <c r="F85" s="2">
        <v>251.54534699999999</v>
      </c>
      <c r="G85" s="2">
        <v>310.24808100000001</v>
      </c>
      <c r="H85" s="2" t="s">
        <v>0</v>
      </c>
      <c r="I85" s="2" t="s">
        <v>0</v>
      </c>
      <c r="J85" s="2" t="s">
        <v>0</v>
      </c>
      <c r="K85" s="2" t="s">
        <v>0</v>
      </c>
      <c r="L85" s="2" t="s">
        <v>0</v>
      </c>
      <c r="M85" s="2" t="s">
        <v>0</v>
      </c>
      <c r="N85" s="2">
        <v>20.108418</v>
      </c>
      <c r="O85" s="2"/>
    </row>
    <row r="86" spans="1:15" x14ac:dyDescent="0.15">
      <c r="A86" s="3">
        <v>37833</v>
      </c>
      <c r="B86" s="2">
        <v>1250.7026310000001</v>
      </c>
      <c r="C86" s="2">
        <v>35.908105999999997</v>
      </c>
      <c r="D86" s="2">
        <v>612.88403900000003</v>
      </c>
      <c r="E86" s="2">
        <v>113.82081599999999</v>
      </c>
      <c r="F86" s="2">
        <v>258.60066599999999</v>
      </c>
      <c r="G86" s="2">
        <v>318.85177199999998</v>
      </c>
      <c r="H86" s="2" t="s">
        <v>0</v>
      </c>
      <c r="I86" s="2" t="s">
        <v>0</v>
      </c>
      <c r="J86" s="2" t="s">
        <v>0</v>
      </c>
      <c r="K86" s="2" t="s">
        <v>0</v>
      </c>
      <c r="L86" s="2" t="s">
        <v>0</v>
      </c>
      <c r="M86" s="2" t="s">
        <v>0</v>
      </c>
      <c r="N86" s="2">
        <v>24.458051000000001</v>
      </c>
      <c r="O86" s="2"/>
    </row>
    <row r="87" spans="1:15" x14ac:dyDescent="0.15">
      <c r="A87" s="3">
        <v>37864</v>
      </c>
      <c r="B87" s="2">
        <v>1274.122165</v>
      </c>
      <c r="C87" s="2">
        <v>36.107322000000003</v>
      </c>
      <c r="D87" s="2">
        <v>620.14851099999998</v>
      </c>
      <c r="E87" s="2">
        <v>117.336455</v>
      </c>
      <c r="F87" s="2">
        <v>268.80596200000002</v>
      </c>
      <c r="G87" s="2">
        <v>326.73673500000001</v>
      </c>
      <c r="H87" s="2" t="s">
        <v>0</v>
      </c>
      <c r="I87" s="2" t="s">
        <v>0</v>
      </c>
      <c r="J87" s="2" t="s">
        <v>0</v>
      </c>
      <c r="K87" s="2" t="s">
        <v>0</v>
      </c>
      <c r="L87" s="2" t="s">
        <v>0</v>
      </c>
      <c r="M87" s="2" t="s">
        <v>0</v>
      </c>
      <c r="N87" s="2">
        <v>22.323636</v>
      </c>
      <c r="O87" s="2"/>
    </row>
    <row r="88" spans="1:15" x14ac:dyDescent="0.15">
      <c r="A88" s="3">
        <v>37894</v>
      </c>
      <c r="B88" s="2">
        <v>1262.5931439999999</v>
      </c>
      <c r="C88" s="2">
        <v>34.067438000000003</v>
      </c>
      <c r="D88" s="2">
        <v>616.21276999999998</v>
      </c>
      <c r="E88" s="2">
        <v>118.764983</v>
      </c>
      <c r="F88" s="2">
        <v>263.57142800000003</v>
      </c>
      <c r="G88" s="2">
        <v>324.82611000000003</v>
      </c>
      <c r="H88" s="2" t="s">
        <v>0</v>
      </c>
      <c r="I88" s="2" t="s">
        <v>0</v>
      </c>
      <c r="J88" s="2" t="s">
        <v>0</v>
      </c>
      <c r="K88" s="2" t="s">
        <v>0</v>
      </c>
      <c r="L88" s="2" t="s">
        <v>0</v>
      </c>
      <c r="M88" s="2" t="s">
        <v>0</v>
      </c>
      <c r="N88" s="2">
        <v>23.915399999999998</v>
      </c>
      <c r="O88" s="2"/>
    </row>
    <row r="89" spans="1:15" x14ac:dyDescent="0.15">
      <c r="A89" s="3">
        <v>37925</v>
      </c>
      <c r="B89" s="2">
        <v>1313.777233</v>
      </c>
      <c r="C89" s="2">
        <v>35.024760000000001</v>
      </c>
      <c r="D89" s="2">
        <v>626.47441900000001</v>
      </c>
      <c r="E89" s="2">
        <v>119.99636</v>
      </c>
      <c r="F89" s="2">
        <v>288.48666500000002</v>
      </c>
      <c r="G89" s="2">
        <v>336.96262000000002</v>
      </c>
      <c r="H89" s="2" t="s">
        <v>0</v>
      </c>
      <c r="I89" s="2" t="s">
        <v>0</v>
      </c>
      <c r="J89" s="2" t="s">
        <v>0</v>
      </c>
      <c r="K89" s="2" t="s">
        <v>0</v>
      </c>
      <c r="L89" s="2" t="s">
        <v>0</v>
      </c>
      <c r="M89" s="2" t="s">
        <v>0</v>
      </c>
      <c r="N89" s="2">
        <v>26.828766999999999</v>
      </c>
      <c r="O89" s="2"/>
    </row>
    <row r="90" spans="1:15" x14ac:dyDescent="0.15">
      <c r="A90" s="3">
        <v>37955</v>
      </c>
      <c r="B90" s="2">
        <v>1304.4525020000001</v>
      </c>
      <c r="C90" s="2">
        <v>34.776629999999997</v>
      </c>
      <c r="D90" s="2">
        <v>619.66437399999995</v>
      </c>
      <c r="E90" s="2">
        <v>117.44457800000001</v>
      </c>
      <c r="F90" s="2">
        <v>286.65876100000003</v>
      </c>
      <c r="G90" s="2">
        <v>335.979107</v>
      </c>
      <c r="H90" s="2" t="s">
        <v>0</v>
      </c>
      <c r="I90" s="2" t="s">
        <v>0</v>
      </c>
      <c r="J90" s="2" t="s">
        <v>0</v>
      </c>
      <c r="K90" s="2" t="s">
        <v>0</v>
      </c>
      <c r="L90" s="2" t="s">
        <v>0</v>
      </c>
      <c r="M90" s="2" t="s">
        <v>0</v>
      </c>
      <c r="N90" s="2">
        <v>27.373626000000002</v>
      </c>
      <c r="O90" s="2"/>
    </row>
    <row r="91" spans="1:15" x14ac:dyDescent="0.15">
      <c r="A91" s="3">
        <v>37986</v>
      </c>
      <c r="B91" s="2">
        <v>1306.757556</v>
      </c>
      <c r="C91" s="2">
        <v>33.429118000000003</v>
      </c>
      <c r="D91" s="2">
        <v>608.82479599999999</v>
      </c>
      <c r="E91" s="2">
        <v>112.89023400000001</v>
      </c>
      <c r="F91" s="2">
        <v>294.03479199999998</v>
      </c>
      <c r="G91" s="2">
        <v>342.50172300000003</v>
      </c>
      <c r="H91" s="2" t="s">
        <v>0</v>
      </c>
      <c r="I91" s="2" t="s">
        <v>0</v>
      </c>
      <c r="J91" s="2" t="s">
        <v>0</v>
      </c>
      <c r="K91" s="2" t="s">
        <v>0</v>
      </c>
      <c r="L91" s="2" t="s">
        <v>0</v>
      </c>
      <c r="M91" s="2" t="s">
        <v>0</v>
      </c>
      <c r="N91" s="2">
        <v>27.967126</v>
      </c>
      <c r="O91" s="2"/>
    </row>
    <row r="92" spans="1:15" x14ac:dyDescent="0.15">
      <c r="A92" s="3">
        <v>38017</v>
      </c>
      <c r="B92" s="2">
        <v>1344.819827</v>
      </c>
      <c r="C92" s="2">
        <v>33.830533000000003</v>
      </c>
      <c r="D92" s="2">
        <v>617.16880600000002</v>
      </c>
      <c r="E92" s="2">
        <v>114.548833</v>
      </c>
      <c r="F92" s="2">
        <v>306.783907</v>
      </c>
      <c r="G92" s="2">
        <v>357.04562499999997</v>
      </c>
      <c r="H92" s="2" t="s">
        <v>0</v>
      </c>
      <c r="I92" s="2" t="s">
        <v>0</v>
      </c>
      <c r="J92" s="2" t="s">
        <v>0</v>
      </c>
      <c r="K92" s="2" t="s">
        <v>0</v>
      </c>
      <c r="L92" s="2" t="s">
        <v>0</v>
      </c>
      <c r="M92" s="2" t="s">
        <v>0</v>
      </c>
      <c r="N92" s="2">
        <v>29.990955</v>
      </c>
      <c r="O92" s="2"/>
    </row>
    <row r="93" spans="1:15" x14ac:dyDescent="0.15">
      <c r="A93" s="3">
        <v>38046</v>
      </c>
      <c r="B93" s="2">
        <v>1379.4712549999999</v>
      </c>
      <c r="C93" s="2">
        <v>33.438122</v>
      </c>
      <c r="D93" s="2">
        <v>625.60487599999999</v>
      </c>
      <c r="E93" s="2">
        <v>118.50013800000001</v>
      </c>
      <c r="F93" s="2">
        <v>319.70595400000002</v>
      </c>
      <c r="G93" s="2">
        <v>368.54350399999998</v>
      </c>
      <c r="H93" s="2" t="s">
        <v>0</v>
      </c>
      <c r="I93" s="2" t="s">
        <v>0</v>
      </c>
      <c r="J93" s="2" t="s">
        <v>0</v>
      </c>
      <c r="K93" s="2" t="s">
        <v>0</v>
      </c>
      <c r="L93" s="2" t="s">
        <v>0</v>
      </c>
      <c r="M93" s="2" t="s">
        <v>0</v>
      </c>
      <c r="N93" s="2">
        <v>32.178795999999998</v>
      </c>
      <c r="O93" s="2"/>
    </row>
    <row r="94" spans="1:15" x14ac:dyDescent="0.15">
      <c r="A94" s="3">
        <v>38077</v>
      </c>
      <c r="B94" s="2">
        <v>1382.637643</v>
      </c>
      <c r="C94" s="2">
        <v>33.376643000000001</v>
      </c>
      <c r="D94" s="2">
        <v>623.71704199999999</v>
      </c>
      <c r="E94" s="2">
        <v>119.604941</v>
      </c>
      <c r="F94" s="2">
        <v>319.37224900000001</v>
      </c>
      <c r="G94" s="2">
        <v>372.49712</v>
      </c>
      <c r="H94" s="2" t="s">
        <v>0</v>
      </c>
      <c r="I94" s="2" t="s">
        <v>0</v>
      </c>
      <c r="J94" s="2" t="s">
        <v>0</v>
      </c>
      <c r="K94" s="2" t="s">
        <v>0</v>
      </c>
      <c r="L94" s="2" t="s">
        <v>0</v>
      </c>
      <c r="M94" s="2" t="s">
        <v>0</v>
      </c>
      <c r="N94" s="2">
        <v>33.674585999999998</v>
      </c>
      <c r="O94" s="2"/>
    </row>
    <row r="95" spans="1:15" x14ac:dyDescent="0.15">
      <c r="A95" s="3">
        <v>38107</v>
      </c>
      <c r="B95" s="2">
        <v>1385.7860290000001</v>
      </c>
      <c r="C95" s="2">
        <v>33.720526999999997</v>
      </c>
      <c r="D95" s="2">
        <v>617.83426799999995</v>
      </c>
      <c r="E95" s="2">
        <v>115.411119</v>
      </c>
      <c r="F95" s="2">
        <v>320.43116800000001</v>
      </c>
      <c r="G95" s="2">
        <v>377.27061200000003</v>
      </c>
      <c r="H95" s="2" t="s">
        <v>0</v>
      </c>
      <c r="I95" s="2" t="s">
        <v>0</v>
      </c>
      <c r="J95" s="2" t="s">
        <v>0</v>
      </c>
      <c r="K95" s="2" t="s">
        <v>0</v>
      </c>
      <c r="L95" s="2" t="s">
        <v>0</v>
      </c>
      <c r="M95" s="2" t="s">
        <v>0</v>
      </c>
      <c r="N95" s="2">
        <v>36.529449</v>
      </c>
      <c r="O95" s="2"/>
    </row>
    <row r="96" spans="1:15" x14ac:dyDescent="0.15">
      <c r="A96" s="3">
        <v>38138</v>
      </c>
      <c r="B96" s="2">
        <v>1355.3822029999999</v>
      </c>
      <c r="C96" s="2">
        <v>31.040969</v>
      </c>
      <c r="D96" s="2">
        <v>606.859511</v>
      </c>
      <c r="E96" s="2">
        <v>114.260103</v>
      </c>
      <c r="F96" s="2">
        <v>313.56475999999998</v>
      </c>
      <c r="G96" s="2">
        <v>367.13669299999998</v>
      </c>
      <c r="H96" s="2" t="s">
        <v>0</v>
      </c>
      <c r="I96" s="2" t="s">
        <v>0</v>
      </c>
      <c r="J96" s="2" t="s">
        <v>0</v>
      </c>
      <c r="K96" s="2" t="s">
        <v>0</v>
      </c>
      <c r="L96" s="2" t="s">
        <v>0</v>
      </c>
      <c r="M96" s="2" t="s">
        <v>0</v>
      </c>
      <c r="N96" s="2">
        <v>36.780268</v>
      </c>
      <c r="O96" s="2"/>
    </row>
    <row r="97" spans="1:15" x14ac:dyDescent="0.15">
      <c r="A97" s="3">
        <v>38168</v>
      </c>
      <c r="B97" s="2">
        <v>1363.058252</v>
      </c>
      <c r="C97" s="2">
        <v>31.007985000000001</v>
      </c>
      <c r="D97" s="2">
        <v>602.48535400000003</v>
      </c>
      <c r="E97" s="2">
        <v>109.340144</v>
      </c>
      <c r="F97" s="2">
        <v>318.05817500000001</v>
      </c>
      <c r="G97" s="2">
        <v>372.05688500000002</v>
      </c>
      <c r="H97" s="2" t="s">
        <v>0</v>
      </c>
      <c r="I97" s="2" t="s">
        <v>0</v>
      </c>
      <c r="J97" s="2" t="s">
        <v>0</v>
      </c>
      <c r="K97" s="2" t="s">
        <v>0</v>
      </c>
      <c r="L97" s="2" t="s">
        <v>0</v>
      </c>
      <c r="M97" s="2" t="s">
        <v>0</v>
      </c>
      <c r="N97" s="2">
        <v>39.449854000000002</v>
      </c>
      <c r="O97" s="2"/>
    </row>
    <row r="98" spans="1:15" x14ac:dyDescent="0.15">
      <c r="A98" s="3">
        <v>38199</v>
      </c>
      <c r="B98" s="2">
        <v>1370.5321650000001</v>
      </c>
      <c r="C98" s="2">
        <v>32.295198999999997</v>
      </c>
      <c r="D98" s="2">
        <v>612.22057500000005</v>
      </c>
      <c r="E98" s="2">
        <v>108.77743100000001</v>
      </c>
      <c r="F98" s="2">
        <v>309.7167</v>
      </c>
      <c r="G98" s="2">
        <v>374.25003500000003</v>
      </c>
      <c r="H98" s="2" t="s">
        <v>0</v>
      </c>
      <c r="I98" s="2" t="s">
        <v>0</v>
      </c>
      <c r="J98" s="2" t="s">
        <v>0</v>
      </c>
      <c r="K98" s="2" t="s">
        <v>0</v>
      </c>
      <c r="L98" s="2" t="s">
        <v>0</v>
      </c>
      <c r="M98" s="2" t="s">
        <v>0</v>
      </c>
      <c r="N98" s="2">
        <v>42.049661</v>
      </c>
      <c r="O98" s="2"/>
    </row>
    <row r="99" spans="1:15" x14ac:dyDescent="0.15">
      <c r="A99" s="3">
        <v>38230</v>
      </c>
      <c r="B99" s="2">
        <v>1377.365168</v>
      </c>
      <c r="C99" s="2">
        <v>31.983280000000001</v>
      </c>
      <c r="D99" s="2">
        <v>617.74010399999997</v>
      </c>
      <c r="E99" s="2">
        <v>109.596611</v>
      </c>
      <c r="F99" s="2">
        <v>311.63220000000001</v>
      </c>
      <c r="G99" s="2">
        <v>373.49094100000002</v>
      </c>
      <c r="H99" s="2" t="s">
        <v>0</v>
      </c>
      <c r="I99" s="2" t="s">
        <v>0</v>
      </c>
      <c r="J99" s="2" t="s">
        <v>0</v>
      </c>
      <c r="K99" s="2" t="s">
        <v>0</v>
      </c>
      <c r="L99" s="2" t="s">
        <v>0</v>
      </c>
      <c r="M99" s="2" t="s">
        <v>0</v>
      </c>
      <c r="N99" s="2">
        <v>42.518644000000002</v>
      </c>
      <c r="O99" s="2"/>
    </row>
    <row r="100" spans="1:15" x14ac:dyDescent="0.15">
      <c r="A100" s="3">
        <v>38260</v>
      </c>
      <c r="B100" s="2">
        <v>1387.315713</v>
      </c>
      <c r="C100" s="2">
        <v>31.632631</v>
      </c>
      <c r="D100" s="2">
        <v>618.49346000000003</v>
      </c>
      <c r="E100" s="2">
        <v>107.88521299999999</v>
      </c>
      <c r="F100" s="2">
        <v>318.91853099999997</v>
      </c>
      <c r="G100" s="2">
        <v>374.323058</v>
      </c>
      <c r="H100" s="2" t="s">
        <v>0</v>
      </c>
      <c r="I100" s="2" t="s">
        <v>0</v>
      </c>
      <c r="J100" s="2" t="s">
        <v>0</v>
      </c>
      <c r="K100" s="2" t="s">
        <v>0</v>
      </c>
      <c r="L100" s="2" t="s">
        <v>0</v>
      </c>
      <c r="M100" s="2" t="s">
        <v>0</v>
      </c>
      <c r="N100" s="2">
        <v>43.948033000000002</v>
      </c>
      <c r="O100" s="2"/>
    </row>
    <row r="101" spans="1:15" x14ac:dyDescent="0.15">
      <c r="A101" s="3">
        <v>38291</v>
      </c>
      <c r="B101" s="2">
        <v>1371.9941249999999</v>
      </c>
      <c r="C101" s="2">
        <v>31.486989999999999</v>
      </c>
      <c r="D101" s="2">
        <v>608.320606</v>
      </c>
      <c r="E101" s="2">
        <v>106.20844</v>
      </c>
      <c r="F101" s="2">
        <v>318.438896</v>
      </c>
      <c r="G101" s="2">
        <v>368.24307299999998</v>
      </c>
      <c r="H101" s="2" t="s">
        <v>0</v>
      </c>
      <c r="I101" s="2" t="s">
        <v>0</v>
      </c>
      <c r="J101" s="2" t="s">
        <v>0</v>
      </c>
      <c r="K101" s="2" t="s">
        <v>0</v>
      </c>
      <c r="L101" s="2" t="s">
        <v>0</v>
      </c>
      <c r="M101" s="2" t="s">
        <v>0</v>
      </c>
      <c r="N101" s="2">
        <v>45.504553999999999</v>
      </c>
      <c r="O101" s="2"/>
    </row>
    <row r="102" spans="1:15" x14ac:dyDescent="0.15">
      <c r="A102" s="3">
        <v>38321</v>
      </c>
      <c r="B102" s="2">
        <v>1362.5044310000001</v>
      </c>
      <c r="C102" s="2">
        <v>30.54148</v>
      </c>
      <c r="D102" s="2">
        <v>600.82938799999999</v>
      </c>
      <c r="E102" s="2">
        <v>108.39294200000001</v>
      </c>
      <c r="F102" s="2">
        <v>320.19514700000002</v>
      </c>
      <c r="G102" s="2">
        <v>364.763533</v>
      </c>
      <c r="H102" s="2" t="s">
        <v>0</v>
      </c>
      <c r="I102" s="2" t="s">
        <v>0</v>
      </c>
      <c r="J102" s="2" t="s">
        <v>0</v>
      </c>
      <c r="K102" s="2" t="s">
        <v>0</v>
      </c>
      <c r="L102" s="2" t="s">
        <v>0</v>
      </c>
      <c r="M102" s="2" t="s">
        <v>0</v>
      </c>
      <c r="N102" s="2">
        <v>46.174880000000002</v>
      </c>
      <c r="O102" s="2"/>
    </row>
    <row r="103" spans="1:15" x14ac:dyDescent="0.15">
      <c r="A103" s="3">
        <v>38352</v>
      </c>
      <c r="B103" s="2">
        <v>1392.1791499999999</v>
      </c>
      <c r="C103" s="2">
        <v>31.932542999999999</v>
      </c>
      <c r="D103" s="2">
        <v>605.45439999999996</v>
      </c>
      <c r="E103" s="2">
        <v>109.53264299999999</v>
      </c>
      <c r="F103" s="2">
        <v>333.20427000000001</v>
      </c>
      <c r="G103" s="2">
        <v>376.65089499999999</v>
      </c>
      <c r="H103" s="2" t="s">
        <v>0</v>
      </c>
      <c r="I103" s="2" t="s">
        <v>0</v>
      </c>
      <c r="J103" s="2" t="s">
        <v>0</v>
      </c>
      <c r="K103" s="2" t="s">
        <v>0</v>
      </c>
      <c r="L103" s="2" t="s">
        <v>0</v>
      </c>
      <c r="M103" s="2" t="s">
        <v>0</v>
      </c>
      <c r="N103" s="2">
        <v>44.937044</v>
      </c>
      <c r="O103" s="2"/>
    </row>
    <row r="104" spans="1:15" x14ac:dyDescent="0.15">
      <c r="A104" s="3">
        <v>38383</v>
      </c>
      <c r="B104" s="2">
        <v>1436.1760469999999</v>
      </c>
      <c r="C104" s="2">
        <v>32.382102000000003</v>
      </c>
      <c r="D104" s="2">
        <v>618.41205000000002</v>
      </c>
      <c r="E104" s="2">
        <v>112.936412</v>
      </c>
      <c r="F104" s="2">
        <v>344.04003</v>
      </c>
      <c r="G104" s="2">
        <v>389.95198299999998</v>
      </c>
      <c r="H104" s="2" t="s">
        <v>0</v>
      </c>
      <c r="I104" s="2" t="s">
        <v>0</v>
      </c>
      <c r="J104" s="2" t="s">
        <v>0</v>
      </c>
      <c r="K104" s="2" t="s">
        <v>0</v>
      </c>
      <c r="L104" s="2" t="s">
        <v>0</v>
      </c>
      <c r="M104" s="2" t="s">
        <v>0</v>
      </c>
      <c r="N104" s="2">
        <v>51.389879999999998</v>
      </c>
      <c r="O104" s="2"/>
    </row>
    <row r="105" spans="1:15" ht="14" thickBot="1" x14ac:dyDescent="0.2">
      <c r="A105" s="3">
        <v>38411</v>
      </c>
      <c r="B105" s="2">
        <v>1438.1749420000001</v>
      </c>
      <c r="C105" s="2">
        <v>31.54711</v>
      </c>
      <c r="D105" s="2">
        <v>609.52784899999995</v>
      </c>
      <c r="E105" s="2">
        <v>112.73160799999999</v>
      </c>
      <c r="F105" s="2">
        <v>351.24347999999998</v>
      </c>
      <c r="G105" s="2">
        <v>392.47350499999999</v>
      </c>
      <c r="H105" s="2" t="s">
        <v>0</v>
      </c>
      <c r="I105" s="2" t="s">
        <v>0</v>
      </c>
      <c r="J105" s="2" t="s">
        <v>0</v>
      </c>
      <c r="K105" s="2" t="s">
        <v>0</v>
      </c>
      <c r="L105" s="2" t="s">
        <v>0</v>
      </c>
      <c r="M105" s="2" t="s">
        <v>0</v>
      </c>
      <c r="N105" s="2">
        <v>53.382993999999997</v>
      </c>
      <c r="O105" s="2"/>
    </row>
    <row r="106" spans="1:15" ht="14" thickTop="1" x14ac:dyDescent="0.15">
      <c r="A106" s="3">
        <v>38442</v>
      </c>
      <c r="B106" s="2">
        <v>1521.963712</v>
      </c>
      <c r="C106" s="2">
        <v>38.252029</v>
      </c>
      <c r="D106" s="2">
        <v>579.58717899999999</v>
      </c>
      <c r="E106" s="2">
        <v>116.19495000000001</v>
      </c>
      <c r="F106" s="2">
        <v>317.60723899999999</v>
      </c>
      <c r="G106" s="10">
        <v>476.37463400000001</v>
      </c>
      <c r="H106" s="9" t="s">
        <v>0</v>
      </c>
      <c r="I106" s="2">
        <v>95.155974000000001</v>
      </c>
      <c r="J106" s="2" t="s">
        <v>0</v>
      </c>
      <c r="K106" s="2" t="s">
        <v>0</v>
      </c>
      <c r="L106" s="2" t="s">
        <v>0</v>
      </c>
      <c r="M106" s="2" t="s">
        <v>0</v>
      </c>
      <c r="N106" s="8">
        <v>14.986665</v>
      </c>
      <c r="O106" s="2"/>
    </row>
    <row r="107" spans="1:15" x14ac:dyDescent="0.15">
      <c r="A107" s="3">
        <v>38472</v>
      </c>
      <c r="B107" s="2">
        <v>1521.9197079999999</v>
      </c>
      <c r="C107" s="2">
        <v>36.943942</v>
      </c>
      <c r="D107" s="2">
        <v>582.87360699999999</v>
      </c>
      <c r="E107" s="2">
        <v>119.130112</v>
      </c>
      <c r="F107" s="2">
        <v>311.29135000000002</v>
      </c>
      <c r="G107" s="2">
        <v>478.47760099999999</v>
      </c>
      <c r="H107" s="2" t="s">
        <v>0</v>
      </c>
      <c r="I107" s="2">
        <v>96.123765000000006</v>
      </c>
      <c r="J107" s="2" t="s">
        <v>0</v>
      </c>
      <c r="K107" s="2" t="s">
        <v>0</v>
      </c>
      <c r="L107" s="2" t="s">
        <v>0</v>
      </c>
      <c r="M107" s="2" t="s">
        <v>0</v>
      </c>
      <c r="N107" s="2">
        <v>16.209441999999999</v>
      </c>
      <c r="O107" s="2"/>
    </row>
    <row r="108" spans="1:15" x14ac:dyDescent="0.15">
      <c r="A108" s="3">
        <v>38503</v>
      </c>
      <c r="B108" s="2">
        <v>1576.596695</v>
      </c>
      <c r="C108" s="2">
        <v>38.859582000000003</v>
      </c>
      <c r="D108" s="2">
        <v>594.38345600000002</v>
      </c>
      <c r="E108" s="2">
        <v>115.636287</v>
      </c>
      <c r="F108" s="2">
        <v>322.74416200000002</v>
      </c>
      <c r="G108" s="2">
        <v>500.88341700000001</v>
      </c>
      <c r="H108" s="2" t="s">
        <v>0</v>
      </c>
      <c r="I108" s="2">
        <v>103.675493</v>
      </c>
      <c r="J108" s="2" t="s">
        <v>0</v>
      </c>
      <c r="K108" s="2" t="s">
        <v>0</v>
      </c>
      <c r="L108" s="2" t="s">
        <v>0</v>
      </c>
      <c r="M108" s="2" t="s">
        <v>0</v>
      </c>
      <c r="N108" s="2">
        <v>16.050585000000002</v>
      </c>
      <c r="O108" s="2"/>
    </row>
    <row r="109" spans="1:15" x14ac:dyDescent="0.15">
      <c r="A109" s="3">
        <v>38533</v>
      </c>
      <c r="B109" s="2">
        <v>1622.8510040000001</v>
      </c>
      <c r="C109" s="2">
        <v>41.838133999999997</v>
      </c>
      <c r="D109" s="2">
        <v>586.285977</v>
      </c>
      <c r="E109" s="2">
        <v>118.890063</v>
      </c>
      <c r="F109" s="2">
        <v>338.59159799999998</v>
      </c>
      <c r="G109" s="2">
        <v>526.07658200000003</v>
      </c>
      <c r="H109" s="2" t="s">
        <v>0</v>
      </c>
      <c r="I109" s="2">
        <v>114.02260200000001</v>
      </c>
      <c r="J109" s="2" t="s">
        <v>0</v>
      </c>
      <c r="K109" s="2" t="s">
        <v>0</v>
      </c>
      <c r="L109" s="2" t="s">
        <v>0</v>
      </c>
      <c r="M109" s="2" t="s">
        <v>0</v>
      </c>
      <c r="N109" s="2">
        <v>16.036113</v>
      </c>
      <c r="O109" s="2"/>
    </row>
    <row r="110" spans="1:15" x14ac:dyDescent="0.15">
      <c r="A110" s="3">
        <v>38564</v>
      </c>
      <c r="B110" s="2">
        <v>1646.408457</v>
      </c>
      <c r="C110" s="2">
        <v>43.521031000000001</v>
      </c>
      <c r="D110" s="2">
        <v>578.587672</v>
      </c>
      <c r="E110" s="2">
        <v>114.912356</v>
      </c>
      <c r="F110" s="2">
        <v>347.682885</v>
      </c>
      <c r="G110" s="2">
        <v>541.76665100000002</v>
      </c>
      <c r="H110" s="2" t="s">
        <v>0</v>
      </c>
      <c r="I110" s="2">
        <v>118.902182</v>
      </c>
      <c r="J110" s="2" t="s">
        <v>0</v>
      </c>
      <c r="K110" s="2" t="s">
        <v>0</v>
      </c>
      <c r="L110" s="2" t="s">
        <v>0</v>
      </c>
      <c r="M110" s="2" t="s">
        <v>0</v>
      </c>
      <c r="N110" s="2">
        <v>15.948033000000001</v>
      </c>
      <c r="O110" s="2"/>
    </row>
    <row r="111" spans="1:15" x14ac:dyDescent="0.15">
      <c r="A111" s="3">
        <v>38595</v>
      </c>
      <c r="B111" s="2">
        <v>1651.526556</v>
      </c>
      <c r="C111" s="2">
        <v>43.450586000000001</v>
      </c>
      <c r="D111" s="2">
        <v>574.37091099999998</v>
      </c>
      <c r="E111" s="2">
        <v>115.87305000000001</v>
      </c>
      <c r="F111" s="2">
        <v>362.06856499999998</v>
      </c>
      <c r="G111" s="2">
        <v>528.42071899999996</v>
      </c>
      <c r="H111" s="2" t="s">
        <v>0</v>
      </c>
      <c r="I111" s="2">
        <v>127.411367</v>
      </c>
      <c r="J111" s="2" t="s">
        <v>0</v>
      </c>
      <c r="K111" s="2" t="s">
        <v>0</v>
      </c>
      <c r="L111" s="2" t="s">
        <v>0</v>
      </c>
      <c r="M111" s="2" t="s">
        <v>0</v>
      </c>
      <c r="N111" s="2">
        <v>15.804404</v>
      </c>
      <c r="O111" s="2"/>
    </row>
    <row r="112" spans="1:15" x14ac:dyDescent="0.15">
      <c r="A112" s="3">
        <v>38625</v>
      </c>
      <c r="B112" s="2">
        <v>1725.828434</v>
      </c>
      <c r="C112" s="2">
        <v>43.904725999999997</v>
      </c>
      <c r="D112" s="2">
        <v>584.31203400000004</v>
      </c>
      <c r="E112" s="2">
        <v>120.485339</v>
      </c>
      <c r="F112" s="2">
        <v>385.86908</v>
      </c>
      <c r="G112" s="2">
        <v>554.35409800000002</v>
      </c>
      <c r="H112" s="2" t="s">
        <v>0</v>
      </c>
      <c r="I112" s="2">
        <v>140.586986</v>
      </c>
      <c r="J112" s="2" t="s">
        <v>0</v>
      </c>
      <c r="K112" s="2" t="s">
        <v>0</v>
      </c>
      <c r="L112" s="2" t="s">
        <v>0</v>
      </c>
      <c r="M112" s="2" t="s">
        <v>0</v>
      </c>
      <c r="N112" s="2">
        <v>16.801511999999999</v>
      </c>
      <c r="O112" s="2"/>
    </row>
    <row r="113" spans="1:15" x14ac:dyDescent="0.15">
      <c r="A113" s="3">
        <v>38656</v>
      </c>
      <c r="B113" s="2">
        <v>1689.1086499999999</v>
      </c>
      <c r="C113" s="2">
        <v>45.528945</v>
      </c>
      <c r="D113" s="2">
        <v>571.34277099999997</v>
      </c>
      <c r="E113" s="2">
        <v>116.517702</v>
      </c>
      <c r="F113" s="2">
        <v>342.38698399999998</v>
      </c>
      <c r="G113" s="2">
        <v>575.49953900000003</v>
      </c>
      <c r="H113" s="2" t="s">
        <v>0</v>
      </c>
      <c r="I113" s="2">
        <v>137.62356399999999</v>
      </c>
      <c r="J113" s="2" t="s">
        <v>0</v>
      </c>
      <c r="K113" s="2" t="s">
        <v>0</v>
      </c>
      <c r="L113" s="2" t="s">
        <v>0</v>
      </c>
      <c r="M113" s="2" t="s">
        <v>0</v>
      </c>
      <c r="N113" s="2">
        <v>16.726844</v>
      </c>
      <c r="O113" s="2"/>
    </row>
    <row r="114" spans="1:15" x14ac:dyDescent="0.15">
      <c r="A114" s="3">
        <v>38686</v>
      </c>
      <c r="B114" s="2">
        <v>1742.2379550000001</v>
      </c>
      <c r="C114" s="2">
        <v>46.56024</v>
      </c>
      <c r="D114" s="2">
        <v>575.19766900000002</v>
      </c>
      <c r="E114" s="2">
        <v>117.33451100000001</v>
      </c>
      <c r="F114" s="2">
        <v>360.05526300000002</v>
      </c>
      <c r="G114" s="2">
        <v>603.14991199999997</v>
      </c>
      <c r="H114" s="2" t="s">
        <v>0</v>
      </c>
      <c r="I114" s="2">
        <v>140.14824400000001</v>
      </c>
      <c r="J114" s="2" t="s">
        <v>0</v>
      </c>
      <c r="K114" s="2" t="s">
        <v>0</v>
      </c>
      <c r="L114" s="2" t="s">
        <v>0</v>
      </c>
      <c r="M114" s="2" t="s">
        <v>0</v>
      </c>
      <c r="N114" s="2">
        <v>17.126626000000002</v>
      </c>
      <c r="O114" s="2"/>
    </row>
    <row r="115" spans="1:15" x14ac:dyDescent="0.15">
      <c r="A115" s="3">
        <v>38717</v>
      </c>
      <c r="B115" s="2">
        <v>1768.2801320000001</v>
      </c>
      <c r="C115" s="2">
        <v>47.10859</v>
      </c>
      <c r="D115" s="2">
        <v>569.97845400000006</v>
      </c>
      <c r="E115" s="2">
        <v>118.58712</v>
      </c>
      <c r="F115" s="2">
        <v>369.38412499999998</v>
      </c>
      <c r="G115" s="2">
        <v>622.95414300000004</v>
      </c>
      <c r="H115" s="2" t="s">
        <v>0</v>
      </c>
      <c r="I115" s="2">
        <v>141.274272</v>
      </c>
      <c r="J115" s="2" t="s">
        <v>0</v>
      </c>
      <c r="K115" s="2" t="s">
        <v>0</v>
      </c>
      <c r="L115" s="2" t="s">
        <v>0</v>
      </c>
      <c r="M115" s="2" t="s">
        <v>0</v>
      </c>
      <c r="N115" s="2">
        <v>17.580545000000001</v>
      </c>
      <c r="O115" s="2"/>
    </row>
    <row r="116" spans="1:15" x14ac:dyDescent="0.15">
      <c r="A116" s="3">
        <v>38748</v>
      </c>
      <c r="B116" s="2">
        <v>1783.9188320000001</v>
      </c>
      <c r="C116" s="2">
        <v>44.242539000000001</v>
      </c>
      <c r="D116" s="2">
        <v>560.28826000000004</v>
      </c>
      <c r="E116" s="2">
        <v>113.279571</v>
      </c>
      <c r="F116" s="2">
        <v>383.419535</v>
      </c>
      <c r="G116" s="2">
        <v>631.60535400000003</v>
      </c>
      <c r="H116" s="2" t="s">
        <v>0</v>
      </c>
      <c r="I116" s="2">
        <v>146.61443800000001</v>
      </c>
      <c r="J116" s="2" t="s">
        <v>0</v>
      </c>
      <c r="K116" s="2" t="s">
        <v>0</v>
      </c>
      <c r="L116" s="2" t="s">
        <v>0</v>
      </c>
      <c r="M116" s="2" t="s">
        <v>0</v>
      </c>
      <c r="N116" s="2">
        <v>17.748704</v>
      </c>
      <c r="O116" s="2"/>
    </row>
    <row r="117" spans="1:15" x14ac:dyDescent="0.15">
      <c r="A117" s="3">
        <v>38776</v>
      </c>
      <c r="B117" s="2">
        <v>1831.428895</v>
      </c>
      <c r="C117" s="2">
        <v>45.088996000000002</v>
      </c>
      <c r="D117" s="2">
        <v>560.78779099999997</v>
      </c>
      <c r="E117" s="2">
        <v>112.429114</v>
      </c>
      <c r="F117" s="2">
        <v>390.00535200000002</v>
      </c>
      <c r="G117" s="2">
        <v>661.21720100000005</v>
      </c>
      <c r="H117" s="2" t="s">
        <v>0</v>
      </c>
      <c r="I117" s="2">
        <v>155.834765</v>
      </c>
      <c r="J117" s="2" t="s">
        <v>0</v>
      </c>
      <c r="K117" s="2" t="s">
        <v>0</v>
      </c>
      <c r="L117" s="2" t="s">
        <v>0</v>
      </c>
      <c r="M117" s="2" t="s">
        <v>0</v>
      </c>
      <c r="N117" s="2">
        <v>18.494782999999998</v>
      </c>
      <c r="O117" s="2"/>
    </row>
    <row r="118" spans="1:15" x14ac:dyDescent="0.15">
      <c r="A118" s="3">
        <v>38807</v>
      </c>
      <c r="B118" s="2">
        <v>1843.267701</v>
      </c>
      <c r="C118" s="2">
        <v>45.651026000000002</v>
      </c>
      <c r="D118" s="2">
        <v>550.26563899999996</v>
      </c>
      <c r="E118" s="2">
        <v>103.106792</v>
      </c>
      <c r="F118" s="2">
        <v>402.18722000000002</v>
      </c>
      <c r="G118" s="2">
        <v>662.20468800000003</v>
      </c>
      <c r="H118" s="2" t="s">
        <v>0</v>
      </c>
      <c r="I118" s="2">
        <v>163.740343</v>
      </c>
      <c r="J118" s="2" t="s">
        <v>0</v>
      </c>
      <c r="K118" s="2" t="s">
        <v>0</v>
      </c>
      <c r="L118" s="2" t="s">
        <v>0</v>
      </c>
      <c r="M118" s="2" t="s">
        <v>0</v>
      </c>
      <c r="N118" s="2">
        <v>19.218785</v>
      </c>
      <c r="O118" s="2"/>
    </row>
    <row r="119" spans="1:15" x14ac:dyDescent="0.15">
      <c r="A119" s="3">
        <v>38837</v>
      </c>
      <c r="B119" s="2">
        <v>1829.1670959999999</v>
      </c>
      <c r="C119" s="2">
        <v>46.289982999999999</v>
      </c>
      <c r="D119" s="2">
        <v>539.72173899999996</v>
      </c>
      <c r="E119" s="2">
        <v>101.354426</v>
      </c>
      <c r="F119" s="2">
        <v>402.262158</v>
      </c>
      <c r="G119" s="2">
        <v>662.16454599999997</v>
      </c>
      <c r="H119" s="2" t="s">
        <v>0</v>
      </c>
      <c r="I119" s="2">
        <v>159.799487</v>
      </c>
      <c r="J119" s="2" t="s">
        <v>0</v>
      </c>
      <c r="K119" s="2" t="s">
        <v>0</v>
      </c>
      <c r="L119" s="2" t="s">
        <v>0</v>
      </c>
      <c r="M119" s="2" t="s">
        <v>0</v>
      </c>
      <c r="N119" s="2">
        <v>18.929182999999998</v>
      </c>
      <c r="O119" s="2"/>
    </row>
    <row r="120" spans="1:15" x14ac:dyDescent="0.15">
      <c r="A120" s="3">
        <v>38868</v>
      </c>
      <c r="B120" s="2">
        <v>1777.6473329999999</v>
      </c>
      <c r="C120" s="2">
        <v>42.616591</v>
      </c>
      <c r="D120" s="2">
        <v>530.72762399999999</v>
      </c>
      <c r="E120" s="2">
        <v>99.263250999999997</v>
      </c>
      <c r="F120" s="2">
        <v>376.66514999999998</v>
      </c>
      <c r="G120" s="2">
        <v>649.31342700000005</v>
      </c>
      <c r="H120" s="2" t="s">
        <v>0</v>
      </c>
      <c r="I120" s="2">
        <v>160.500406</v>
      </c>
      <c r="J120" s="2" t="s">
        <v>0</v>
      </c>
      <c r="K120" s="2" t="s">
        <v>0</v>
      </c>
      <c r="L120" s="2" t="s">
        <v>0</v>
      </c>
      <c r="M120" s="2" t="s">
        <v>0</v>
      </c>
      <c r="N120" s="2">
        <v>17.824141000000001</v>
      </c>
      <c r="O120" s="2"/>
    </row>
    <row r="121" spans="1:15" x14ac:dyDescent="0.15">
      <c r="A121" s="3">
        <v>38898</v>
      </c>
      <c r="B121" s="2">
        <v>1774.658091</v>
      </c>
      <c r="C121" s="2">
        <v>40.611227999999997</v>
      </c>
      <c r="D121" s="2">
        <v>532.354963</v>
      </c>
      <c r="E121" s="2">
        <v>101.163837</v>
      </c>
      <c r="F121" s="2">
        <v>375.56415700000002</v>
      </c>
      <c r="G121" s="2">
        <v>656.20163500000001</v>
      </c>
      <c r="H121" s="2" t="s">
        <v>0</v>
      </c>
      <c r="I121" s="2">
        <v>164.386404</v>
      </c>
      <c r="J121" s="2" t="s">
        <v>0</v>
      </c>
      <c r="K121" s="2" t="s">
        <v>0</v>
      </c>
      <c r="L121" s="2" t="s">
        <v>0</v>
      </c>
      <c r="M121" s="2" t="s">
        <v>0</v>
      </c>
      <c r="N121" s="2">
        <v>5.5397040000000004</v>
      </c>
      <c r="O121" s="2"/>
    </row>
    <row r="122" spans="1:15" x14ac:dyDescent="0.15">
      <c r="A122" s="3">
        <v>38929</v>
      </c>
      <c r="B122" s="2">
        <v>1804.1998080000001</v>
      </c>
      <c r="C122" s="2">
        <v>40.761671</v>
      </c>
      <c r="D122" s="2">
        <v>539.29458699999998</v>
      </c>
      <c r="E122" s="2">
        <v>102.120463</v>
      </c>
      <c r="F122" s="2">
        <v>383.04766100000001</v>
      </c>
      <c r="G122" s="2">
        <v>668.08878800000002</v>
      </c>
      <c r="H122" s="2" t="s">
        <v>0</v>
      </c>
      <c r="I122" s="2">
        <v>167.65278699999999</v>
      </c>
      <c r="J122" s="2" t="s">
        <v>0</v>
      </c>
      <c r="K122" s="2" t="s">
        <v>0</v>
      </c>
      <c r="L122" s="2" t="s">
        <v>0</v>
      </c>
      <c r="M122" s="2" t="s">
        <v>0</v>
      </c>
      <c r="N122" s="2">
        <v>5.3543130000000003</v>
      </c>
      <c r="O122" s="2"/>
    </row>
    <row r="123" spans="1:15" x14ac:dyDescent="0.15">
      <c r="A123" s="3">
        <v>38960</v>
      </c>
      <c r="B123" s="2">
        <v>1835.481315</v>
      </c>
      <c r="C123" s="2">
        <v>43.080952000000003</v>
      </c>
      <c r="D123" s="2">
        <v>546.39519600000006</v>
      </c>
      <c r="E123" s="2">
        <v>103.794096</v>
      </c>
      <c r="F123" s="2">
        <v>386.79620499999999</v>
      </c>
      <c r="G123" s="2">
        <v>680.54285000000004</v>
      </c>
      <c r="H123" s="2" t="s">
        <v>0</v>
      </c>
      <c r="I123" s="2">
        <v>173.500011</v>
      </c>
      <c r="J123" s="2" t="s">
        <v>0</v>
      </c>
      <c r="K123" s="2" t="s">
        <v>0</v>
      </c>
      <c r="L123" s="2" t="s">
        <v>0</v>
      </c>
      <c r="M123" s="2" t="s">
        <v>0</v>
      </c>
      <c r="N123" s="2">
        <v>5.1661010000000003</v>
      </c>
      <c r="O123" s="2"/>
    </row>
    <row r="124" spans="1:15" x14ac:dyDescent="0.15">
      <c r="A124" s="3">
        <v>38990</v>
      </c>
      <c r="B124" s="2">
        <v>1871.9618829999999</v>
      </c>
      <c r="C124" s="2">
        <v>45.940655</v>
      </c>
      <c r="D124" s="2">
        <v>550.65591800000004</v>
      </c>
      <c r="E124" s="2">
        <v>103.221135</v>
      </c>
      <c r="F124" s="2">
        <v>398.82377200000002</v>
      </c>
      <c r="G124" s="2">
        <v>696.89416100000005</v>
      </c>
      <c r="H124" s="2" t="s">
        <v>0</v>
      </c>
      <c r="I124" s="2">
        <v>174.343459</v>
      </c>
      <c r="J124" s="2" t="s">
        <v>0</v>
      </c>
      <c r="K124" s="2" t="s">
        <v>0</v>
      </c>
      <c r="L124" s="2" t="s">
        <v>0</v>
      </c>
      <c r="M124" s="2" t="s">
        <v>0</v>
      </c>
      <c r="N124" s="2">
        <v>5.3039209999999999</v>
      </c>
      <c r="O124" s="2"/>
    </row>
    <row r="125" spans="1:15" x14ac:dyDescent="0.15">
      <c r="A125" s="3">
        <v>39021</v>
      </c>
      <c r="B125" s="2">
        <v>1903.1068310000001</v>
      </c>
      <c r="C125" s="2">
        <v>48.177478999999998</v>
      </c>
      <c r="D125" s="2">
        <v>549.18765699999994</v>
      </c>
      <c r="E125" s="2">
        <v>101.211883</v>
      </c>
      <c r="F125" s="2">
        <v>412.79576200000002</v>
      </c>
      <c r="G125" s="2">
        <v>708.48608300000001</v>
      </c>
      <c r="H125" s="2" t="s">
        <v>0</v>
      </c>
      <c r="I125" s="2">
        <v>179.087963</v>
      </c>
      <c r="J125" s="2" t="s">
        <v>0</v>
      </c>
      <c r="K125" s="2" t="s">
        <v>0</v>
      </c>
      <c r="L125" s="2" t="s">
        <v>0</v>
      </c>
      <c r="M125" s="2" t="s">
        <v>0</v>
      </c>
      <c r="N125" s="2">
        <v>5.3718859999999999</v>
      </c>
      <c r="O125" s="2"/>
    </row>
    <row r="126" spans="1:15" x14ac:dyDescent="0.15">
      <c r="A126" s="3">
        <v>39051</v>
      </c>
      <c r="B126" s="2">
        <v>1900.763905</v>
      </c>
      <c r="C126" s="2">
        <v>47.042493</v>
      </c>
      <c r="D126" s="2">
        <v>545.34335799999997</v>
      </c>
      <c r="E126" s="2">
        <v>102.060121</v>
      </c>
      <c r="F126" s="2">
        <v>414.22177499999998</v>
      </c>
      <c r="G126" s="2">
        <v>708.65295700000001</v>
      </c>
      <c r="H126" s="2" t="s">
        <v>0</v>
      </c>
      <c r="I126" s="2">
        <v>180.14713499999999</v>
      </c>
      <c r="J126" s="2" t="s">
        <v>0</v>
      </c>
      <c r="K126" s="2" t="s">
        <v>0</v>
      </c>
      <c r="L126" s="2" t="s">
        <v>0</v>
      </c>
      <c r="M126" s="2" t="s">
        <v>0</v>
      </c>
      <c r="N126" s="2">
        <v>5.3561899999999998</v>
      </c>
      <c r="O126" s="2"/>
    </row>
    <row r="127" spans="1:15" x14ac:dyDescent="0.15">
      <c r="A127" s="3">
        <v>39082</v>
      </c>
      <c r="B127" s="2">
        <v>1932.959961</v>
      </c>
      <c r="C127" s="2">
        <v>47.383659999999999</v>
      </c>
      <c r="D127" s="2">
        <v>526.337762</v>
      </c>
      <c r="E127" s="2">
        <v>96.883155000000002</v>
      </c>
      <c r="F127" s="2">
        <v>433.79757499999999</v>
      </c>
      <c r="G127" s="2">
        <v>733.35360500000002</v>
      </c>
      <c r="H127" s="2" t="s">
        <v>0</v>
      </c>
      <c r="I127" s="2">
        <v>185.329161</v>
      </c>
      <c r="J127" s="2" t="s">
        <v>0</v>
      </c>
      <c r="K127" s="2" t="s">
        <v>0</v>
      </c>
      <c r="L127" s="2" t="s">
        <v>0</v>
      </c>
      <c r="M127" s="2" t="s">
        <v>0</v>
      </c>
      <c r="N127" s="2">
        <v>6.7581990000000003</v>
      </c>
      <c r="O127" s="2"/>
    </row>
    <row r="128" spans="1:15" x14ac:dyDescent="0.15">
      <c r="A128" s="3">
        <v>39113</v>
      </c>
      <c r="B128" s="2">
        <v>1987.9230399999999</v>
      </c>
      <c r="C128" s="2">
        <v>45.614704000000003</v>
      </c>
      <c r="D128" s="2">
        <v>530.56784000000005</v>
      </c>
      <c r="E128" s="2">
        <v>99.225553000000005</v>
      </c>
      <c r="F128" s="2">
        <v>450.986378</v>
      </c>
      <c r="G128" s="2">
        <v>759.88811399999997</v>
      </c>
      <c r="H128" s="2" t="s">
        <v>0</v>
      </c>
      <c r="I128" s="2">
        <v>195.32580400000001</v>
      </c>
      <c r="J128" s="2" t="s">
        <v>0</v>
      </c>
      <c r="K128" s="2" t="s">
        <v>0</v>
      </c>
      <c r="L128" s="2" t="s">
        <v>0</v>
      </c>
      <c r="M128" s="2" t="s">
        <v>0</v>
      </c>
      <c r="N128" s="2">
        <v>5.5401980000000002</v>
      </c>
      <c r="O128" s="2"/>
    </row>
    <row r="129" spans="1:15" x14ac:dyDescent="0.15">
      <c r="A129" s="3">
        <v>39141</v>
      </c>
      <c r="B129" s="2">
        <v>2011.6346020000001</v>
      </c>
      <c r="C129" s="2">
        <v>48.294145</v>
      </c>
      <c r="D129" s="2">
        <v>540.21424400000001</v>
      </c>
      <c r="E129" s="2">
        <v>101.51648</v>
      </c>
      <c r="F129" s="2">
        <v>441.64390400000002</v>
      </c>
      <c r="G129" s="2">
        <v>776.13481300000001</v>
      </c>
      <c r="H129" s="2" t="s">
        <v>0</v>
      </c>
      <c r="I129" s="2">
        <v>201.46876800000001</v>
      </c>
      <c r="J129" s="2" t="s">
        <v>0</v>
      </c>
      <c r="K129" s="2" t="s">
        <v>0</v>
      </c>
      <c r="L129" s="2" t="s">
        <v>0</v>
      </c>
      <c r="M129" s="2" t="s">
        <v>0</v>
      </c>
      <c r="N129" s="2">
        <v>3.8787250000000002</v>
      </c>
      <c r="O129" s="2"/>
    </row>
    <row r="130" spans="1:15" x14ac:dyDescent="0.15">
      <c r="A130" s="3">
        <v>39172</v>
      </c>
      <c r="B130" s="2">
        <v>2049.5511230000002</v>
      </c>
      <c r="C130" s="2">
        <v>49.157083</v>
      </c>
      <c r="D130" s="2">
        <v>537.49946799999998</v>
      </c>
      <c r="E130" s="2">
        <v>101.422022</v>
      </c>
      <c r="F130" s="2">
        <v>455.76322900000002</v>
      </c>
      <c r="G130" s="2">
        <v>792.67100000000005</v>
      </c>
      <c r="H130" s="2" t="s">
        <v>0</v>
      </c>
      <c r="I130" s="2">
        <v>210.85836800000001</v>
      </c>
      <c r="J130" s="2" t="s">
        <v>0</v>
      </c>
      <c r="K130" s="2" t="s">
        <v>0</v>
      </c>
      <c r="L130" s="2" t="s">
        <v>0</v>
      </c>
      <c r="M130" s="2" t="s">
        <v>0</v>
      </c>
      <c r="N130" s="2">
        <v>3.6019760000000001</v>
      </c>
      <c r="O130" s="2"/>
    </row>
    <row r="131" spans="1:15" x14ac:dyDescent="0.15">
      <c r="A131" s="3">
        <v>39202</v>
      </c>
      <c r="B131" s="2">
        <v>2109.9033909999998</v>
      </c>
      <c r="C131" s="2">
        <v>49.893135999999998</v>
      </c>
      <c r="D131" s="2">
        <v>540.35990000000004</v>
      </c>
      <c r="E131" s="2">
        <v>101.1057</v>
      </c>
      <c r="F131" s="2">
        <v>481.189122</v>
      </c>
      <c r="G131" s="2">
        <v>815.04650000000004</v>
      </c>
      <c r="H131" s="2" t="s">
        <v>0</v>
      </c>
      <c r="I131" s="2">
        <v>219.74437900000001</v>
      </c>
      <c r="J131" s="2" t="s">
        <v>0</v>
      </c>
      <c r="K131" s="2" t="s">
        <v>0</v>
      </c>
      <c r="L131" s="2" t="s">
        <v>0</v>
      </c>
      <c r="M131" s="2" t="s">
        <v>0</v>
      </c>
      <c r="N131" s="2">
        <v>3.6703540000000001</v>
      </c>
      <c r="O131" s="2"/>
    </row>
    <row r="132" spans="1:15" x14ac:dyDescent="0.15">
      <c r="A132" s="3">
        <v>39233</v>
      </c>
      <c r="B132" s="2">
        <v>2171.059675</v>
      </c>
      <c r="C132" s="2">
        <v>52.454197000000001</v>
      </c>
      <c r="D132" s="2">
        <v>546.93004699999995</v>
      </c>
      <c r="E132" s="2">
        <v>103.674622</v>
      </c>
      <c r="F132" s="2">
        <v>500.054802</v>
      </c>
      <c r="G132" s="2">
        <v>842.88538400000004</v>
      </c>
      <c r="H132" s="2" t="s">
        <v>0</v>
      </c>
      <c r="I132" s="2">
        <v>224.942275</v>
      </c>
      <c r="J132" s="2" t="s">
        <v>0</v>
      </c>
      <c r="K132" s="2" t="s">
        <v>0</v>
      </c>
      <c r="L132" s="2" t="s">
        <v>0</v>
      </c>
      <c r="M132" s="2" t="s">
        <v>0</v>
      </c>
      <c r="N132" s="2">
        <v>3.7929680000000001</v>
      </c>
      <c r="O132" s="2"/>
    </row>
    <row r="133" spans="1:15" x14ac:dyDescent="0.15">
      <c r="A133" s="3">
        <v>39263</v>
      </c>
      <c r="B133" s="2">
        <v>2182.559843</v>
      </c>
      <c r="C133" s="2">
        <v>49.321418000000001</v>
      </c>
      <c r="D133" s="2">
        <v>540.50304000000006</v>
      </c>
      <c r="E133" s="2">
        <v>99.849884000000003</v>
      </c>
      <c r="F133" s="2">
        <v>501.93820099999999</v>
      </c>
      <c r="G133" s="2">
        <v>861.04261699999995</v>
      </c>
      <c r="H133" s="2" t="s">
        <v>0</v>
      </c>
      <c r="I133" s="2">
        <v>225.78438700000001</v>
      </c>
      <c r="J133" s="2" t="s">
        <v>0</v>
      </c>
      <c r="K133" s="2" t="s">
        <v>0</v>
      </c>
      <c r="L133" s="2" t="s">
        <v>0</v>
      </c>
      <c r="M133" s="2" t="s">
        <v>0</v>
      </c>
      <c r="N133" s="2">
        <v>3.970186</v>
      </c>
      <c r="O133" s="2"/>
    </row>
    <row r="134" spans="1:15" x14ac:dyDescent="0.15">
      <c r="A134" s="3">
        <v>39294</v>
      </c>
      <c r="B134" s="2">
        <v>2182.2010660000001</v>
      </c>
      <c r="C134" s="2">
        <v>53.866734000000001</v>
      </c>
      <c r="D134" s="2">
        <v>534.03082400000005</v>
      </c>
      <c r="E134" s="2">
        <v>100.495328</v>
      </c>
      <c r="F134" s="2">
        <v>497.27317099999999</v>
      </c>
      <c r="G134" s="2">
        <v>860.45958299999995</v>
      </c>
      <c r="H134" s="2" t="s">
        <v>0</v>
      </c>
      <c r="I134" s="2">
        <v>232.51649699999999</v>
      </c>
      <c r="J134" s="2" t="s">
        <v>0</v>
      </c>
      <c r="K134" s="2" t="s">
        <v>0</v>
      </c>
      <c r="L134" s="2" t="s">
        <v>0</v>
      </c>
      <c r="M134" s="2" t="s">
        <v>0</v>
      </c>
      <c r="N134" s="2">
        <v>4.0542600000000002</v>
      </c>
      <c r="O134" s="2"/>
    </row>
    <row r="135" spans="1:15" x14ac:dyDescent="0.15">
      <c r="A135" s="3">
        <v>39325</v>
      </c>
      <c r="B135" s="2">
        <v>2182.1111759999999</v>
      </c>
      <c r="C135" s="2">
        <v>53.159790999999998</v>
      </c>
      <c r="D135" s="2">
        <v>540.02100700000005</v>
      </c>
      <c r="E135" s="2">
        <v>101.64608800000001</v>
      </c>
      <c r="F135" s="2">
        <v>489.39072599999997</v>
      </c>
      <c r="G135" s="2">
        <v>857.06588099999999</v>
      </c>
      <c r="H135" s="2" t="s">
        <v>0</v>
      </c>
      <c r="I135" s="2">
        <v>238.54137900000001</v>
      </c>
      <c r="J135" s="2" t="s">
        <v>0</v>
      </c>
      <c r="K135" s="2" t="s">
        <v>0</v>
      </c>
      <c r="L135" s="2" t="s">
        <v>0</v>
      </c>
      <c r="M135" s="2" t="s">
        <v>0</v>
      </c>
      <c r="N135" s="2">
        <v>3.9323959999999998</v>
      </c>
      <c r="O135" s="2"/>
    </row>
    <row r="136" spans="1:15" x14ac:dyDescent="0.15">
      <c r="A136" s="3">
        <v>39355</v>
      </c>
      <c r="B136" s="2">
        <v>2223.2183060000002</v>
      </c>
      <c r="C136" s="2">
        <v>48.301670000000001</v>
      </c>
      <c r="D136" s="2">
        <v>537.48047499999996</v>
      </c>
      <c r="E136" s="2">
        <v>101.62411299999999</v>
      </c>
      <c r="F136" s="2">
        <v>502.59598999999997</v>
      </c>
      <c r="G136" s="2">
        <v>879.64072299999998</v>
      </c>
      <c r="H136" s="2" t="s">
        <v>0</v>
      </c>
      <c r="I136" s="2">
        <v>251.99891099999999</v>
      </c>
      <c r="J136" s="2" t="s">
        <v>0</v>
      </c>
      <c r="K136" s="2" t="s">
        <v>0</v>
      </c>
      <c r="L136" s="2" t="s">
        <v>0</v>
      </c>
      <c r="M136" s="2" t="s">
        <v>0</v>
      </c>
      <c r="N136" s="2">
        <v>3.200529</v>
      </c>
      <c r="O136" s="2"/>
    </row>
    <row r="137" spans="1:15" x14ac:dyDescent="0.15">
      <c r="A137" s="3">
        <v>39386</v>
      </c>
      <c r="B137" s="2">
        <v>2268.8225849999999</v>
      </c>
      <c r="C137" s="2">
        <v>57.159905999999999</v>
      </c>
      <c r="D137" s="2">
        <v>533.88929900000005</v>
      </c>
      <c r="E137" s="2">
        <v>99.518219000000002</v>
      </c>
      <c r="F137" s="2">
        <v>519.823534</v>
      </c>
      <c r="G137" s="2">
        <v>906.61281299999996</v>
      </c>
      <c r="H137" s="2" t="s">
        <v>0</v>
      </c>
      <c r="I137" s="2">
        <v>247.97579400000001</v>
      </c>
      <c r="J137" s="2" t="s">
        <v>0</v>
      </c>
      <c r="K137" s="2" t="s">
        <v>0</v>
      </c>
      <c r="L137" s="2" t="s">
        <v>0</v>
      </c>
      <c r="M137" s="2" t="s">
        <v>0</v>
      </c>
      <c r="N137" s="2">
        <v>3.36124</v>
      </c>
      <c r="O137" s="2"/>
    </row>
    <row r="138" spans="1:15" x14ac:dyDescent="0.15">
      <c r="A138" s="3">
        <v>39416</v>
      </c>
      <c r="B138" s="2">
        <v>2206.381226</v>
      </c>
      <c r="C138" s="2">
        <v>59.206750999999997</v>
      </c>
      <c r="D138" s="2">
        <v>523.04303900000002</v>
      </c>
      <c r="E138" s="2">
        <v>97.431286999999998</v>
      </c>
      <c r="F138" s="2">
        <v>506.81895600000001</v>
      </c>
      <c r="G138" s="2">
        <v>876.02191100000005</v>
      </c>
      <c r="H138" s="2" t="s">
        <v>0</v>
      </c>
      <c r="I138" s="2">
        <v>238.006407</v>
      </c>
      <c r="J138" s="2" t="s">
        <v>0</v>
      </c>
      <c r="K138" s="2" t="s">
        <v>0</v>
      </c>
      <c r="L138" s="2" t="s">
        <v>0</v>
      </c>
      <c r="M138" s="2" t="s">
        <v>0</v>
      </c>
      <c r="N138" s="2">
        <v>3.28416</v>
      </c>
      <c r="O138" s="2"/>
    </row>
    <row r="139" spans="1:15" x14ac:dyDescent="0.15">
      <c r="A139" s="3">
        <v>39447</v>
      </c>
      <c r="B139" s="2">
        <v>2172.899187</v>
      </c>
      <c r="C139" s="2">
        <v>57.101775000000004</v>
      </c>
      <c r="D139" s="2">
        <v>517.68223599999999</v>
      </c>
      <c r="E139" s="2">
        <v>107.67026300000001</v>
      </c>
      <c r="F139" s="2">
        <v>468.53912200000002</v>
      </c>
      <c r="G139" s="2">
        <v>899.64583000000005</v>
      </c>
      <c r="H139" s="2" t="s">
        <v>0</v>
      </c>
      <c r="I139" s="2">
        <v>229.071912</v>
      </c>
      <c r="J139" s="2" t="s">
        <v>0</v>
      </c>
      <c r="K139" s="2" t="s">
        <v>0</v>
      </c>
      <c r="L139" s="2" t="s">
        <v>0</v>
      </c>
      <c r="M139" s="2" t="s">
        <v>0</v>
      </c>
      <c r="N139" s="2">
        <v>0.85831299999999999</v>
      </c>
      <c r="O139" s="2"/>
    </row>
    <row r="140" spans="1:15" x14ac:dyDescent="0.15">
      <c r="A140" s="3">
        <v>39478</v>
      </c>
      <c r="B140" s="2">
        <v>2023.6745860000001</v>
      </c>
      <c r="C140" s="2">
        <v>58.888655999999997</v>
      </c>
      <c r="D140" s="2">
        <v>499.64088299999997</v>
      </c>
      <c r="E140" s="2">
        <v>107.89663299999999</v>
      </c>
      <c r="F140" s="2">
        <v>407.468073</v>
      </c>
      <c r="G140" s="2">
        <v>841.95415200000002</v>
      </c>
      <c r="H140" s="2" t="s">
        <v>0</v>
      </c>
      <c r="I140" s="2">
        <v>214.585736</v>
      </c>
      <c r="J140" s="2" t="s">
        <v>0</v>
      </c>
      <c r="K140" s="2" t="s">
        <v>0</v>
      </c>
      <c r="L140" s="2" t="s">
        <v>0</v>
      </c>
      <c r="M140" s="2" t="s">
        <v>0</v>
      </c>
      <c r="N140" s="2">
        <v>1.1370849999999999</v>
      </c>
      <c r="O140" s="2"/>
    </row>
    <row r="141" spans="1:15" x14ac:dyDescent="0.15">
      <c r="A141" s="3">
        <v>39507</v>
      </c>
      <c r="B141" s="2">
        <v>1977.551303</v>
      </c>
      <c r="C141" s="2">
        <v>55.148758999999998</v>
      </c>
      <c r="D141" s="2">
        <v>491.380358</v>
      </c>
      <c r="E141" s="2">
        <v>109.31929</v>
      </c>
      <c r="F141" s="2">
        <v>405.899</v>
      </c>
      <c r="G141" s="2">
        <v>821.65172600000005</v>
      </c>
      <c r="H141" s="2" t="s">
        <v>0</v>
      </c>
      <c r="I141" s="2">
        <v>202.499762</v>
      </c>
      <c r="J141" s="2" t="s">
        <v>0</v>
      </c>
      <c r="K141" s="2" t="s">
        <v>0</v>
      </c>
      <c r="L141" s="2" t="s">
        <v>0</v>
      </c>
      <c r="M141" s="2" t="s">
        <v>0</v>
      </c>
      <c r="N141" s="2">
        <v>0.97169799999999995</v>
      </c>
      <c r="O141" s="2"/>
    </row>
    <row r="142" spans="1:15" x14ac:dyDescent="0.15">
      <c r="A142" s="3">
        <v>39538</v>
      </c>
      <c r="B142" s="2">
        <v>1939.0552720000001</v>
      </c>
      <c r="C142" s="2">
        <v>62.681216999999997</v>
      </c>
      <c r="D142" s="2">
        <v>478.65404799999999</v>
      </c>
      <c r="E142" s="2">
        <v>107.220118</v>
      </c>
      <c r="F142" s="2">
        <v>388.39894199999998</v>
      </c>
      <c r="G142" s="2">
        <v>790.628334</v>
      </c>
      <c r="H142" s="2" t="s">
        <v>0</v>
      </c>
      <c r="I142" s="2">
        <v>217.74977899999999</v>
      </c>
      <c r="J142" s="2" t="s">
        <v>0</v>
      </c>
      <c r="K142" s="2" t="s">
        <v>0</v>
      </c>
      <c r="L142" s="2" t="s">
        <v>0</v>
      </c>
      <c r="M142" s="2" t="s">
        <v>0</v>
      </c>
      <c r="N142" s="2">
        <v>0.94295099999999998</v>
      </c>
      <c r="O142" s="2"/>
    </row>
    <row r="143" spans="1:15" x14ac:dyDescent="0.15">
      <c r="A143" s="3">
        <v>39568</v>
      </c>
      <c r="B143" s="2">
        <v>2042.910995</v>
      </c>
      <c r="C143" s="2">
        <v>64.818775000000002</v>
      </c>
      <c r="D143" s="2">
        <v>493.71387900000002</v>
      </c>
      <c r="E143" s="2">
        <v>112.59124</v>
      </c>
      <c r="F143" s="2">
        <v>421.45204100000001</v>
      </c>
      <c r="G143" s="2">
        <v>825.14805899999999</v>
      </c>
      <c r="H143" s="2" t="s">
        <v>0</v>
      </c>
      <c r="I143" s="2">
        <v>236.89546000000001</v>
      </c>
      <c r="J143" s="2" t="s">
        <v>0</v>
      </c>
      <c r="K143" s="2" t="s">
        <v>0</v>
      </c>
      <c r="L143" s="2" t="s">
        <v>0</v>
      </c>
      <c r="M143" s="2" t="s">
        <v>0</v>
      </c>
      <c r="N143" s="2">
        <v>0.88277600000000001</v>
      </c>
      <c r="O143" s="2"/>
    </row>
    <row r="144" spans="1:15" x14ac:dyDescent="0.15">
      <c r="A144" s="3">
        <v>39599</v>
      </c>
      <c r="B144" s="2">
        <v>2071.016619</v>
      </c>
      <c r="C144" s="2">
        <v>63.166713999999999</v>
      </c>
      <c r="D144" s="2">
        <v>491.71127300000001</v>
      </c>
      <c r="E144" s="2">
        <v>109.72779</v>
      </c>
      <c r="F144" s="2">
        <v>445.77774399999998</v>
      </c>
      <c r="G144" s="2">
        <v>832.52662699999996</v>
      </c>
      <c r="H144" s="2" t="s">
        <v>0</v>
      </c>
      <c r="I144" s="2">
        <v>236.88099800000001</v>
      </c>
      <c r="J144" s="2" t="s">
        <v>0</v>
      </c>
      <c r="K144" s="2" t="s">
        <v>0</v>
      </c>
      <c r="L144" s="2" t="s">
        <v>0</v>
      </c>
      <c r="M144" s="2" t="s">
        <v>0</v>
      </c>
      <c r="N144" s="2">
        <v>0.95326200000000005</v>
      </c>
      <c r="O144" s="2"/>
    </row>
    <row r="145" spans="1:15" x14ac:dyDescent="0.15">
      <c r="A145" s="3">
        <v>39629</v>
      </c>
      <c r="B145" s="2">
        <v>1976.3876729999999</v>
      </c>
      <c r="C145" s="2">
        <v>59.100923999999999</v>
      </c>
      <c r="D145" s="2">
        <v>484.42168600000002</v>
      </c>
      <c r="E145" s="2">
        <v>107.416375</v>
      </c>
      <c r="F145" s="2">
        <v>396.37887000000001</v>
      </c>
      <c r="G145" s="2">
        <v>801.92848400000003</v>
      </c>
      <c r="H145" s="2" t="s">
        <v>0</v>
      </c>
      <c r="I145" s="2">
        <v>233.67302799999999</v>
      </c>
      <c r="J145" s="2" t="s">
        <v>0</v>
      </c>
      <c r="K145" s="2" t="s">
        <v>0</v>
      </c>
      <c r="L145" s="2" t="s">
        <v>0</v>
      </c>
      <c r="M145" s="2" t="s">
        <v>0</v>
      </c>
      <c r="N145" s="2">
        <v>0.88468500000000005</v>
      </c>
      <c r="O145" s="2"/>
    </row>
    <row r="146" spans="1:15" x14ac:dyDescent="0.15">
      <c r="A146" s="3">
        <v>39660</v>
      </c>
      <c r="B146" s="2">
        <v>1987.8488400000001</v>
      </c>
      <c r="C146" s="2">
        <v>64.451941000000005</v>
      </c>
      <c r="D146" s="2">
        <v>497.10804000000002</v>
      </c>
      <c r="E146" s="2">
        <v>105.848544</v>
      </c>
      <c r="F146" s="2">
        <v>390.65917300000001</v>
      </c>
      <c r="G146" s="2">
        <v>803.41923699999995</v>
      </c>
      <c r="H146" s="2" t="s">
        <v>0</v>
      </c>
      <c r="I146" s="2">
        <v>231.36201800000001</v>
      </c>
      <c r="J146" s="2" t="s">
        <v>0</v>
      </c>
      <c r="K146" s="2" t="s">
        <v>0</v>
      </c>
      <c r="L146" s="2" t="s">
        <v>0</v>
      </c>
      <c r="M146" s="2" t="s">
        <v>0</v>
      </c>
      <c r="N146" s="2">
        <v>0.84842899999999999</v>
      </c>
      <c r="O146" s="2"/>
    </row>
    <row r="147" spans="1:15" x14ac:dyDescent="0.15">
      <c r="A147" s="3">
        <v>39691</v>
      </c>
      <c r="B147" s="2">
        <v>2013.596368</v>
      </c>
      <c r="C147" s="2">
        <v>68.027050000000003</v>
      </c>
      <c r="D147" s="2">
        <v>511.89425499999999</v>
      </c>
      <c r="E147" s="2">
        <v>109.985184</v>
      </c>
      <c r="F147" s="2">
        <v>389.10114900000002</v>
      </c>
      <c r="G147" s="2">
        <v>809.64106900000002</v>
      </c>
      <c r="H147" s="2" t="s">
        <v>0</v>
      </c>
      <c r="I147" s="2">
        <v>234.086986</v>
      </c>
      <c r="J147" s="2" t="s">
        <v>0</v>
      </c>
      <c r="K147" s="2" t="s">
        <v>0</v>
      </c>
      <c r="L147" s="2" t="s">
        <v>0</v>
      </c>
      <c r="M147" s="2" t="s">
        <v>0</v>
      </c>
      <c r="N147" s="2">
        <v>0.84585999999999995</v>
      </c>
      <c r="O147" s="2"/>
    </row>
    <row r="148" spans="1:15" x14ac:dyDescent="0.15">
      <c r="A148" s="3">
        <v>39721</v>
      </c>
      <c r="B148" s="2">
        <v>1893.90344</v>
      </c>
      <c r="C148" s="2">
        <v>78.013884000000004</v>
      </c>
      <c r="D148" s="2">
        <v>510.06458099999998</v>
      </c>
      <c r="E148" s="2">
        <v>122.340726</v>
      </c>
      <c r="F148" s="2">
        <v>335.54667699999999</v>
      </c>
      <c r="G148" s="2">
        <v>761.45337400000005</v>
      </c>
      <c r="H148" s="2" t="s">
        <v>0</v>
      </c>
      <c r="I148" s="2">
        <v>207.88451599999999</v>
      </c>
      <c r="J148" s="2" t="s">
        <v>0</v>
      </c>
      <c r="K148" s="2" t="s">
        <v>0</v>
      </c>
      <c r="L148" s="2" t="s">
        <v>0</v>
      </c>
      <c r="M148" s="2" t="s">
        <v>0</v>
      </c>
      <c r="N148" s="2">
        <v>0.94040699999999999</v>
      </c>
      <c r="O148" s="2"/>
    </row>
    <row r="149" spans="1:15" x14ac:dyDescent="0.15">
      <c r="A149" s="3">
        <v>39752</v>
      </c>
      <c r="B149" s="2">
        <v>1715.9147029999999</v>
      </c>
      <c r="C149" s="2">
        <v>91.332549999999998</v>
      </c>
      <c r="D149" s="2">
        <v>499.53520099999997</v>
      </c>
      <c r="E149" s="2">
        <v>128.985005</v>
      </c>
      <c r="F149" s="2">
        <v>267.32841999999999</v>
      </c>
      <c r="G149" s="2">
        <v>670.36615600000005</v>
      </c>
      <c r="H149" s="2" t="s">
        <v>0</v>
      </c>
      <c r="I149" s="2">
        <v>186.57049000000001</v>
      </c>
      <c r="J149" s="2" t="s">
        <v>0</v>
      </c>
      <c r="K149" s="2" t="s">
        <v>0</v>
      </c>
      <c r="L149" s="2" t="s">
        <v>0</v>
      </c>
      <c r="M149" s="2" t="s">
        <v>0</v>
      </c>
      <c r="N149" s="2">
        <v>0.78188199999999997</v>
      </c>
      <c r="O149" s="2"/>
    </row>
    <row r="150" spans="1:15" x14ac:dyDescent="0.15">
      <c r="A150" s="3">
        <v>39782</v>
      </c>
      <c r="B150" s="2">
        <v>1725.8867279999999</v>
      </c>
      <c r="C150" s="2">
        <v>81.652950000000004</v>
      </c>
      <c r="D150" s="2">
        <v>515.41487400000005</v>
      </c>
      <c r="E150" s="2">
        <v>135.31333900000001</v>
      </c>
      <c r="F150" s="2">
        <v>259.06814700000001</v>
      </c>
      <c r="G150" s="2">
        <v>670.40882399999998</v>
      </c>
      <c r="H150" s="2" t="s">
        <v>0</v>
      </c>
      <c r="I150" s="2">
        <v>198.59379799999999</v>
      </c>
      <c r="J150" s="2" t="s">
        <v>0</v>
      </c>
      <c r="K150" s="2" t="s">
        <v>0</v>
      </c>
      <c r="L150" s="2" t="s">
        <v>0</v>
      </c>
      <c r="M150" s="2" t="s">
        <v>0</v>
      </c>
      <c r="N150" s="2">
        <v>0.74813499999999999</v>
      </c>
      <c r="O150" s="2"/>
    </row>
    <row r="151" spans="1:15" x14ac:dyDescent="0.15">
      <c r="A151" s="3">
        <v>39813</v>
      </c>
      <c r="B151" s="2">
        <v>1575.548239</v>
      </c>
      <c r="C151" s="2">
        <v>75.751197000000005</v>
      </c>
      <c r="D151" s="2">
        <v>474.69829800000002</v>
      </c>
      <c r="E151" s="2">
        <v>130.247085</v>
      </c>
      <c r="F151" s="2">
        <v>242.33262199999999</v>
      </c>
      <c r="G151" s="2">
        <v>592.813355</v>
      </c>
      <c r="H151" s="2" t="s">
        <v>0</v>
      </c>
      <c r="I151" s="2">
        <v>189.370901</v>
      </c>
      <c r="J151" s="2" t="s">
        <v>0</v>
      </c>
      <c r="K151" s="2" t="s">
        <v>0</v>
      </c>
      <c r="L151" s="2" t="s">
        <v>0</v>
      </c>
      <c r="M151" s="2" t="s">
        <v>0</v>
      </c>
      <c r="N151" s="2">
        <v>0.58186400000000005</v>
      </c>
      <c r="O151" s="2"/>
    </row>
    <row r="152" spans="1:15" x14ac:dyDescent="0.15">
      <c r="A152" s="3">
        <v>39844</v>
      </c>
      <c r="B152" s="2">
        <v>1603.073208</v>
      </c>
      <c r="C152" s="2">
        <v>79.850342999999995</v>
      </c>
      <c r="D152" s="2">
        <v>490.22102000000001</v>
      </c>
      <c r="E152" s="2">
        <v>128.17456200000001</v>
      </c>
      <c r="F152" s="2">
        <v>239.93847400000001</v>
      </c>
      <c r="G152" s="2">
        <v>595.61852499999998</v>
      </c>
      <c r="H152" s="2" t="s">
        <v>0</v>
      </c>
      <c r="I152" s="2">
        <v>196.714798</v>
      </c>
      <c r="J152" s="2" t="s">
        <v>0</v>
      </c>
      <c r="K152" s="2" t="s">
        <v>0</v>
      </c>
      <c r="L152" s="2" t="s">
        <v>0</v>
      </c>
      <c r="M152" s="2" t="s">
        <v>0</v>
      </c>
      <c r="N152" s="2">
        <v>0.73004899999999995</v>
      </c>
      <c r="O152" s="2"/>
    </row>
    <row r="153" spans="1:15" x14ac:dyDescent="0.15">
      <c r="A153" s="3">
        <v>39872</v>
      </c>
      <c r="B153" s="2">
        <v>1560.5334</v>
      </c>
      <c r="C153" s="2">
        <v>82.655090000000001</v>
      </c>
      <c r="D153" s="2">
        <v>499.60654199999999</v>
      </c>
      <c r="E153" s="2">
        <v>132.241466</v>
      </c>
      <c r="F153" s="2">
        <v>221.26310599999999</v>
      </c>
      <c r="G153" s="2">
        <v>573.43779300000006</v>
      </c>
      <c r="H153" s="2" t="s">
        <v>0</v>
      </c>
      <c r="I153" s="2">
        <v>182.89510799999999</v>
      </c>
      <c r="J153" s="2" t="s">
        <v>0</v>
      </c>
      <c r="K153" s="2" t="s">
        <v>0</v>
      </c>
      <c r="L153" s="2" t="s">
        <v>0</v>
      </c>
      <c r="M153" s="2" t="s">
        <v>0</v>
      </c>
      <c r="N153" s="2">
        <v>0.675763</v>
      </c>
      <c r="O153" s="2"/>
    </row>
    <row r="154" spans="1:15" x14ac:dyDescent="0.15">
      <c r="A154" s="3">
        <v>39903</v>
      </c>
      <c r="B154" s="2">
        <v>1556.4472370000001</v>
      </c>
      <c r="C154" s="2">
        <v>75.367119000000002</v>
      </c>
      <c r="D154" s="2">
        <v>496.57322199999999</v>
      </c>
      <c r="E154" s="2">
        <v>130.96089599999999</v>
      </c>
      <c r="F154" s="2">
        <v>239.273279</v>
      </c>
      <c r="G154" s="2">
        <v>574.01855599999999</v>
      </c>
      <c r="H154" s="2" t="s">
        <v>0</v>
      </c>
      <c r="I154" s="2">
        <v>170.674114</v>
      </c>
      <c r="J154" s="2" t="s">
        <v>0</v>
      </c>
      <c r="K154" s="2" t="s">
        <v>0</v>
      </c>
      <c r="L154" s="2" t="s">
        <v>0</v>
      </c>
      <c r="M154" s="2" t="s">
        <v>0</v>
      </c>
      <c r="N154" s="2">
        <v>0.54094699999999996</v>
      </c>
      <c r="O154" s="2"/>
    </row>
    <row r="155" spans="1:15" x14ac:dyDescent="0.15">
      <c r="A155" s="3">
        <v>39933</v>
      </c>
      <c r="B155" s="2">
        <v>1594.816399</v>
      </c>
      <c r="C155" s="2">
        <v>72.875899000000004</v>
      </c>
      <c r="D155" s="2">
        <v>509.39966900000002</v>
      </c>
      <c r="E155" s="2">
        <v>127.57091</v>
      </c>
      <c r="F155" s="2">
        <v>269.37295799999998</v>
      </c>
      <c r="G155" s="2">
        <v>569.85909600000002</v>
      </c>
      <c r="H155" s="2" t="s">
        <v>0</v>
      </c>
      <c r="I155" s="2">
        <v>172.77936600000001</v>
      </c>
      <c r="J155" s="2" t="s">
        <v>0</v>
      </c>
      <c r="K155" s="2" t="s">
        <v>0</v>
      </c>
      <c r="L155" s="2" t="s">
        <v>0</v>
      </c>
      <c r="M155" s="2" t="s">
        <v>0</v>
      </c>
      <c r="N155" s="2">
        <v>0.52940900000000002</v>
      </c>
      <c r="O155" s="2"/>
    </row>
    <row r="156" spans="1:15" x14ac:dyDescent="0.15">
      <c r="A156" s="3">
        <v>39964</v>
      </c>
      <c r="B156" s="2">
        <v>1606.1544670000001</v>
      </c>
      <c r="C156" s="2">
        <v>71.612649000000005</v>
      </c>
      <c r="D156" s="2">
        <v>510.83158600000002</v>
      </c>
      <c r="E156" s="2">
        <v>126.76631</v>
      </c>
      <c r="F156" s="2">
        <v>288.35313600000001</v>
      </c>
      <c r="G156" s="2">
        <v>561.05995900000005</v>
      </c>
      <c r="H156" s="2" t="s">
        <v>0</v>
      </c>
      <c r="I156" s="2">
        <v>173.78934599999999</v>
      </c>
      <c r="J156" s="2" t="s">
        <v>0</v>
      </c>
      <c r="K156" s="2" t="s">
        <v>0</v>
      </c>
      <c r="L156" s="2" t="s">
        <v>0</v>
      </c>
      <c r="M156" s="2" t="s">
        <v>0</v>
      </c>
      <c r="N156" s="2">
        <v>0.50779200000000002</v>
      </c>
      <c r="O156" s="2"/>
    </row>
    <row r="157" spans="1:15" ht="14" thickBot="1" x14ac:dyDescent="0.2">
      <c r="A157" s="3">
        <v>39994</v>
      </c>
      <c r="B157" s="2">
        <v>1645.3487729999999</v>
      </c>
      <c r="C157" s="2">
        <v>72.380142000000006</v>
      </c>
      <c r="D157" s="2">
        <v>530.51571000000001</v>
      </c>
      <c r="E157" s="2">
        <v>128.508082</v>
      </c>
      <c r="F157" s="2">
        <v>289.51497699999999</v>
      </c>
      <c r="G157" s="2">
        <v>575.61957800000005</v>
      </c>
      <c r="H157" s="2" t="s">
        <v>0</v>
      </c>
      <c r="I157" s="2">
        <v>176.80947800000001</v>
      </c>
      <c r="J157" s="2" t="s">
        <v>0</v>
      </c>
      <c r="K157" s="2" t="s">
        <v>0</v>
      </c>
      <c r="L157" s="2" t="s">
        <v>0</v>
      </c>
      <c r="M157" s="2" t="s">
        <v>0</v>
      </c>
      <c r="N157" s="2">
        <v>0.508884</v>
      </c>
      <c r="O157" s="2"/>
    </row>
    <row r="158" spans="1:15" ht="14" thickTop="1" x14ac:dyDescent="0.15">
      <c r="A158" s="3">
        <v>40025</v>
      </c>
      <c r="B158" s="2">
        <v>1694.394652</v>
      </c>
      <c r="C158" s="2">
        <v>71.155538000000007</v>
      </c>
      <c r="D158" s="6">
        <v>568.68977299999995</v>
      </c>
      <c r="E158" s="2">
        <v>126.115038</v>
      </c>
      <c r="F158" s="2">
        <v>310.55850299999997</v>
      </c>
      <c r="G158" s="6">
        <v>578.30109200000004</v>
      </c>
      <c r="H158" s="2" t="s">
        <v>0</v>
      </c>
      <c r="I158" s="7">
        <v>165.20627500000001</v>
      </c>
      <c r="J158" s="2">
        <v>6.5737040000000002</v>
      </c>
      <c r="K158" s="2">
        <v>66.478256999999999</v>
      </c>
      <c r="L158" s="2">
        <v>26.61674</v>
      </c>
      <c r="M158" s="2">
        <v>59.977119000000002</v>
      </c>
      <c r="N158" s="2">
        <v>0.48347299999999999</v>
      </c>
      <c r="O158" s="2"/>
    </row>
    <row r="159" spans="1:15" x14ac:dyDescent="0.15">
      <c r="A159" s="3">
        <v>40056</v>
      </c>
      <c r="B159" s="2">
        <v>1712.969691</v>
      </c>
      <c r="C159" s="2">
        <v>68.939260000000004</v>
      </c>
      <c r="D159" s="2">
        <v>568.88418100000001</v>
      </c>
      <c r="E159" s="2">
        <v>125.524585</v>
      </c>
      <c r="F159" s="2">
        <v>324.25101000000001</v>
      </c>
      <c r="G159" s="2">
        <v>582.99132599999996</v>
      </c>
      <c r="H159" s="2" t="s">
        <v>0</v>
      </c>
      <c r="I159" s="2">
        <v>167.43552299999999</v>
      </c>
      <c r="J159" s="2">
        <v>6.2322990000000003</v>
      </c>
      <c r="K159" s="2">
        <v>66.811374000000001</v>
      </c>
      <c r="L159" s="2">
        <v>27.433264999999999</v>
      </c>
      <c r="M159" s="2">
        <v>60.814768999999998</v>
      </c>
      <c r="N159" s="2">
        <v>0.46839199999999998</v>
      </c>
      <c r="O159" s="2"/>
    </row>
    <row r="160" spans="1:15" x14ac:dyDescent="0.15">
      <c r="A160" s="3">
        <v>40086</v>
      </c>
      <c r="B160" s="2">
        <v>1751.8652259999999</v>
      </c>
      <c r="C160" s="2">
        <v>87.990675999999993</v>
      </c>
      <c r="D160" s="2">
        <v>571.98096899999996</v>
      </c>
      <c r="E160" s="2">
        <v>125.914255</v>
      </c>
      <c r="F160" s="2">
        <v>336.07043099999999</v>
      </c>
      <c r="G160" s="2">
        <v>587.60527400000001</v>
      </c>
      <c r="H160" s="2" t="s">
        <v>0</v>
      </c>
      <c r="I160" s="2">
        <v>167.72253599999999</v>
      </c>
      <c r="J160" s="2">
        <v>6.5443210000000001</v>
      </c>
      <c r="K160" s="2">
        <v>66.915094999999994</v>
      </c>
      <c r="L160" s="2">
        <v>26.714068999999999</v>
      </c>
      <c r="M160" s="2">
        <v>61.652430000000003</v>
      </c>
      <c r="N160" s="2">
        <v>0.495338</v>
      </c>
      <c r="O160" s="2"/>
    </row>
    <row r="161" spans="1:15" x14ac:dyDescent="0.15">
      <c r="A161" s="3">
        <v>40117</v>
      </c>
      <c r="B161" s="2">
        <v>1745.0731370000001</v>
      </c>
      <c r="C161" s="2">
        <v>87.294186999999994</v>
      </c>
      <c r="D161" s="2">
        <v>568.22243000000003</v>
      </c>
      <c r="E161" s="2">
        <v>121.83343000000001</v>
      </c>
      <c r="F161" s="2">
        <v>331.88845099999998</v>
      </c>
      <c r="G161" s="2">
        <v>585.37413600000002</v>
      </c>
      <c r="H161" s="2" t="s">
        <v>0</v>
      </c>
      <c r="I161" s="2">
        <v>171.74991900000001</v>
      </c>
      <c r="J161" s="2">
        <v>10.528457</v>
      </c>
      <c r="K161" s="2">
        <v>67.312843000000001</v>
      </c>
      <c r="L161" s="2">
        <v>27.199089000000001</v>
      </c>
      <c r="M161" s="2">
        <v>61.503577</v>
      </c>
      <c r="N161" s="2">
        <v>0.544014</v>
      </c>
      <c r="O161" s="2"/>
    </row>
    <row r="162" spans="1:15" x14ac:dyDescent="0.15">
      <c r="A162" s="3">
        <v>40147</v>
      </c>
      <c r="B162" s="2">
        <v>1706.3092329999999</v>
      </c>
      <c r="C162" s="2">
        <v>56.383459000000002</v>
      </c>
      <c r="D162" s="2">
        <v>564.08636999999999</v>
      </c>
      <c r="E162" s="2">
        <v>120.737533</v>
      </c>
      <c r="F162" s="2">
        <v>332.65959299999997</v>
      </c>
      <c r="G162" s="2">
        <v>578.40028199999995</v>
      </c>
      <c r="H162" s="2" t="s">
        <v>0</v>
      </c>
      <c r="I162" s="2">
        <v>174.36222699999999</v>
      </c>
      <c r="J162" s="2">
        <v>16.171544000000001</v>
      </c>
      <c r="K162" s="2">
        <v>65.321681999999996</v>
      </c>
      <c r="L162" s="2">
        <v>28.183499000000001</v>
      </c>
      <c r="M162" s="2">
        <v>60.463304000000001</v>
      </c>
      <c r="N162" s="2">
        <v>0.41730400000000001</v>
      </c>
      <c r="O162" s="2"/>
    </row>
    <row r="163" spans="1:15" x14ac:dyDescent="0.15">
      <c r="A163" s="3">
        <v>40178</v>
      </c>
      <c r="B163" s="2">
        <v>1718.773171</v>
      </c>
      <c r="C163" s="2">
        <v>57.694743000000003</v>
      </c>
      <c r="D163" s="2">
        <v>563.43417199999999</v>
      </c>
      <c r="E163" s="2">
        <v>124.818844</v>
      </c>
      <c r="F163" s="2">
        <v>345.84934399999997</v>
      </c>
      <c r="G163" s="2">
        <v>588.10908400000005</v>
      </c>
      <c r="H163" s="2" t="s">
        <v>0</v>
      </c>
      <c r="I163" s="2">
        <v>163.2055</v>
      </c>
      <c r="J163" s="2">
        <v>9.9296109999999995</v>
      </c>
      <c r="K163" s="2">
        <v>62.797362999999997</v>
      </c>
      <c r="L163" s="2">
        <v>28.738327999999999</v>
      </c>
      <c r="M163" s="2">
        <v>57.352122000000001</v>
      </c>
      <c r="N163" s="2">
        <v>0.480323</v>
      </c>
      <c r="O163" s="2"/>
    </row>
    <row r="164" spans="1:15" x14ac:dyDescent="0.15">
      <c r="A164" s="3">
        <v>40209</v>
      </c>
      <c r="B164" s="2">
        <v>1720.6959039999999</v>
      </c>
      <c r="C164" s="2">
        <v>55.767342999999997</v>
      </c>
      <c r="D164" s="2">
        <v>565.59531200000004</v>
      </c>
      <c r="E164" s="2">
        <v>123.150521</v>
      </c>
      <c r="F164" s="2">
        <v>341.91048499999999</v>
      </c>
      <c r="G164" s="2">
        <v>592.68632700000001</v>
      </c>
      <c r="H164" s="2" t="s">
        <v>0</v>
      </c>
      <c r="I164" s="2">
        <v>164.24877699999999</v>
      </c>
      <c r="J164" s="2">
        <v>9.3776109999999999</v>
      </c>
      <c r="K164" s="2">
        <v>62.377876000000001</v>
      </c>
      <c r="L164" s="2">
        <v>30.223870999999999</v>
      </c>
      <c r="M164" s="2">
        <v>58.624536999999997</v>
      </c>
      <c r="N164" s="2">
        <v>0.48766100000000001</v>
      </c>
      <c r="O164" s="2"/>
    </row>
    <row r="165" spans="1:15" x14ac:dyDescent="0.15">
      <c r="A165" s="3">
        <v>40237</v>
      </c>
      <c r="B165" s="2">
        <v>1736.659809</v>
      </c>
      <c r="C165" s="2">
        <v>53.149686000000003</v>
      </c>
      <c r="D165" s="2">
        <v>573.80664000000002</v>
      </c>
      <c r="E165" s="2">
        <v>128.305002</v>
      </c>
      <c r="F165" s="2">
        <v>348.41349700000001</v>
      </c>
      <c r="G165" s="2">
        <v>598.95853499999998</v>
      </c>
      <c r="H165" s="2" t="s">
        <v>0</v>
      </c>
      <c r="I165" s="2">
        <v>161.84960599999999</v>
      </c>
      <c r="J165" s="2">
        <v>9.9881039999999999</v>
      </c>
      <c r="K165" s="2">
        <v>59.123161000000003</v>
      </c>
      <c r="L165" s="2">
        <v>29.219021000000001</v>
      </c>
      <c r="M165" s="2">
        <v>59.719206999999997</v>
      </c>
      <c r="N165" s="2">
        <v>0.48184199999999999</v>
      </c>
      <c r="O165" s="2"/>
    </row>
    <row r="166" spans="1:15" x14ac:dyDescent="0.15">
      <c r="A166" s="3">
        <v>40268</v>
      </c>
      <c r="B166" s="2">
        <v>1750.503277</v>
      </c>
      <c r="C166" s="2">
        <v>49.323061000000003</v>
      </c>
      <c r="D166" s="2">
        <v>559.98341400000004</v>
      </c>
      <c r="E166" s="2">
        <v>128.017516</v>
      </c>
      <c r="F166" s="2">
        <v>371.14974000000001</v>
      </c>
      <c r="G166" s="2">
        <v>608.06415800000002</v>
      </c>
      <c r="H166" s="2" t="s">
        <v>0</v>
      </c>
      <c r="I166" s="2">
        <v>161.698252</v>
      </c>
      <c r="J166" s="2">
        <v>11.544059000000001</v>
      </c>
      <c r="K166" s="2">
        <v>57.180982</v>
      </c>
      <c r="L166" s="2">
        <v>29.87548</v>
      </c>
      <c r="M166" s="2">
        <v>59.473008999999998</v>
      </c>
      <c r="N166" s="2">
        <v>0.28465400000000002</v>
      </c>
      <c r="O166" s="2"/>
    </row>
    <row r="167" spans="1:15" x14ac:dyDescent="0.15">
      <c r="A167" s="3">
        <v>40298</v>
      </c>
      <c r="B167" s="2">
        <v>1785.100236</v>
      </c>
      <c r="C167" s="2">
        <v>50.145408000000003</v>
      </c>
      <c r="D167" s="2">
        <v>570.35039099999995</v>
      </c>
      <c r="E167" s="2">
        <v>133.648357</v>
      </c>
      <c r="F167" s="2">
        <v>375.02665400000001</v>
      </c>
      <c r="G167" s="2">
        <v>624.67689600000006</v>
      </c>
      <c r="H167" s="2" t="s">
        <v>0</v>
      </c>
      <c r="I167" s="2">
        <v>164.61608200000001</v>
      </c>
      <c r="J167" s="2">
        <v>11.681084</v>
      </c>
      <c r="K167" s="2">
        <v>57.584820000000001</v>
      </c>
      <c r="L167" s="2">
        <v>30.504951999999999</v>
      </c>
      <c r="M167" s="2">
        <v>61.251995999999998</v>
      </c>
      <c r="N167" s="2">
        <v>0.28480699999999998</v>
      </c>
      <c r="O167" s="2"/>
    </row>
    <row r="168" spans="1:15" x14ac:dyDescent="0.15">
      <c r="A168" s="3">
        <v>40329</v>
      </c>
      <c r="B168" s="2">
        <v>1774.9027610000001</v>
      </c>
      <c r="C168" s="2">
        <v>51.381847</v>
      </c>
      <c r="D168" s="2">
        <v>571.21378400000003</v>
      </c>
      <c r="E168" s="2">
        <v>133.398304</v>
      </c>
      <c r="F168" s="2">
        <v>360.29798099999999</v>
      </c>
      <c r="G168" s="2">
        <v>628.39591900000005</v>
      </c>
      <c r="H168" s="2" t="s">
        <v>0</v>
      </c>
      <c r="I168" s="2">
        <v>163.317735</v>
      </c>
      <c r="J168" s="2">
        <v>13.415846</v>
      </c>
      <c r="K168" s="2">
        <v>55.045856999999998</v>
      </c>
      <c r="L168" s="2">
        <v>29.479340000000001</v>
      </c>
      <c r="M168" s="2">
        <v>61.553972000000002</v>
      </c>
      <c r="N168" s="2">
        <v>0.29549399999999998</v>
      </c>
      <c r="O168" s="2"/>
    </row>
    <row r="169" spans="1:15" x14ac:dyDescent="0.15">
      <c r="A169" s="3">
        <v>40359</v>
      </c>
      <c r="B169" s="2">
        <v>1657.7290499999999</v>
      </c>
      <c r="C169" s="2">
        <v>45.647002999999998</v>
      </c>
      <c r="D169" s="2">
        <v>542.57738600000005</v>
      </c>
      <c r="E169" s="2">
        <v>125.549284</v>
      </c>
      <c r="F169" s="2">
        <v>328.45936599999999</v>
      </c>
      <c r="G169" s="2">
        <v>587.90360999999996</v>
      </c>
      <c r="H169" s="2" t="s">
        <v>0</v>
      </c>
      <c r="I169" s="2">
        <v>152.83871099999999</v>
      </c>
      <c r="J169" s="2">
        <v>11.385515</v>
      </c>
      <c r="K169" s="2">
        <v>50.672406000000002</v>
      </c>
      <c r="L169" s="2">
        <v>28.584246</v>
      </c>
      <c r="M169" s="2">
        <v>59.105159999999998</v>
      </c>
      <c r="N169" s="2">
        <v>0.30297499999999999</v>
      </c>
      <c r="O169" s="2"/>
    </row>
    <row r="170" spans="1:15" x14ac:dyDescent="0.15">
      <c r="A170" s="3">
        <v>40390</v>
      </c>
      <c r="B170" s="2">
        <v>1667.344832</v>
      </c>
      <c r="C170" s="2">
        <v>38.143797999999997</v>
      </c>
      <c r="D170" s="2">
        <v>545.35313699999995</v>
      </c>
      <c r="E170" s="2">
        <v>127.165431</v>
      </c>
      <c r="F170" s="2">
        <v>348.28986400000002</v>
      </c>
      <c r="G170" s="2">
        <v>579.89228500000002</v>
      </c>
      <c r="H170" s="2" t="s">
        <v>0</v>
      </c>
      <c r="I170" s="2">
        <v>155.38779</v>
      </c>
      <c r="J170" s="2">
        <v>11.068728</v>
      </c>
      <c r="K170" s="2">
        <v>51.083682000000003</v>
      </c>
      <c r="L170" s="2">
        <v>29.858233999999999</v>
      </c>
      <c r="M170" s="2">
        <v>60.277617999999997</v>
      </c>
      <c r="N170" s="2">
        <v>0.27795900000000001</v>
      </c>
      <c r="O170" s="2"/>
    </row>
    <row r="171" spans="1:15" x14ac:dyDescent="0.15">
      <c r="A171" s="3">
        <v>40421</v>
      </c>
      <c r="B171" s="2">
        <v>1600.7543089999999</v>
      </c>
      <c r="C171" s="2">
        <v>38.008619000000003</v>
      </c>
      <c r="D171" s="2">
        <v>526.11406199999999</v>
      </c>
      <c r="E171" s="2">
        <v>122.278164</v>
      </c>
      <c r="F171" s="2">
        <v>327.442722</v>
      </c>
      <c r="G171" s="2">
        <v>560.00069900000005</v>
      </c>
      <c r="H171" s="2" t="s">
        <v>0</v>
      </c>
      <c r="I171" s="2">
        <v>148.94090199999999</v>
      </c>
      <c r="J171" s="2">
        <v>11.356373</v>
      </c>
      <c r="K171" s="2">
        <v>46.116450999999998</v>
      </c>
      <c r="L171" s="2">
        <v>29.516636999999999</v>
      </c>
      <c r="M171" s="2">
        <v>58.943193000000001</v>
      </c>
      <c r="N171" s="2">
        <v>0.247309</v>
      </c>
      <c r="O171" s="2"/>
    </row>
    <row r="172" spans="1:15" x14ac:dyDescent="0.15">
      <c r="A172" s="3">
        <v>40451</v>
      </c>
      <c r="B172" s="2">
        <v>1625.091054</v>
      </c>
      <c r="C172" s="2">
        <v>33.532412999999998</v>
      </c>
      <c r="D172" s="2">
        <v>527.92686800000001</v>
      </c>
      <c r="E172" s="2">
        <v>124.27884899999999</v>
      </c>
      <c r="F172" s="2">
        <v>340.88280400000002</v>
      </c>
      <c r="G172" s="2">
        <v>570.65498200000002</v>
      </c>
      <c r="H172" s="2" t="s">
        <v>0</v>
      </c>
      <c r="I172" s="2">
        <v>151.832629</v>
      </c>
      <c r="J172" s="2">
        <v>11.20903</v>
      </c>
      <c r="K172" s="2">
        <v>47.713116999999997</v>
      </c>
      <c r="L172" s="2">
        <v>31.157032000000001</v>
      </c>
      <c r="M172" s="2">
        <v>58.843420999999999</v>
      </c>
      <c r="N172" s="2">
        <v>0.26135999999999998</v>
      </c>
      <c r="O172" s="2"/>
    </row>
    <row r="173" spans="1:15" x14ac:dyDescent="0.15">
      <c r="A173" s="3">
        <v>40482</v>
      </c>
      <c r="B173" s="2">
        <v>1681.3532769999999</v>
      </c>
      <c r="C173" s="2">
        <v>39.472118000000002</v>
      </c>
      <c r="D173" s="2">
        <v>531.97917099999995</v>
      </c>
      <c r="E173" s="2">
        <v>123.43720500000001</v>
      </c>
      <c r="F173" s="2">
        <v>361.83797299999998</v>
      </c>
      <c r="G173" s="2">
        <v>591.95269499999995</v>
      </c>
      <c r="H173" s="2" t="s">
        <v>0</v>
      </c>
      <c r="I173" s="2">
        <v>155.81998100000001</v>
      </c>
      <c r="J173" s="2">
        <v>12.386592</v>
      </c>
      <c r="K173" s="2">
        <v>49.002378</v>
      </c>
      <c r="L173" s="2">
        <v>31.505445000000002</v>
      </c>
      <c r="M173" s="2">
        <v>59.952505000000002</v>
      </c>
      <c r="N173" s="2">
        <v>0.29133999999999999</v>
      </c>
      <c r="O173" s="2"/>
    </row>
    <row r="174" spans="1:15" x14ac:dyDescent="0.15">
      <c r="A174" s="3">
        <v>40512</v>
      </c>
      <c r="B174" s="2">
        <v>1679.2169280000001</v>
      </c>
      <c r="C174" s="2">
        <v>39.730066000000001</v>
      </c>
      <c r="D174" s="2">
        <v>530.22348399999998</v>
      </c>
      <c r="E174" s="2">
        <v>119.021297</v>
      </c>
      <c r="F174" s="2">
        <v>361.85186900000002</v>
      </c>
      <c r="G174" s="2">
        <v>589.523323</v>
      </c>
      <c r="H174" s="2" t="s">
        <v>0</v>
      </c>
      <c r="I174" s="2">
        <v>157.61246399999999</v>
      </c>
      <c r="J174" s="2">
        <v>14.993729999999999</v>
      </c>
      <c r="K174" s="2">
        <v>51.394376999999999</v>
      </c>
      <c r="L174" s="2">
        <v>30.84731</v>
      </c>
      <c r="M174" s="2">
        <v>57.374971000000002</v>
      </c>
      <c r="N174" s="2">
        <v>0.275725</v>
      </c>
      <c r="O174" s="2"/>
    </row>
    <row r="175" spans="1:15" x14ac:dyDescent="0.15">
      <c r="A175" s="3">
        <v>40543</v>
      </c>
      <c r="B175" s="2">
        <v>1617.041117</v>
      </c>
      <c r="C175" s="2">
        <v>36.209018999999998</v>
      </c>
      <c r="D175" s="2">
        <v>506.40141999999997</v>
      </c>
      <c r="E175" s="2">
        <v>112.834828</v>
      </c>
      <c r="F175" s="2">
        <v>358.92427099999998</v>
      </c>
      <c r="G175" s="2">
        <v>567.685157</v>
      </c>
      <c r="H175" s="2" t="s">
        <v>0</v>
      </c>
      <c r="I175" s="2">
        <v>147.53422499999999</v>
      </c>
      <c r="J175" s="2">
        <v>14.238182</v>
      </c>
      <c r="K175" s="2">
        <v>47.557938</v>
      </c>
      <c r="L175" s="2">
        <v>28.604258000000002</v>
      </c>
      <c r="M175" s="2">
        <v>54.347515999999999</v>
      </c>
      <c r="N175" s="2">
        <v>0.287026</v>
      </c>
      <c r="O175" s="2"/>
    </row>
    <row r="176" spans="1:15" x14ac:dyDescent="0.15">
      <c r="A176" s="3">
        <v>40574</v>
      </c>
      <c r="B176" s="2">
        <v>1650.060735</v>
      </c>
      <c r="C176" s="2">
        <v>38.094498999999999</v>
      </c>
      <c r="D176" s="2">
        <v>509.62527499999999</v>
      </c>
      <c r="E176" s="2">
        <v>111.882589</v>
      </c>
      <c r="F176" s="2">
        <v>371.25559199999998</v>
      </c>
      <c r="G176" s="2">
        <v>580.07617000000005</v>
      </c>
      <c r="H176" s="2" t="s">
        <v>0</v>
      </c>
      <c r="I176" s="2">
        <v>150.71774500000001</v>
      </c>
      <c r="J176" s="2">
        <v>15.627096</v>
      </c>
      <c r="K176" s="2">
        <v>48.750540000000001</v>
      </c>
      <c r="L176" s="2">
        <v>30.823922</v>
      </c>
      <c r="M176" s="2">
        <v>52.668767000000003</v>
      </c>
      <c r="N176" s="2">
        <v>0.29145199999999999</v>
      </c>
      <c r="O176" s="2"/>
    </row>
    <row r="177" spans="1:15" x14ac:dyDescent="0.15">
      <c r="A177" s="3">
        <v>40602</v>
      </c>
      <c r="B177" s="2">
        <v>1649.2505940000001</v>
      </c>
      <c r="C177" s="2">
        <v>32.097560000000001</v>
      </c>
      <c r="D177" s="2">
        <v>506.966069</v>
      </c>
      <c r="E177" s="2">
        <v>111.553146</v>
      </c>
      <c r="F177" s="2">
        <v>372.90047800000002</v>
      </c>
      <c r="G177" s="2">
        <v>584.54207099999996</v>
      </c>
      <c r="H177" s="2" t="s">
        <v>0</v>
      </c>
      <c r="I177" s="2">
        <v>152.43226999999999</v>
      </c>
      <c r="J177" s="2">
        <v>16.458348999999998</v>
      </c>
      <c r="K177" s="2">
        <v>48.354458999999999</v>
      </c>
      <c r="L177" s="2">
        <v>31.627488</v>
      </c>
      <c r="M177" s="2">
        <v>52.870019999999997</v>
      </c>
      <c r="N177" s="2">
        <v>0.31214799999999998</v>
      </c>
      <c r="O177" s="2"/>
    </row>
    <row r="178" spans="1:15" x14ac:dyDescent="0.15">
      <c r="A178" s="3">
        <v>40633</v>
      </c>
      <c r="B178" s="2">
        <v>1659.490129</v>
      </c>
      <c r="C178" s="2">
        <v>30.769545000000001</v>
      </c>
      <c r="D178" s="2">
        <v>503.27707500000002</v>
      </c>
      <c r="E178" s="2">
        <v>107.299012</v>
      </c>
      <c r="F178" s="2">
        <v>382.96276999999998</v>
      </c>
      <c r="G178" s="2">
        <v>585.57391099999995</v>
      </c>
      <c r="H178" s="2" t="s">
        <v>0</v>
      </c>
      <c r="I178" s="2">
        <v>156.627962</v>
      </c>
      <c r="J178" s="2">
        <v>17.872989</v>
      </c>
      <c r="K178" s="2">
        <v>49.051054999999998</v>
      </c>
      <c r="L178" s="2">
        <v>34.020302999999998</v>
      </c>
      <c r="M178" s="2">
        <v>52.562626999999999</v>
      </c>
      <c r="N178" s="2">
        <v>0.278866</v>
      </c>
      <c r="O178" s="2"/>
    </row>
    <row r="179" spans="1:15" x14ac:dyDescent="0.15">
      <c r="A179" s="3">
        <v>40663</v>
      </c>
      <c r="B179" s="2">
        <v>1633.8977520000001</v>
      </c>
      <c r="C179" s="2">
        <v>27.664254</v>
      </c>
      <c r="D179" s="2">
        <v>493.20230600000002</v>
      </c>
      <c r="E179" s="2">
        <v>107.690326</v>
      </c>
      <c r="F179" s="2">
        <v>382.67063000000002</v>
      </c>
      <c r="G179" s="2">
        <v>575.90117099999998</v>
      </c>
      <c r="H179" s="2" t="s">
        <v>0</v>
      </c>
      <c r="I179" s="2">
        <v>154.18176</v>
      </c>
      <c r="J179" s="2">
        <v>18.482392000000001</v>
      </c>
      <c r="K179" s="2">
        <v>49.33849</v>
      </c>
      <c r="L179" s="2">
        <v>33.281998000000002</v>
      </c>
      <c r="M179" s="2">
        <v>49.965964</v>
      </c>
      <c r="N179" s="2">
        <v>0.27762999999999999</v>
      </c>
      <c r="O179" s="2"/>
    </row>
    <row r="180" spans="1:15" x14ac:dyDescent="0.15">
      <c r="A180" s="3">
        <v>40694</v>
      </c>
      <c r="B180" s="2">
        <v>1583.75505</v>
      </c>
      <c r="C180" s="2">
        <v>26.976689</v>
      </c>
      <c r="D180" s="2">
        <v>477.04461300000003</v>
      </c>
      <c r="E180" s="2">
        <v>100.667169</v>
      </c>
      <c r="F180" s="2">
        <v>372.547076</v>
      </c>
      <c r="G180" s="2">
        <v>556.62588000000005</v>
      </c>
      <c r="H180" s="2" t="s">
        <v>0</v>
      </c>
      <c r="I180" s="2">
        <v>150.23765299999999</v>
      </c>
      <c r="J180" s="2">
        <v>19.036767999999999</v>
      </c>
      <c r="K180" s="2">
        <v>47.877254999999998</v>
      </c>
      <c r="L180" s="2">
        <v>33.298276000000001</v>
      </c>
      <c r="M180" s="2">
        <v>46.944456000000002</v>
      </c>
      <c r="N180" s="2">
        <v>0.32314100000000001</v>
      </c>
      <c r="O180" s="2"/>
    </row>
    <row r="181" spans="1:15" x14ac:dyDescent="0.15">
      <c r="A181" s="3">
        <v>40724</v>
      </c>
      <c r="B181" s="2">
        <v>1560.6820829999999</v>
      </c>
      <c r="C181" s="2">
        <v>28.285578999999998</v>
      </c>
      <c r="D181" s="2">
        <v>476.90695299999999</v>
      </c>
      <c r="E181" s="2">
        <v>103.997331</v>
      </c>
      <c r="F181" s="2">
        <v>363.76942300000002</v>
      </c>
      <c r="G181" s="2">
        <v>545.11619599999995</v>
      </c>
      <c r="H181" s="2" t="s">
        <v>0</v>
      </c>
      <c r="I181" s="2">
        <v>146.33887100000001</v>
      </c>
      <c r="J181" s="2">
        <v>15.069888000000001</v>
      </c>
      <c r="K181" s="2">
        <v>46.5304</v>
      </c>
      <c r="L181" s="2">
        <v>33.888643999999999</v>
      </c>
      <c r="M181" s="2">
        <v>47.817638000000002</v>
      </c>
      <c r="N181" s="2">
        <v>0.26506400000000002</v>
      </c>
      <c r="O181" s="2"/>
    </row>
    <row r="182" spans="1:15" x14ac:dyDescent="0.15">
      <c r="A182" s="3">
        <v>40755</v>
      </c>
      <c r="B182" s="2">
        <v>1462.6903520000001</v>
      </c>
      <c r="C182" s="2">
        <v>28.833328999999999</v>
      </c>
      <c r="D182" s="2">
        <v>446.37137899999999</v>
      </c>
      <c r="E182" s="2">
        <v>91.788870000000003</v>
      </c>
      <c r="F182" s="2">
        <v>335.087784</v>
      </c>
      <c r="G182" s="2">
        <v>511.69796200000002</v>
      </c>
      <c r="H182" s="2" t="s">
        <v>0</v>
      </c>
      <c r="I182" s="2">
        <v>140.45230100000001</v>
      </c>
      <c r="J182" s="2">
        <v>15.566041999999999</v>
      </c>
      <c r="K182" s="2">
        <v>44.319704000000002</v>
      </c>
      <c r="L182" s="2">
        <v>31.852900999999999</v>
      </c>
      <c r="M182" s="2">
        <v>45.986885999999998</v>
      </c>
      <c r="N182" s="2">
        <v>0.24759500000000001</v>
      </c>
      <c r="O182" s="2"/>
    </row>
    <row r="183" spans="1:15" x14ac:dyDescent="0.15">
      <c r="A183" s="3">
        <v>40786</v>
      </c>
      <c r="B183" s="2">
        <v>1433.081467</v>
      </c>
      <c r="C183" s="2">
        <v>30.961317000000001</v>
      </c>
      <c r="D183" s="2">
        <v>447.74357900000001</v>
      </c>
      <c r="E183" s="2">
        <v>92.763227000000001</v>
      </c>
      <c r="F183" s="2">
        <v>316.21709299999998</v>
      </c>
      <c r="G183" s="2">
        <v>493.67555700000003</v>
      </c>
      <c r="H183" s="2" t="s">
        <v>0</v>
      </c>
      <c r="I183" s="2">
        <v>144.21292700000001</v>
      </c>
      <c r="J183" s="2">
        <v>19.701577</v>
      </c>
      <c r="K183" s="2">
        <v>39.959304000000003</v>
      </c>
      <c r="L183" s="2">
        <v>31.890453999999998</v>
      </c>
      <c r="M183" s="2">
        <v>49.720367000000003</v>
      </c>
      <c r="N183" s="2">
        <v>0.27099499999999999</v>
      </c>
      <c r="O183" s="2"/>
    </row>
    <row r="184" spans="1:15" x14ac:dyDescent="0.15">
      <c r="A184" s="3">
        <v>40816</v>
      </c>
      <c r="B184" s="2">
        <v>1478.5940459999999</v>
      </c>
      <c r="C184" s="2">
        <v>34.869694000000003</v>
      </c>
      <c r="D184" s="2">
        <v>470.09939600000001</v>
      </c>
      <c r="E184" s="2">
        <v>96.316208000000003</v>
      </c>
      <c r="F184" s="2">
        <v>315.42416500000002</v>
      </c>
      <c r="G184" s="2">
        <v>513.25003000000004</v>
      </c>
      <c r="H184" s="2" t="s">
        <v>0</v>
      </c>
      <c r="I184" s="2">
        <v>144.67351400000001</v>
      </c>
      <c r="J184" s="2">
        <v>17.396335000000001</v>
      </c>
      <c r="K184" s="2">
        <v>38.897868000000003</v>
      </c>
      <c r="L184" s="2">
        <v>31.906624999999998</v>
      </c>
      <c r="M184" s="2">
        <v>53.595381000000003</v>
      </c>
      <c r="N184" s="2">
        <v>0.27725</v>
      </c>
      <c r="O184" s="2"/>
    </row>
    <row r="185" spans="1:15" x14ac:dyDescent="0.15">
      <c r="A185" s="3">
        <v>40847</v>
      </c>
      <c r="B185" s="2">
        <v>1497.4361269999999</v>
      </c>
      <c r="C185" s="2">
        <v>33.814051999999997</v>
      </c>
      <c r="D185" s="2">
        <v>471.62140099999999</v>
      </c>
      <c r="E185" s="2">
        <v>96.553106999999997</v>
      </c>
      <c r="F185" s="2">
        <v>339.99851000000001</v>
      </c>
      <c r="G185" s="2">
        <v>507.37589800000001</v>
      </c>
      <c r="H185" s="2" t="s">
        <v>0</v>
      </c>
      <c r="I185" s="2">
        <v>144.365286</v>
      </c>
      <c r="J185" s="2">
        <v>15.148301</v>
      </c>
      <c r="K185" s="2">
        <v>40.074323999999997</v>
      </c>
      <c r="L185" s="2">
        <v>32.534407000000002</v>
      </c>
      <c r="M185" s="2">
        <v>53.746732000000002</v>
      </c>
      <c r="N185" s="2">
        <v>0.26097900000000002</v>
      </c>
      <c r="O185" s="2"/>
    </row>
    <row r="186" spans="1:15" x14ac:dyDescent="0.15">
      <c r="A186" s="3">
        <v>40877</v>
      </c>
      <c r="B186" s="2">
        <v>1519.0530739999999</v>
      </c>
      <c r="C186" s="2">
        <v>33.973050000000001</v>
      </c>
      <c r="D186" s="2">
        <v>475.43253499999997</v>
      </c>
      <c r="E186" s="2">
        <v>95.826160999999999</v>
      </c>
      <c r="F186" s="2">
        <v>349.82049799999999</v>
      </c>
      <c r="G186" s="2">
        <v>510.97233</v>
      </c>
      <c r="H186" s="2" t="s">
        <v>0</v>
      </c>
      <c r="I186" s="2">
        <v>148.579429</v>
      </c>
      <c r="J186" s="2">
        <v>19.036235000000001</v>
      </c>
      <c r="K186" s="2">
        <v>39.962839000000002</v>
      </c>
      <c r="L186" s="2">
        <v>33.298425000000002</v>
      </c>
      <c r="M186" s="2">
        <v>53.605519999999999</v>
      </c>
      <c r="N186" s="2">
        <v>0.27523300000000001</v>
      </c>
      <c r="O186" s="2"/>
    </row>
    <row r="187" spans="1:15" x14ac:dyDescent="0.15">
      <c r="A187" s="3">
        <v>40908</v>
      </c>
      <c r="B187" s="2">
        <v>1529.591619</v>
      </c>
      <c r="C187" s="2">
        <v>36.715266</v>
      </c>
      <c r="D187" s="2">
        <v>483.02382999999998</v>
      </c>
      <c r="E187" s="2">
        <v>103.54694499999999</v>
      </c>
      <c r="F187" s="2">
        <v>354.38930399999998</v>
      </c>
      <c r="G187" s="2">
        <v>513.09172999999998</v>
      </c>
      <c r="H187" s="2" t="s">
        <v>0</v>
      </c>
      <c r="I187" s="2">
        <v>142.08088100000001</v>
      </c>
      <c r="J187" s="2">
        <v>14.764908999999999</v>
      </c>
      <c r="K187" s="2">
        <v>38.995241</v>
      </c>
      <c r="L187" s="2">
        <v>31.799458999999999</v>
      </c>
      <c r="M187" s="2">
        <v>54.082469000000003</v>
      </c>
      <c r="N187" s="2">
        <v>0.29060999999999998</v>
      </c>
      <c r="O187" s="2"/>
    </row>
    <row r="188" spans="1:15" x14ac:dyDescent="0.15">
      <c r="A188" s="3">
        <v>40939</v>
      </c>
      <c r="B188" s="2">
        <v>1556.514684</v>
      </c>
      <c r="C188" s="2">
        <v>35.213341999999997</v>
      </c>
      <c r="D188" s="2">
        <v>488.93291900000003</v>
      </c>
      <c r="E188" s="2">
        <v>102.344266</v>
      </c>
      <c r="F188" s="2">
        <v>372.88887599999998</v>
      </c>
      <c r="G188" s="2">
        <v>516.05040699999995</v>
      </c>
      <c r="H188" s="2" t="s">
        <v>0</v>
      </c>
      <c r="I188" s="2">
        <v>143.163342</v>
      </c>
      <c r="J188" s="2">
        <v>13.744097999999999</v>
      </c>
      <c r="K188" s="2">
        <v>39.553285000000002</v>
      </c>
      <c r="L188" s="2">
        <v>32.892004</v>
      </c>
      <c r="M188" s="2">
        <v>54.602974000000003</v>
      </c>
      <c r="N188" s="2">
        <v>0.26579900000000001</v>
      </c>
      <c r="O188" s="2"/>
    </row>
    <row r="189" spans="1:15" x14ac:dyDescent="0.15">
      <c r="A189" s="3">
        <v>40968</v>
      </c>
      <c r="B189" s="2">
        <v>1579.942796</v>
      </c>
      <c r="C189" s="2">
        <v>33.476764000000003</v>
      </c>
      <c r="D189" s="2">
        <v>492.229983</v>
      </c>
      <c r="E189" s="2">
        <v>101.51948899999999</v>
      </c>
      <c r="F189" s="2">
        <v>385.589314</v>
      </c>
      <c r="G189" s="2">
        <v>523.305296</v>
      </c>
      <c r="H189" s="2" t="s">
        <v>0</v>
      </c>
      <c r="I189" s="2">
        <v>145.082233</v>
      </c>
      <c r="J189" s="2">
        <v>14.114618999999999</v>
      </c>
      <c r="K189" s="2">
        <v>40.048864999999999</v>
      </c>
      <c r="L189" s="2">
        <v>32.936692999999998</v>
      </c>
      <c r="M189" s="2">
        <v>55.664059999999999</v>
      </c>
      <c r="N189" s="2">
        <v>0.25920599999999999</v>
      </c>
      <c r="O189" s="2"/>
    </row>
    <row r="190" spans="1:15" x14ac:dyDescent="0.15">
      <c r="A190" s="3">
        <v>40999</v>
      </c>
      <c r="B190" s="2">
        <v>1580.4924779999999</v>
      </c>
      <c r="C190" s="2">
        <v>32.942225999999998</v>
      </c>
      <c r="D190" s="2">
        <v>492.23450700000001</v>
      </c>
      <c r="E190" s="2">
        <v>99.868223</v>
      </c>
      <c r="F190" s="2">
        <v>385.21260000000001</v>
      </c>
      <c r="G190" s="2">
        <v>523.94035599999995</v>
      </c>
      <c r="H190" s="2" t="s">
        <v>0</v>
      </c>
      <c r="I190" s="2">
        <v>145.91060300000001</v>
      </c>
      <c r="J190" s="2">
        <v>13.428254000000001</v>
      </c>
      <c r="K190" s="2">
        <v>40.565949000000003</v>
      </c>
      <c r="L190" s="2">
        <v>34.547654999999999</v>
      </c>
      <c r="M190" s="2">
        <v>54.817636999999998</v>
      </c>
      <c r="N190" s="2">
        <v>0.25218600000000002</v>
      </c>
      <c r="O190" s="2"/>
    </row>
    <row r="191" spans="1:15" x14ac:dyDescent="0.15">
      <c r="A191" s="3">
        <v>41029</v>
      </c>
      <c r="B191" s="2">
        <v>1602.188071</v>
      </c>
      <c r="C191" s="2">
        <v>33.341270999999999</v>
      </c>
      <c r="D191" s="2">
        <v>495.85839900000002</v>
      </c>
      <c r="E191" s="2">
        <v>102.035538</v>
      </c>
      <c r="F191" s="2">
        <v>387.218661</v>
      </c>
      <c r="G191" s="2">
        <v>539.70244500000001</v>
      </c>
      <c r="H191" s="2" t="s">
        <v>0</v>
      </c>
      <c r="I191" s="2">
        <v>146.004831</v>
      </c>
      <c r="J191" s="2">
        <v>12.755138000000001</v>
      </c>
      <c r="K191" s="2">
        <v>40.434998999999998</v>
      </c>
      <c r="L191" s="2">
        <v>34.872335999999997</v>
      </c>
      <c r="M191" s="2">
        <v>55.317264000000002</v>
      </c>
      <c r="N191" s="2">
        <v>6.2461999999999997E-2</v>
      </c>
      <c r="O191" s="2"/>
    </row>
    <row r="192" spans="1:15" x14ac:dyDescent="0.15">
      <c r="A192" s="3">
        <v>41060</v>
      </c>
      <c r="B192" s="2">
        <v>1592.730517</v>
      </c>
      <c r="C192" s="2">
        <v>33.668438000000002</v>
      </c>
      <c r="D192" s="2">
        <v>505.47047800000001</v>
      </c>
      <c r="E192" s="2">
        <v>103.014651</v>
      </c>
      <c r="F192" s="2">
        <v>363.16838100000001</v>
      </c>
      <c r="G192" s="2">
        <v>547.33595700000001</v>
      </c>
      <c r="H192" s="2" t="s">
        <v>0</v>
      </c>
      <c r="I192" s="2">
        <v>142.98308800000001</v>
      </c>
      <c r="J192" s="2">
        <v>14.942276</v>
      </c>
      <c r="K192" s="2">
        <v>37.167838000000003</v>
      </c>
      <c r="L192" s="2">
        <v>34.390667000000001</v>
      </c>
      <c r="M192" s="2">
        <v>53.767406000000001</v>
      </c>
      <c r="N192" s="2">
        <v>0.104175</v>
      </c>
      <c r="O192" s="2"/>
    </row>
    <row r="193" spans="1:17" x14ac:dyDescent="0.15">
      <c r="A193" s="3">
        <v>41090</v>
      </c>
      <c r="B193" s="2">
        <v>1573.723821</v>
      </c>
      <c r="C193" s="2">
        <v>33.399034999999998</v>
      </c>
      <c r="D193" s="2">
        <v>503.9504</v>
      </c>
      <c r="E193" s="2">
        <v>103.223409</v>
      </c>
      <c r="F193" s="2">
        <v>358.19719900000001</v>
      </c>
      <c r="G193" s="2">
        <v>540.949612</v>
      </c>
      <c r="H193" s="2" t="s">
        <v>0</v>
      </c>
      <c r="I193" s="2">
        <v>137.179036</v>
      </c>
      <c r="J193" s="2">
        <v>11.990363</v>
      </c>
      <c r="K193" s="2">
        <v>38.113458000000001</v>
      </c>
      <c r="L193" s="2">
        <v>34.795152999999999</v>
      </c>
      <c r="M193" s="2">
        <v>49.417949999999998</v>
      </c>
      <c r="N193" s="2">
        <v>4.8541000000000001E-2</v>
      </c>
      <c r="O193" s="2"/>
    </row>
    <row r="194" spans="1:17" x14ac:dyDescent="0.15">
      <c r="A194" s="3">
        <v>41121</v>
      </c>
      <c r="B194" s="2">
        <v>1615.7280639999999</v>
      </c>
      <c r="C194" s="2">
        <v>36.404885</v>
      </c>
      <c r="D194" s="2">
        <v>513.87816099999998</v>
      </c>
      <c r="E194" s="2">
        <v>102.868464</v>
      </c>
      <c r="F194" s="2">
        <v>368.74044500000002</v>
      </c>
      <c r="G194" s="2">
        <v>558.36760000000004</v>
      </c>
      <c r="H194" s="2" t="s">
        <v>0</v>
      </c>
      <c r="I194" s="2">
        <v>138.282771</v>
      </c>
      <c r="J194" s="2">
        <v>11.963874000000001</v>
      </c>
      <c r="K194" s="2">
        <v>39.945101000000001</v>
      </c>
      <c r="L194" s="2">
        <v>36.072201</v>
      </c>
      <c r="M194" s="2">
        <v>47.410030999999996</v>
      </c>
      <c r="N194" s="2">
        <v>5.4204000000000002E-2</v>
      </c>
      <c r="O194" s="2"/>
    </row>
    <row r="195" spans="1:17" x14ac:dyDescent="0.15">
      <c r="A195" s="3">
        <v>41152</v>
      </c>
      <c r="B195" s="2">
        <v>1613.4738</v>
      </c>
      <c r="C195" s="2">
        <v>34.952435000000001</v>
      </c>
      <c r="D195" s="2">
        <v>512.638419</v>
      </c>
      <c r="E195" s="2">
        <v>104.525645</v>
      </c>
      <c r="F195" s="2">
        <v>371.90723300000002</v>
      </c>
      <c r="G195" s="2">
        <v>557.23294199999998</v>
      </c>
      <c r="H195" s="2" t="s">
        <v>0</v>
      </c>
      <c r="I195" s="2">
        <v>136.69199499999999</v>
      </c>
      <c r="J195" s="2">
        <v>11.090997</v>
      </c>
      <c r="K195" s="2">
        <v>38.766537999999997</v>
      </c>
      <c r="L195" s="2">
        <v>35.985948999999998</v>
      </c>
      <c r="M195" s="2">
        <v>48.122965000000001</v>
      </c>
      <c r="N195" s="2">
        <v>5.0774E-2</v>
      </c>
      <c r="O195" s="2"/>
    </row>
    <row r="196" spans="1:17" x14ac:dyDescent="0.15">
      <c r="A196" s="3">
        <v>41182</v>
      </c>
      <c r="B196" s="2">
        <v>1629.2852909999999</v>
      </c>
      <c r="C196" s="2">
        <v>33.496661000000003</v>
      </c>
      <c r="D196" s="2">
        <v>513.34340899999995</v>
      </c>
      <c r="E196" s="2">
        <v>104.515615</v>
      </c>
      <c r="F196" s="2">
        <v>379.56985600000002</v>
      </c>
      <c r="G196" s="2">
        <v>566.03286500000002</v>
      </c>
      <c r="H196" s="2" t="s">
        <v>0</v>
      </c>
      <c r="I196" s="2">
        <v>136.78577799999999</v>
      </c>
      <c r="J196" s="2">
        <v>11.696857</v>
      </c>
      <c r="K196" s="2">
        <v>39.612113999999998</v>
      </c>
      <c r="L196" s="2">
        <v>35.686672000000002</v>
      </c>
      <c r="M196" s="2">
        <v>47.342210000000001</v>
      </c>
      <c r="N196" s="2">
        <v>5.6721000000000001E-2</v>
      </c>
      <c r="O196" s="2"/>
    </row>
    <row r="197" spans="1:17" x14ac:dyDescent="0.15">
      <c r="A197" s="3">
        <v>41213</v>
      </c>
      <c r="B197" s="2">
        <v>1627.4676919999999</v>
      </c>
      <c r="C197" s="2">
        <v>32.647179999999999</v>
      </c>
      <c r="D197" s="2">
        <v>513.04695800000002</v>
      </c>
      <c r="E197" s="2">
        <v>102.846276</v>
      </c>
      <c r="F197" s="2">
        <v>379.73374000000001</v>
      </c>
      <c r="G197" s="2">
        <v>570.85794899999996</v>
      </c>
      <c r="H197" s="2" t="s">
        <v>0</v>
      </c>
      <c r="I197" s="2">
        <v>131.12383399999999</v>
      </c>
      <c r="J197" s="2">
        <v>11.896954000000001</v>
      </c>
      <c r="K197" s="2">
        <v>35.618375999999998</v>
      </c>
      <c r="L197" s="2">
        <v>35.859426999999997</v>
      </c>
      <c r="M197" s="2">
        <v>45.361055999999998</v>
      </c>
      <c r="N197" s="2">
        <v>5.8030999999999999E-2</v>
      </c>
      <c r="O197" s="2"/>
    </row>
    <row r="198" spans="1:17" ht="14" thickBot="1" x14ac:dyDescent="0.2">
      <c r="A198" s="3">
        <v>41243</v>
      </c>
      <c r="B198" s="2">
        <v>1633.810829</v>
      </c>
      <c r="C198" s="2">
        <v>32.962456000000003</v>
      </c>
      <c r="D198" s="2">
        <v>514.23173299999996</v>
      </c>
      <c r="E198" s="2">
        <v>103.01973599999999</v>
      </c>
      <c r="F198" s="2">
        <v>384.04661499999997</v>
      </c>
      <c r="G198" s="2">
        <v>573.07435999999996</v>
      </c>
      <c r="H198" s="2" t="s">
        <v>0</v>
      </c>
      <c r="I198" s="2">
        <v>129.4392</v>
      </c>
      <c r="J198" s="2">
        <v>10.992494000000001</v>
      </c>
      <c r="K198" s="2">
        <v>35.054104000000002</v>
      </c>
      <c r="L198" s="2">
        <v>35.802208</v>
      </c>
      <c r="M198" s="2">
        <v>45.258423000000001</v>
      </c>
      <c r="N198" s="2">
        <v>5.6467000000000003E-2</v>
      </c>
      <c r="O198" s="2"/>
      <c r="P198" s="1">
        <v>0.06</v>
      </c>
      <c r="Q198" s="1">
        <f>B198/(1-P198)</f>
        <v>1738.0966265957447</v>
      </c>
    </row>
    <row r="199" spans="1:17" ht="14" thickTop="1" x14ac:dyDescent="0.15">
      <c r="A199" s="3">
        <v>41274</v>
      </c>
      <c r="B199" s="4">
        <v>1755.624789</v>
      </c>
      <c r="C199" s="4">
        <v>29.64414</v>
      </c>
      <c r="D199" s="4">
        <v>569.99026600000002</v>
      </c>
      <c r="E199" s="4">
        <v>117.062668</v>
      </c>
      <c r="F199" s="4">
        <v>421.10964300000001</v>
      </c>
      <c r="G199" s="4">
        <v>585.34933999999998</v>
      </c>
      <c r="H199" s="4" t="s">
        <v>0</v>
      </c>
      <c r="I199" s="4">
        <v>149.07975400000001</v>
      </c>
      <c r="J199" s="4">
        <v>16.709230000000002</v>
      </c>
      <c r="K199" s="4">
        <v>49.221809999999998</v>
      </c>
      <c r="L199" s="4">
        <v>35.121878000000002</v>
      </c>
      <c r="M199" s="4">
        <v>45.708553000000002</v>
      </c>
      <c r="N199" s="4">
        <v>0.45164599999999999</v>
      </c>
      <c r="O199" s="2"/>
    </row>
    <row r="200" spans="1:17" x14ac:dyDescent="0.15">
      <c r="A200" s="3">
        <v>41305</v>
      </c>
      <c r="B200" s="2">
        <v>1790.9705059999999</v>
      </c>
      <c r="C200" s="2">
        <v>30.830437</v>
      </c>
      <c r="D200" s="2">
        <v>564.89543200000003</v>
      </c>
      <c r="E200" s="2">
        <v>113.945888</v>
      </c>
      <c r="F200" s="2">
        <v>438.43309699999998</v>
      </c>
      <c r="G200" s="2">
        <v>603.50407099999995</v>
      </c>
      <c r="H200" s="2" t="s">
        <v>0</v>
      </c>
      <c r="I200" s="2">
        <v>152.90771599999999</v>
      </c>
      <c r="J200" s="2">
        <v>17.833432999999999</v>
      </c>
      <c r="K200" s="2">
        <v>50.978064000000003</v>
      </c>
      <c r="L200" s="2">
        <v>36.62303</v>
      </c>
      <c r="M200" s="2">
        <v>44.919904000000002</v>
      </c>
      <c r="N200" s="2">
        <v>0.39975500000000003</v>
      </c>
      <c r="O200" s="2"/>
    </row>
    <row r="201" spans="1:17" x14ac:dyDescent="0.15">
      <c r="A201" s="3">
        <v>41333</v>
      </c>
      <c r="B201" s="2">
        <v>1813.7304039999999</v>
      </c>
      <c r="C201" s="2">
        <v>32.042333999999997</v>
      </c>
      <c r="D201" s="2">
        <v>570.82007599999997</v>
      </c>
      <c r="E201" s="2">
        <v>118.533315</v>
      </c>
      <c r="F201" s="2">
        <v>439.509232</v>
      </c>
      <c r="G201" s="2">
        <v>617.42365700000005</v>
      </c>
      <c r="H201" s="2" t="s">
        <v>0</v>
      </c>
      <c r="I201" s="2">
        <v>153.569849</v>
      </c>
      <c r="J201" s="2">
        <v>17.891971999999999</v>
      </c>
      <c r="K201" s="2">
        <v>52.13503</v>
      </c>
      <c r="L201" s="2">
        <v>35.871768000000003</v>
      </c>
      <c r="M201" s="2">
        <v>45.123023000000003</v>
      </c>
      <c r="N201" s="2">
        <v>0.36525600000000003</v>
      </c>
      <c r="O201" s="2"/>
    </row>
    <row r="202" spans="1:17" x14ac:dyDescent="0.15">
      <c r="A202" s="3">
        <v>41364</v>
      </c>
      <c r="B202" s="2">
        <v>1838.732211</v>
      </c>
      <c r="C202" s="2">
        <v>31.110700000000001</v>
      </c>
      <c r="D202" s="2">
        <v>569.25207399999999</v>
      </c>
      <c r="E202" s="2">
        <v>114.676664</v>
      </c>
      <c r="F202" s="2">
        <v>447.85575499999999</v>
      </c>
      <c r="G202" s="2">
        <v>634.67225699999995</v>
      </c>
      <c r="H202" s="2" t="s">
        <v>0</v>
      </c>
      <c r="I202" s="2">
        <v>155.50192100000001</v>
      </c>
      <c r="J202" s="2">
        <v>16.309925</v>
      </c>
      <c r="K202" s="2">
        <v>54.380583000000001</v>
      </c>
      <c r="L202" s="2">
        <v>37.049194999999997</v>
      </c>
      <c r="M202" s="2">
        <v>44.807690000000001</v>
      </c>
      <c r="N202" s="2">
        <v>0.339505</v>
      </c>
      <c r="O202" s="2"/>
    </row>
    <row r="203" spans="1:17" x14ac:dyDescent="0.15">
      <c r="A203" s="3">
        <v>41394</v>
      </c>
      <c r="B203" s="2">
        <v>1818.299998</v>
      </c>
      <c r="C203" s="2">
        <v>30.309871999999999</v>
      </c>
      <c r="D203" s="2">
        <v>557.74118199999998</v>
      </c>
      <c r="E203" s="2">
        <v>109.897156</v>
      </c>
      <c r="F203" s="2">
        <v>438.125202</v>
      </c>
      <c r="G203" s="2">
        <v>637.85289</v>
      </c>
      <c r="H203" s="2" t="s">
        <v>0</v>
      </c>
      <c r="I203" s="2">
        <v>153.96046699999999</v>
      </c>
      <c r="J203" s="2">
        <v>16.491095999999999</v>
      </c>
      <c r="K203" s="2">
        <v>53.586382999999998</v>
      </c>
      <c r="L203" s="2">
        <v>37.298383999999999</v>
      </c>
      <c r="M203" s="2">
        <v>43.718153000000001</v>
      </c>
      <c r="N203" s="2">
        <v>0.31038500000000002</v>
      </c>
      <c r="O203" s="2"/>
    </row>
    <row r="204" spans="1:17" x14ac:dyDescent="0.15">
      <c r="A204" s="3">
        <v>41425</v>
      </c>
      <c r="B204" s="2">
        <v>1867.8899249999999</v>
      </c>
      <c r="C204" s="2">
        <v>31.513497999999998</v>
      </c>
      <c r="D204" s="2">
        <v>570.95003999999994</v>
      </c>
      <c r="E204" s="2">
        <v>115.41497200000001</v>
      </c>
      <c r="F204" s="2">
        <v>449.98838599999999</v>
      </c>
      <c r="G204" s="2">
        <v>659.16923099999997</v>
      </c>
      <c r="H204" s="2" t="s">
        <v>0</v>
      </c>
      <c r="I204" s="2">
        <v>155.728747</v>
      </c>
      <c r="J204" s="2">
        <v>17.319572999999998</v>
      </c>
      <c r="K204" s="2">
        <v>53.674509</v>
      </c>
      <c r="L204" s="2">
        <v>37.854137000000001</v>
      </c>
      <c r="M204" s="2">
        <v>44.018512999999999</v>
      </c>
      <c r="N204" s="2">
        <v>0.54002099999999997</v>
      </c>
      <c r="O204" s="2"/>
    </row>
    <row r="205" spans="1:17" x14ac:dyDescent="0.15">
      <c r="A205" s="3">
        <v>41455</v>
      </c>
      <c r="B205" s="2">
        <v>1779.9993669999999</v>
      </c>
      <c r="C205" s="2">
        <v>31.284053</v>
      </c>
      <c r="D205" s="2">
        <v>545.90865399999996</v>
      </c>
      <c r="E205" s="2">
        <v>104.64966800000001</v>
      </c>
      <c r="F205" s="2">
        <v>421.65382199999999</v>
      </c>
      <c r="G205" s="2">
        <v>634.47842400000002</v>
      </c>
      <c r="H205" s="2" t="s">
        <v>0</v>
      </c>
      <c r="I205" s="2">
        <v>146.05191500000001</v>
      </c>
      <c r="J205" s="2">
        <v>15.782787000000001</v>
      </c>
      <c r="K205" s="2">
        <v>49.185794999999999</v>
      </c>
      <c r="L205" s="2">
        <v>35.565775000000002</v>
      </c>
      <c r="M205" s="2">
        <v>43.032524000000002</v>
      </c>
      <c r="N205" s="2">
        <v>0.62249900000000002</v>
      </c>
      <c r="O205" s="2"/>
    </row>
    <row r="206" spans="1:17" x14ac:dyDescent="0.15">
      <c r="A206" s="3">
        <v>41486</v>
      </c>
      <c r="B206" s="2">
        <v>1788.0203260000001</v>
      </c>
      <c r="C206" s="2">
        <v>32.985874000000003</v>
      </c>
      <c r="D206" s="2">
        <v>539.23000200000001</v>
      </c>
      <c r="E206" s="2">
        <v>99.356548000000004</v>
      </c>
      <c r="F206" s="2">
        <v>434.44543900000002</v>
      </c>
      <c r="G206" s="2">
        <v>634.35538099999997</v>
      </c>
      <c r="H206" s="2" t="s">
        <v>0</v>
      </c>
      <c r="I206" s="2">
        <v>146.598117</v>
      </c>
      <c r="J206" s="2">
        <v>14.286904</v>
      </c>
      <c r="K206" s="2">
        <v>50.054704999999998</v>
      </c>
      <c r="L206" s="2">
        <v>36.761774000000003</v>
      </c>
      <c r="M206" s="2">
        <v>42.43336</v>
      </c>
      <c r="N206" s="2">
        <v>0.40551599999999999</v>
      </c>
      <c r="O206" s="2"/>
    </row>
    <row r="207" spans="1:17" x14ac:dyDescent="0.15">
      <c r="A207" s="3">
        <v>41517</v>
      </c>
      <c r="B207" s="2">
        <v>1760.2859570000001</v>
      </c>
      <c r="C207" s="2">
        <v>32.026179999999997</v>
      </c>
      <c r="D207" s="2">
        <v>528.025125</v>
      </c>
      <c r="E207" s="2">
        <v>100.351669</v>
      </c>
      <c r="F207" s="2">
        <v>428.45833399999998</v>
      </c>
      <c r="G207" s="2">
        <v>627.48222599999997</v>
      </c>
      <c r="H207" s="2" t="s">
        <v>0</v>
      </c>
      <c r="I207" s="2">
        <v>144.043485</v>
      </c>
      <c r="J207" s="2">
        <v>13.048251</v>
      </c>
      <c r="K207" s="2">
        <v>49.176864000000002</v>
      </c>
      <c r="L207" s="2">
        <v>36.497086000000003</v>
      </c>
      <c r="M207" s="2">
        <v>42.265709000000001</v>
      </c>
      <c r="N207" s="2">
        <v>0.250606</v>
      </c>
      <c r="O207" s="2"/>
    </row>
    <row r="208" spans="1:17" x14ac:dyDescent="0.15">
      <c r="A208" s="3">
        <v>41547</v>
      </c>
      <c r="B208" s="2">
        <v>1754.1277789999999</v>
      </c>
      <c r="C208" s="2">
        <v>30.061222999999998</v>
      </c>
      <c r="D208" s="2">
        <v>523.38580000000002</v>
      </c>
      <c r="E208" s="2">
        <v>97.085679999999996</v>
      </c>
      <c r="F208" s="2">
        <v>438.69057600000002</v>
      </c>
      <c r="G208" s="2">
        <v>626.69968300000005</v>
      </c>
      <c r="H208" s="2" t="s">
        <v>0</v>
      </c>
      <c r="I208" s="2">
        <v>135.06354300000001</v>
      </c>
      <c r="J208" s="2">
        <v>8.5959120000000002</v>
      </c>
      <c r="K208" s="2">
        <v>45.672688000000001</v>
      </c>
      <c r="L208" s="2">
        <v>36.229728999999999</v>
      </c>
      <c r="M208" s="2">
        <v>41.781801999999999</v>
      </c>
      <c r="N208" s="2">
        <v>0.22695699999999999</v>
      </c>
      <c r="O208" s="2"/>
    </row>
    <row r="209" spans="1:15" x14ac:dyDescent="0.15">
      <c r="A209" s="3">
        <v>41578</v>
      </c>
      <c r="B209" s="2">
        <v>1784.261465</v>
      </c>
      <c r="C209" s="2">
        <v>28.642613000000001</v>
      </c>
      <c r="D209" s="2">
        <v>527.54025200000001</v>
      </c>
      <c r="E209" s="2">
        <v>99.266103999999999</v>
      </c>
      <c r="F209" s="2">
        <v>456.581883</v>
      </c>
      <c r="G209" s="2">
        <v>633.74660700000004</v>
      </c>
      <c r="H209" s="2" t="s">
        <v>0</v>
      </c>
      <c r="I209" s="2">
        <v>137.51173399999999</v>
      </c>
      <c r="J209" s="2">
        <v>8.9210379999999994</v>
      </c>
      <c r="K209" s="2">
        <v>47.036873</v>
      </c>
      <c r="L209" s="2">
        <v>36.737212999999997</v>
      </c>
      <c r="M209" s="2">
        <v>41.981397999999999</v>
      </c>
      <c r="N209" s="2">
        <v>0.23837700000000001</v>
      </c>
      <c r="O209" s="2"/>
    </row>
    <row r="210" spans="1:15" x14ac:dyDescent="0.15">
      <c r="A210" s="3">
        <v>41608</v>
      </c>
      <c r="B210" s="2">
        <v>1797.356702</v>
      </c>
      <c r="C210" s="2">
        <v>28.94623</v>
      </c>
      <c r="D210" s="2">
        <v>520.83050300000002</v>
      </c>
      <c r="E210" s="2">
        <v>96.302092999999999</v>
      </c>
      <c r="F210" s="2">
        <v>460.07104099999998</v>
      </c>
      <c r="G210" s="2">
        <v>635.84721500000001</v>
      </c>
      <c r="H210" s="2" t="s">
        <v>0</v>
      </c>
      <c r="I210" s="2">
        <v>151.431172</v>
      </c>
      <c r="J210" s="2">
        <v>9.6643080000000001</v>
      </c>
      <c r="K210" s="2">
        <v>61.124178999999998</v>
      </c>
      <c r="L210" s="2">
        <v>36.079042000000001</v>
      </c>
      <c r="M210" s="2">
        <v>41.573324</v>
      </c>
      <c r="N210" s="2">
        <v>0.230542</v>
      </c>
      <c r="O210" s="2"/>
    </row>
    <row r="211" spans="1:15" x14ac:dyDescent="0.15">
      <c r="A211" s="3">
        <v>41639</v>
      </c>
      <c r="B211" s="2">
        <v>1764.393112</v>
      </c>
      <c r="C211" s="2">
        <v>28.868096999999999</v>
      </c>
      <c r="D211" s="2">
        <v>508.738947</v>
      </c>
      <c r="E211" s="2">
        <v>95.473204999999993</v>
      </c>
      <c r="F211" s="2">
        <v>460.139365</v>
      </c>
      <c r="G211" s="2">
        <v>630.86554799999999</v>
      </c>
      <c r="H211" s="2" t="s">
        <v>0</v>
      </c>
      <c r="I211" s="2">
        <v>135.389116</v>
      </c>
      <c r="J211" s="2">
        <v>9.2114039999999999</v>
      </c>
      <c r="K211" s="2">
        <v>47.827195000000003</v>
      </c>
      <c r="L211" s="2">
        <v>34.881985999999998</v>
      </c>
      <c r="M211" s="2">
        <v>40.539290999999999</v>
      </c>
      <c r="N211" s="2">
        <v>0.39203900000000003</v>
      </c>
      <c r="O211" s="2"/>
    </row>
    <row r="212" spans="1:15" x14ac:dyDescent="0.15">
      <c r="A212" s="3">
        <v>41670</v>
      </c>
      <c r="B212" s="2">
        <v>1760.7544559999999</v>
      </c>
      <c r="C212" s="2">
        <v>29.497778</v>
      </c>
      <c r="D212" s="2">
        <v>516.45740899999998</v>
      </c>
      <c r="E212" s="2">
        <v>96.101693999999995</v>
      </c>
      <c r="F212" s="2">
        <v>444.84143899999998</v>
      </c>
      <c r="G212" s="2">
        <v>634.29328399999997</v>
      </c>
      <c r="H212" s="2" t="s">
        <v>0</v>
      </c>
      <c r="I212" s="2">
        <v>135.43778499999999</v>
      </c>
      <c r="J212" s="2">
        <v>8.846565</v>
      </c>
      <c r="K212" s="2">
        <v>47.595621999999999</v>
      </c>
      <c r="L212" s="2">
        <v>35.169224</v>
      </c>
      <c r="M212" s="2">
        <v>40.854098999999998</v>
      </c>
      <c r="N212" s="2">
        <v>0.22676099999999999</v>
      </c>
      <c r="O212" s="2"/>
    </row>
    <row r="213" spans="1:15" x14ac:dyDescent="0.15">
      <c r="A213" s="3">
        <v>41698</v>
      </c>
      <c r="B213" s="2">
        <v>1760.166275</v>
      </c>
      <c r="C213" s="2">
        <v>28.707051</v>
      </c>
      <c r="D213" s="2">
        <v>505.66171900000001</v>
      </c>
      <c r="E213" s="2">
        <v>90.905085999999997</v>
      </c>
      <c r="F213" s="2">
        <v>453.23202400000002</v>
      </c>
      <c r="G213" s="2">
        <v>636.26368600000001</v>
      </c>
      <c r="H213" s="2" t="s">
        <v>0</v>
      </c>
      <c r="I213" s="2">
        <v>136.243695</v>
      </c>
      <c r="J213" s="2">
        <v>8.3321900000000007</v>
      </c>
      <c r="K213" s="2">
        <v>49.238726999999997</v>
      </c>
      <c r="L213" s="2">
        <v>36.459116000000002</v>
      </c>
      <c r="M213" s="2">
        <v>39.360999</v>
      </c>
      <c r="N213" s="2">
        <v>5.8097999999999997E-2</v>
      </c>
      <c r="O213" s="2"/>
    </row>
  </sheetData>
  <mergeCells count="10">
    <mergeCell ref="D27:E27"/>
    <mergeCell ref="G27:H27"/>
    <mergeCell ref="I27:M27"/>
    <mergeCell ref="J28:M28"/>
    <mergeCell ref="B20:Q20"/>
    <mergeCell ref="B21:H21"/>
    <mergeCell ref="B23:AR23"/>
    <mergeCell ref="B22:AE22"/>
    <mergeCell ref="B24:BZ24"/>
    <mergeCell ref="B25:R25"/>
  </mergeCells>
  <hyperlinks>
    <hyperlink ref="B199" location="Sheet1!B20" display="Sheet1!B20"/>
    <hyperlink ref="B20" location="Sheet1!N199" display="Sheet1!N199"/>
    <hyperlink ref="C199" location="Sheet1!B20" display="Sheet1!B20"/>
    <hyperlink ref="D158" location="Sheet1!B22" display="Sheet1!B22"/>
    <hyperlink ref="B22" location="Sheet1!G158" display="Sheet1!G158"/>
    <hyperlink ref="D199" location="Sheet1!B20" display="Sheet1!B20"/>
    <hyperlink ref="E199" location="Sheet1!B20" display="Sheet1!B20"/>
    <hyperlink ref="F199" location="Sheet1!B20" display="Sheet1!B20"/>
    <hyperlink ref="G106" location="Sheet1!B23" display="Sheet1!B23"/>
    <hyperlink ref="B23" location="Sheet1!G106" display="Sheet1!G106"/>
    <hyperlink ref="G158" location="Sheet1!B22" display="Sheet1!B22"/>
    <hyperlink ref="G199" location="Sheet1!B20" display="Sheet1!B20"/>
    <hyperlink ref="H106" location="Sheet1!B24" display="Sheet1!B24"/>
    <hyperlink ref="B24" location="Sheet1!H106" display="Sheet1!H106"/>
    <hyperlink ref="H199" location="Sheet1!B20" display="Sheet1!B20"/>
    <hyperlink ref="I158" location="Sheet1!B25" display="Sheet1!B25"/>
    <hyperlink ref="B25" location="Sheet1!I158" display="Sheet1!I158"/>
    <hyperlink ref="I199" location="Sheet1!B20" display="Sheet1!B20"/>
    <hyperlink ref="J199" location="Sheet1!B20" display="Sheet1!B20"/>
    <hyperlink ref="K199" location="Sheet1!B20" display="Sheet1!B20"/>
    <hyperlink ref="L199" location="Sheet1!B20" display="Sheet1!B20"/>
    <hyperlink ref="M199" location="Sheet1!B20" display="Sheet1!B20"/>
    <hyperlink ref="N106" location="Sheet1!B21" display="Sheet1!B21"/>
    <hyperlink ref="B21" location="Sheet1!N106" display="Sheet1!N106"/>
    <hyperlink ref="N199" location="Sheet1!B20" display="Sheet1!B20"/>
  </hyperlinks>
  <printOptions gridLines="1" gridLinesSet="0"/>
  <pageMargins left="0.75" right="0.75" top="1" bottom="1" header="0.5" footer="0.5"/>
  <pageSetup paperSize="9" fitToWidth="0" fitToHeight="0"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338"/>
  <sheetViews>
    <sheetView workbookViewId="0">
      <pane xSplit="1" ySplit="22" topLeftCell="B288" activePane="bottomRight" state="frozen"/>
      <selection pane="topRight" activeCell="B1" sqref="B1"/>
      <selection pane="bottomLeft" activeCell="A23" sqref="A23"/>
      <selection pane="bottomRight" activeCell="I329" sqref="I329"/>
    </sheetView>
  </sheetViews>
  <sheetFormatPr baseColWidth="10" defaultColWidth="7.5703125" defaultRowHeight="13" x14ac:dyDescent="0.15"/>
  <cols>
    <col min="1" max="1" width="10" style="1" customWidth="1"/>
    <col min="2" max="16384" width="7.5703125" style="1"/>
  </cols>
  <sheetData>
    <row r="1" spans="1:1" x14ac:dyDescent="0.15">
      <c r="A1" s="11" t="s">
        <v>40</v>
      </c>
    </row>
    <row r="2" spans="1:1" x14ac:dyDescent="0.15">
      <c r="A2" s="11" t="s">
        <v>39</v>
      </c>
    </row>
    <row r="3" spans="1:1" x14ac:dyDescent="0.15">
      <c r="A3" s="11" t="s">
        <v>38</v>
      </c>
    </row>
    <row r="4" spans="1:1" x14ac:dyDescent="0.15">
      <c r="A4" s="11" t="s">
        <v>85</v>
      </c>
    </row>
    <row r="5" spans="1:1" x14ac:dyDescent="0.15">
      <c r="A5" s="11" t="s">
        <v>84</v>
      </c>
    </row>
    <row r="7" spans="1:1" x14ac:dyDescent="0.15">
      <c r="A7" s="11" t="s">
        <v>35</v>
      </c>
    </row>
    <row r="8" spans="1:1" x14ac:dyDescent="0.15">
      <c r="A8" s="11" t="s">
        <v>34</v>
      </c>
    </row>
    <row r="9" spans="1:1" x14ac:dyDescent="0.15">
      <c r="A9" s="11" t="s">
        <v>33</v>
      </c>
    </row>
    <row r="10" spans="1:1" x14ac:dyDescent="0.15">
      <c r="A10" s="11" t="s">
        <v>32</v>
      </c>
    </row>
    <row r="11" spans="1:1" x14ac:dyDescent="0.15">
      <c r="A11" s="11" t="s">
        <v>31</v>
      </c>
    </row>
    <row r="12" spans="1:1" x14ac:dyDescent="0.15">
      <c r="A12" s="11" t="s">
        <v>30</v>
      </c>
    </row>
    <row r="13" spans="1:1" x14ac:dyDescent="0.15">
      <c r="A13" s="11" t="s">
        <v>29</v>
      </c>
    </row>
    <row r="14" spans="1:1" x14ac:dyDescent="0.15">
      <c r="A14" s="11" t="s">
        <v>28</v>
      </c>
    </row>
    <row r="15" spans="1:1" x14ac:dyDescent="0.15">
      <c r="A15" s="11" t="s">
        <v>27</v>
      </c>
    </row>
    <row r="17" spans="1:47" x14ac:dyDescent="0.15">
      <c r="A17" s="11" t="s">
        <v>26</v>
      </c>
      <c r="B17" s="11" t="s">
        <v>25</v>
      </c>
    </row>
    <row r="18" spans="1:47" x14ac:dyDescent="0.15">
      <c r="A18" s="11"/>
      <c r="B18" s="11" t="s">
        <v>24</v>
      </c>
    </row>
    <row r="20" spans="1:47" x14ac:dyDescent="0.15">
      <c r="A20" s="11" t="s">
        <v>23</v>
      </c>
      <c r="B20" s="560" t="s">
        <v>83</v>
      </c>
      <c r="C20" s="560"/>
      <c r="D20" s="560"/>
      <c r="E20" s="560"/>
      <c r="F20" s="560"/>
      <c r="G20" s="560"/>
      <c r="H20" s="560"/>
      <c r="I20" s="560"/>
      <c r="J20" s="560"/>
      <c r="K20" s="560"/>
      <c r="L20" s="560"/>
      <c r="M20" s="560"/>
      <c r="N20" s="560"/>
      <c r="O20" s="560"/>
      <c r="P20" s="560"/>
      <c r="Q20" s="560"/>
      <c r="R20" s="560"/>
      <c r="S20" s="560"/>
      <c r="T20" s="560"/>
      <c r="U20" s="560"/>
      <c r="V20" s="560"/>
      <c r="W20" s="560"/>
      <c r="X20" s="560"/>
      <c r="Y20" s="560"/>
      <c r="Z20" s="560"/>
      <c r="AA20" s="560"/>
      <c r="AB20" s="560"/>
      <c r="AC20" s="560"/>
      <c r="AD20" s="560"/>
      <c r="AE20" s="560"/>
      <c r="AF20" s="560"/>
      <c r="AG20" s="560"/>
      <c r="AH20" s="560"/>
      <c r="AI20" s="560"/>
      <c r="AJ20" s="560"/>
      <c r="AK20" s="560"/>
      <c r="AL20" s="560"/>
      <c r="AM20" s="560"/>
      <c r="AN20" s="560"/>
      <c r="AO20" s="560"/>
      <c r="AP20" s="560"/>
      <c r="AQ20" s="560"/>
      <c r="AR20" s="560"/>
      <c r="AS20" s="560"/>
      <c r="AT20" s="560"/>
      <c r="AU20" s="560"/>
    </row>
    <row r="22" spans="1:47" x14ac:dyDescent="0.15">
      <c r="B22" s="11" t="s">
        <v>82</v>
      </c>
      <c r="C22" s="11" t="s">
        <v>56</v>
      </c>
      <c r="D22" s="11" t="s">
        <v>66</v>
      </c>
      <c r="E22" s="11" t="s">
        <v>81</v>
      </c>
      <c r="F22" s="11" t="s">
        <v>80</v>
      </c>
      <c r="G22" s="11" t="s">
        <v>79</v>
      </c>
      <c r="H22" s="11" t="s">
        <v>78</v>
      </c>
      <c r="I22" s="11" t="s">
        <v>15</v>
      </c>
    </row>
    <row r="24" spans="1:47" x14ac:dyDescent="0.15">
      <c r="A24" s="3">
        <v>32142</v>
      </c>
      <c r="B24" s="2">
        <v>24330</v>
      </c>
      <c r="C24" s="2">
        <v>91282</v>
      </c>
      <c r="D24" s="2" t="s">
        <v>0</v>
      </c>
      <c r="E24" s="2">
        <v>23191</v>
      </c>
      <c r="F24" s="2">
        <v>37853</v>
      </c>
      <c r="G24" s="2">
        <v>313</v>
      </c>
      <c r="H24" s="2" t="s">
        <v>0</v>
      </c>
      <c r="I24" s="2">
        <v>176969</v>
      </c>
      <c r="J24" s="2"/>
    </row>
    <row r="25" spans="1:47" x14ac:dyDescent="0.15">
      <c r="A25" s="3">
        <v>32173</v>
      </c>
      <c r="B25" s="2">
        <v>22254</v>
      </c>
      <c r="C25" s="2">
        <v>95659</v>
      </c>
      <c r="D25" s="2" t="s">
        <v>0</v>
      </c>
      <c r="E25" s="2">
        <v>23163</v>
      </c>
      <c r="F25" s="2">
        <v>38427</v>
      </c>
      <c r="G25" s="2">
        <v>316</v>
      </c>
      <c r="H25" s="2" t="s">
        <v>0</v>
      </c>
      <c r="I25" s="2">
        <v>179819</v>
      </c>
      <c r="J25" s="2"/>
    </row>
    <row r="26" spans="1:47" x14ac:dyDescent="0.15">
      <c r="A26" s="3">
        <v>32202</v>
      </c>
      <c r="B26" s="2">
        <v>18593</v>
      </c>
      <c r="C26" s="2">
        <v>99129</v>
      </c>
      <c r="D26" s="2" t="s">
        <v>0</v>
      </c>
      <c r="E26" s="2">
        <v>22935</v>
      </c>
      <c r="F26" s="2">
        <v>40477</v>
      </c>
      <c r="G26" s="2">
        <v>301</v>
      </c>
      <c r="H26" s="2" t="s">
        <v>0</v>
      </c>
      <c r="I26" s="2">
        <v>181435</v>
      </c>
      <c r="J26" s="2"/>
    </row>
    <row r="27" spans="1:47" x14ac:dyDescent="0.15">
      <c r="A27" s="3">
        <v>32233</v>
      </c>
      <c r="B27" s="2">
        <v>16584</v>
      </c>
      <c r="C27" s="2">
        <v>99377</v>
      </c>
      <c r="D27" s="2" t="s">
        <v>0</v>
      </c>
      <c r="E27" s="2">
        <v>22608</v>
      </c>
      <c r="F27" s="2">
        <v>42414</v>
      </c>
      <c r="G27" s="2">
        <v>314</v>
      </c>
      <c r="H27" s="2" t="s">
        <v>0</v>
      </c>
      <c r="I27" s="2">
        <v>181297</v>
      </c>
      <c r="J27" s="2"/>
    </row>
    <row r="28" spans="1:47" x14ac:dyDescent="0.15">
      <c r="A28" s="3">
        <v>32263</v>
      </c>
      <c r="B28" s="2">
        <v>15899</v>
      </c>
      <c r="C28" s="2">
        <v>101166</v>
      </c>
      <c r="D28" s="2" t="s">
        <v>0</v>
      </c>
      <c r="E28" s="2">
        <v>22365</v>
      </c>
      <c r="F28" s="2">
        <v>43405</v>
      </c>
      <c r="G28" s="2">
        <v>312</v>
      </c>
      <c r="H28" s="2" t="s">
        <v>0</v>
      </c>
      <c r="I28" s="2">
        <v>183147</v>
      </c>
      <c r="J28" s="2"/>
    </row>
    <row r="29" spans="1:47" x14ac:dyDescent="0.15">
      <c r="A29" s="3">
        <v>32294</v>
      </c>
      <c r="B29" s="2">
        <v>16196</v>
      </c>
      <c r="C29" s="2">
        <v>105463</v>
      </c>
      <c r="D29" s="2" t="s">
        <v>0</v>
      </c>
      <c r="E29" s="2">
        <v>22768</v>
      </c>
      <c r="F29" s="2">
        <v>45055</v>
      </c>
      <c r="G29" s="2">
        <v>336</v>
      </c>
      <c r="H29" s="2" t="s">
        <v>0</v>
      </c>
      <c r="I29" s="2">
        <v>189818</v>
      </c>
      <c r="J29" s="2"/>
    </row>
    <row r="30" spans="1:47" x14ac:dyDescent="0.15">
      <c r="A30" s="3">
        <v>32324</v>
      </c>
      <c r="B30" s="2">
        <v>16175</v>
      </c>
      <c r="C30" s="2">
        <v>109983</v>
      </c>
      <c r="D30" s="2" t="s">
        <v>0</v>
      </c>
      <c r="E30" s="2">
        <v>21948</v>
      </c>
      <c r="F30" s="2">
        <v>44957</v>
      </c>
      <c r="G30" s="2">
        <v>337</v>
      </c>
      <c r="H30" s="2" t="s">
        <v>0</v>
      </c>
      <c r="I30" s="2">
        <v>193400</v>
      </c>
      <c r="J30" s="2"/>
    </row>
    <row r="31" spans="1:47" x14ac:dyDescent="0.15">
      <c r="A31" s="3">
        <v>32355</v>
      </c>
      <c r="B31" s="2">
        <v>17119</v>
      </c>
      <c r="C31" s="2">
        <v>115643</v>
      </c>
      <c r="D31" s="2" t="s">
        <v>0</v>
      </c>
      <c r="E31" s="2">
        <v>21512</v>
      </c>
      <c r="F31" s="2">
        <v>45955</v>
      </c>
      <c r="G31" s="2">
        <v>345</v>
      </c>
      <c r="H31" s="2" t="s">
        <v>0</v>
      </c>
      <c r="I31" s="2">
        <v>200574</v>
      </c>
      <c r="J31" s="2"/>
    </row>
    <row r="32" spans="1:47" x14ac:dyDescent="0.15">
      <c r="A32" s="3">
        <v>32386</v>
      </c>
      <c r="B32" s="2">
        <v>17543</v>
      </c>
      <c r="C32" s="2">
        <v>120385</v>
      </c>
      <c r="D32" s="2" t="s">
        <v>0</v>
      </c>
      <c r="E32" s="2">
        <v>22246</v>
      </c>
      <c r="F32" s="2">
        <v>47041</v>
      </c>
      <c r="G32" s="2">
        <v>346</v>
      </c>
      <c r="H32" s="2" t="s">
        <v>0</v>
      </c>
      <c r="I32" s="2">
        <v>207561</v>
      </c>
      <c r="J32" s="2"/>
    </row>
    <row r="33" spans="1:10" x14ac:dyDescent="0.15">
      <c r="A33" s="3">
        <v>32416</v>
      </c>
      <c r="B33" s="2">
        <v>17636</v>
      </c>
      <c r="C33" s="2">
        <v>122922</v>
      </c>
      <c r="D33" s="2" t="s">
        <v>0</v>
      </c>
      <c r="E33" s="2">
        <v>21810</v>
      </c>
      <c r="F33" s="2">
        <v>48205</v>
      </c>
      <c r="G33" s="2">
        <v>384</v>
      </c>
      <c r="H33" s="2" t="s">
        <v>0</v>
      </c>
      <c r="I33" s="2">
        <v>210957</v>
      </c>
      <c r="J33" s="2"/>
    </row>
    <row r="34" spans="1:10" x14ac:dyDescent="0.15">
      <c r="A34" s="3">
        <v>32447</v>
      </c>
      <c r="B34" s="2">
        <v>17428</v>
      </c>
      <c r="C34" s="2">
        <v>116155</v>
      </c>
      <c r="D34" s="2" t="s">
        <v>0</v>
      </c>
      <c r="E34" s="2">
        <v>21518</v>
      </c>
      <c r="F34" s="2">
        <v>48534</v>
      </c>
      <c r="G34" s="2">
        <v>377</v>
      </c>
      <c r="H34" s="2" t="s">
        <v>0</v>
      </c>
      <c r="I34" s="2">
        <v>204012</v>
      </c>
      <c r="J34" s="2"/>
    </row>
    <row r="35" spans="1:10" x14ac:dyDescent="0.15">
      <c r="A35" s="3">
        <v>32477</v>
      </c>
      <c r="B35" s="2">
        <v>17916</v>
      </c>
      <c r="C35" s="2">
        <v>110822</v>
      </c>
      <c r="D35" s="2" t="s">
        <v>0</v>
      </c>
      <c r="E35" s="2">
        <v>21971</v>
      </c>
      <c r="F35" s="2">
        <v>49445</v>
      </c>
      <c r="G35" s="2">
        <v>373</v>
      </c>
      <c r="H35" s="2" t="s">
        <v>0</v>
      </c>
      <c r="I35" s="2">
        <v>200527</v>
      </c>
      <c r="J35" s="2"/>
    </row>
    <row r="36" spans="1:10" x14ac:dyDescent="0.15">
      <c r="A36" s="3">
        <v>32508</v>
      </c>
      <c r="B36" s="2">
        <v>18758</v>
      </c>
      <c r="C36" s="2">
        <v>118391</v>
      </c>
      <c r="D36" s="2" t="s">
        <v>0</v>
      </c>
      <c r="E36" s="2">
        <v>23077</v>
      </c>
      <c r="F36" s="2">
        <v>52523</v>
      </c>
      <c r="G36" s="2">
        <v>379</v>
      </c>
      <c r="H36" s="2" t="s">
        <v>0</v>
      </c>
      <c r="I36" s="2">
        <v>213128</v>
      </c>
      <c r="J36" s="2"/>
    </row>
    <row r="37" spans="1:10" x14ac:dyDescent="0.15">
      <c r="A37" s="3">
        <v>32539</v>
      </c>
      <c r="B37" s="2">
        <v>19525</v>
      </c>
      <c r="C37" s="2">
        <v>125021</v>
      </c>
      <c r="D37" s="2" t="s">
        <v>0</v>
      </c>
      <c r="E37" s="2">
        <v>23227</v>
      </c>
      <c r="F37" s="2">
        <v>54035</v>
      </c>
      <c r="G37" s="2">
        <v>380</v>
      </c>
      <c r="H37" s="2" t="s">
        <v>0</v>
      </c>
      <c r="I37" s="2">
        <v>222188</v>
      </c>
      <c r="J37" s="2"/>
    </row>
    <row r="38" spans="1:10" x14ac:dyDescent="0.15">
      <c r="A38" s="3">
        <v>32567</v>
      </c>
      <c r="B38" s="2">
        <v>20256</v>
      </c>
      <c r="C38" s="2">
        <v>123617</v>
      </c>
      <c r="D38" s="2" t="s">
        <v>0</v>
      </c>
      <c r="E38" s="2">
        <v>23697</v>
      </c>
      <c r="F38" s="2">
        <v>54415</v>
      </c>
      <c r="G38" s="2">
        <v>369</v>
      </c>
      <c r="H38" s="2" t="s">
        <v>0</v>
      </c>
      <c r="I38" s="2">
        <v>222354</v>
      </c>
      <c r="J38" s="2"/>
    </row>
    <row r="39" spans="1:10" x14ac:dyDescent="0.15">
      <c r="A39" s="3">
        <v>32598</v>
      </c>
      <c r="B39" s="2">
        <v>21179</v>
      </c>
      <c r="C39" s="2">
        <v>134147</v>
      </c>
      <c r="D39" s="2" t="s">
        <v>0</v>
      </c>
      <c r="E39" s="2">
        <v>24945</v>
      </c>
      <c r="F39" s="2">
        <v>58595</v>
      </c>
      <c r="G39" s="2">
        <v>388</v>
      </c>
      <c r="H39" s="2" t="s">
        <v>0</v>
      </c>
      <c r="I39" s="2">
        <v>239254</v>
      </c>
      <c r="J39" s="2"/>
    </row>
    <row r="40" spans="1:10" x14ac:dyDescent="0.15">
      <c r="A40" s="3">
        <v>32628</v>
      </c>
      <c r="B40" s="2">
        <v>21238</v>
      </c>
      <c r="C40" s="2">
        <v>137395</v>
      </c>
      <c r="D40" s="2" t="s">
        <v>0</v>
      </c>
      <c r="E40" s="2">
        <v>26069</v>
      </c>
      <c r="F40" s="2">
        <v>59180</v>
      </c>
      <c r="G40" s="2">
        <v>384</v>
      </c>
      <c r="H40" s="2" t="s">
        <v>0</v>
      </c>
      <c r="I40" s="2">
        <v>244266</v>
      </c>
      <c r="J40" s="2"/>
    </row>
    <row r="41" spans="1:10" x14ac:dyDescent="0.15">
      <c r="A41" s="3">
        <v>32659</v>
      </c>
      <c r="B41" s="2">
        <v>22310</v>
      </c>
      <c r="C41" s="2">
        <v>145773</v>
      </c>
      <c r="D41" s="2" t="s">
        <v>0</v>
      </c>
      <c r="E41" s="2">
        <v>25948</v>
      </c>
      <c r="F41" s="2">
        <v>59962</v>
      </c>
      <c r="G41" s="2">
        <v>365</v>
      </c>
      <c r="H41" s="2" t="s">
        <v>0</v>
      </c>
      <c r="I41" s="2">
        <v>254358</v>
      </c>
      <c r="J41" s="2"/>
    </row>
    <row r="42" spans="1:10" x14ac:dyDescent="0.15">
      <c r="A42" s="3">
        <v>32689</v>
      </c>
      <c r="B42" s="2">
        <v>23407</v>
      </c>
      <c r="C42" s="2">
        <v>142927</v>
      </c>
      <c r="D42" s="2" t="s">
        <v>0</v>
      </c>
      <c r="E42" s="2">
        <v>25836</v>
      </c>
      <c r="F42" s="2">
        <v>58958</v>
      </c>
      <c r="G42" s="2">
        <v>355</v>
      </c>
      <c r="H42" s="2" t="s">
        <v>0</v>
      </c>
      <c r="I42" s="2">
        <v>251483</v>
      </c>
      <c r="J42" s="2"/>
    </row>
    <row r="43" spans="1:10" x14ac:dyDescent="0.15">
      <c r="A43" s="3">
        <v>32720</v>
      </c>
      <c r="B43" s="2">
        <v>24417</v>
      </c>
      <c r="C43" s="2">
        <v>140641</v>
      </c>
      <c r="D43" s="2" t="s">
        <v>0</v>
      </c>
      <c r="E43" s="2">
        <v>25915</v>
      </c>
      <c r="F43" s="2">
        <v>61501</v>
      </c>
      <c r="G43" s="2">
        <v>341</v>
      </c>
      <c r="H43" s="2" t="s">
        <v>0</v>
      </c>
      <c r="I43" s="2">
        <v>252815</v>
      </c>
      <c r="J43" s="2"/>
    </row>
    <row r="44" spans="1:10" x14ac:dyDescent="0.15">
      <c r="A44" s="3">
        <v>32751</v>
      </c>
      <c r="B44" s="2">
        <v>25437</v>
      </c>
      <c r="C44" s="2">
        <v>148330</v>
      </c>
      <c r="D44" s="2" t="s">
        <v>0</v>
      </c>
      <c r="E44" s="2">
        <v>26192</v>
      </c>
      <c r="F44" s="2">
        <v>62684</v>
      </c>
      <c r="G44" s="2">
        <v>347</v>
      </c>
      <c r="H44" s="2" t="s">
        <v>0</v>
      </c>
      <c r="I44" s="2">
        <v>262990</v>
      </c>
      <c r="J44" s="2"/>
    </row>
    <row r="45" spans="1:10" x14ac:dyDescent="0.15">
      <c r="A45" s="3">
        <v>32781</v>
      </c>
      <c r="B45" s="2">
        <v>25987</v>
      </c>
      <c r="C45" s="2">
        <v>145400</v>
      </c>
      <c r="D45" s="2" t="s">
        <v>0</v>
      </c>
      <c r="E45" s="2">
        <v>26525</v>
      </c>
      <c r="F45" s="2">
        <v>62613</v>
      </c>
      <c r="G45" s="2">
        <v>342</v>
      </c>
      <c r="H45" s="2" t="s">
        <v>0</v>
      </c>
      <c r="I45" s="2">
        <v>260867</v>
      </c>
      <c r="J45" s="2"/>
    </row>
    <row r="46" spans="1:10" x14ac:dyDescent="0.15">
      <c r="A46" s="3">
        <v>32812</v>
      </c>
      <c r="B46" s="2">
        <v>26701</v>
      </c>
      <c r="C46" s="2">
        <v>146264</v>
      </c>
      <c r="D46" s="2" t="s">
        <v>0</v>
      </c>
      <c r="E46" s="2">
        <v>27816</v>
      </c>
      <c r="F46" s="2">
        <v>62574</v>
      </c>
      <c r="G46" s="2">
        <v>347</v>
      </c>
      <c r="H46" s="2" t="s">
        <v>0</v>
      </c>
      <c r="I46" s="2">
        <v>263702</v>
      </c>
      <c r="J46" s="2"/>
    </row>
    <row r="47" spans="1:10" x14ac:dyDescent="0.15">
      <c r="A47" s="3">
        <v>32842</v>
      </c>
      <c r="B47" s="2">
        <v>27822</v>
      </c>
      <c r="C47" s="2">
        <v>146495</v>
      </c>
      <c r="D47" s="2" t="s">
        <v>0</v>
      </c>
      <c r="E47" s="2">
        <v>29465</v>
      </c>
      <c r="F47" s="2">
        <v>63998</v>
      </c>
      <c r="G47" s="2">
        <v>370</v>
      </c>
      <c r="H47" s="2" t="s">
        <v>0</v>
      </c>
      <c r="I47" s="2">
        <v>268150</v>
      </c>
      <c r="J47" s="2"/>
    </row>
    <row r="48" spans="1:10" x14ac:dyDescent="0.15">
      <c r="A48" s="3">
        <v>32873</v>
      </c>
      <c r="B48" s="2">
        <v>27312</v>
      </c>
      <c r="C48" s="2">
        <v>142669</v>
      </c>
      <c r="D48" s="2" t="s">
        <v>0</v>
      </c>
      <c r="E48" s="2">
        <v>31539</v>
      </c>
      <c r="F48" s="2">
        <v>64695</v>
      </c>
      <c r="G48" s="2">
        <v>351</v>
      </c>
      <c r="H48" s="2" t="s">
        <v>0</v>
      </c>
      <c r="I48" s="2">
        <v>266566</v>
      </c>
      <c r="J48" s="2"/>
    </row>
    <row r="49" spans="1:10" x14ac:dyDescent="0.15">
      <c r="A49" s="3">
        <v>32904</v>
      </c>
      <c r="B49" s="2">
        <v>29798</v>
      </c>
      <c r="C49" s="2">
        <v>142200</v>
      </c>
      <c r="D49" s="2" t="s">
        <v>0</v>
      </c>
      <c r="E49" s="2">
        <v>32497</v>
      </c>
      <c r="F49" s="2">
        <v>65792</v>
      </c>
      <c r="G49" s="2">
        <v>354</v>
      </c>
      <c r="H49" s="2" t="s">
        <v>0</v>
      </c>
      <c r="I49" s="2">
        <v>270641</v>
      </c>
      <c r="J49" s="2"/>
    </row>
    <row r="50" spans="1:10" x14ac:dyDescent="0.15">
      <c r="A50" s="3">
        <v>32932</v>
      </c>
      <c r="B50" s="2">
        <v>30477</v>
      </c>
      <c r="C50" s="2">
        <v>141595</v>
      </c>
      <c r="D50" s="2" t="s">
        <v>0</v>
      </c>
      <c r="E50" s="2">
        <v>31646</v>
      </c>
      <c r="F50" s="2">
        <v>67301</v>
      </c>
      <c r="G50" s="2">
        <v>344</v>
      </c>
      <c r="H50" s="2" t="s">
        <v>0</v>
      </c>
      <c r="I50" s="2">
        <v>271363</v>
      </c>
      <c r="J50" s="2"/>
    </row>
    <row r="51" spans="1:10" x14ac:dyDescent="0.15">
      <c r="A51" s="3">
        <v>32963</v>
      </c>
      <c r="B51" s="2">
        <v>32780</v>
      </c>
      <c r="C51" s="2">
        <v>145888</v>
      </c>
      <c r="D51" s="2" t="s">
        <v>0</v>
      </c>
      <c r="E51" s="2">
        <v>30489</v>
      </c>
      <c r="F51" s="2">
        <v>69854</v>
      </c>
      <c r="G51" s="2">
        <v>319</v>
      </c>
      <c r="H51" s="2" t="s">
        <v>0</v>
      </c>
      <c r="I51" s="2">
        <v>279330</v>
      </c>
      <c r="J51" s="2"/>
    </row>
    <row r="52" spans="1:10" x14ac:dyDescent="0.15">
      <c r="A52" s="3">
        <v>32993</v>
      </c>
      <c r="B52" s="2">
        <v>33723</v>
      </c>
      <c r="C52" s="2">
        <v>144195</v>
      </c>
      <c r="D52" s="2" t="s">
        <v>0</v>
      </c>
      <c r="E52" s="2">
        <v>29597</v>
      </c>
      <c r="F52" s="2">
        <v>70465</v>
      </c>
      <c r="G52" s="2">
        <v>311</v>
      </c>
      <c r="H52" s="2" t="s">
        <v>0</v>
      </c>
      <c r="I52" s="2">
        <v>278291</v>
      </c>
      <c r="J52" s="2"/>
    </row>
    <row r="53" spans="1:10" x14ac:dyDescent="0.15">
      <c r="A53" s="3">
        <v>33024</v>
      </c>
      <c r="B53" s="2">
        <v>35096</v>
      </c>
      <c r="C53" s="2">
        <v>142727</v>
      </c>
      <c r="D53" s="2" t="s">
        <v>0</v>
      </c>
      <c r="E53" s="2">
        <v>28389</v>
      </c>
      <c r="F53" s="2">
        <v>70525</v>
      </c>
      <c r="G53" s="2">
        <v>300</v>
      </c>
      <c r="H53" s="2" t="s">
        <v>0</v>
      </c>
      <c r="I53" s="2">
        <v>277037</v>
      </c>
      <c r="J53" s="2"/>
    </row>
    <row r="54" spans="1:10" x14ac:dyDescent="0.15">
      <c r="A54" s="3">
        <v>33054</v>
      </c>
      <c r="B54" s="2">
        <v>35510</v>
      </c>
      <c r="C54" s="2">
        <v>142308</v>
      </c>
      <c r="D54" s="2" t="s">
        <v>0</v>
      </c>
      <c r="E54" s="2">
        <v>27878</v>
      </c>
      <c r="F54" s="2">
        <v>71863</v>
      </c>
      <c r="G54" s="2">
        <v>274</v>
      </c>
      <c r="H54" s="2" t="s">
        <v>0</v>
      </c>
      <c r="I54" s="2">
        <v>277833</v>
      </c>
      <c r="J54" s="2"/>
    </row>
    <row r="55" spans="1:10" x14ac:dyDescent="0.15">
      <c r="A55" s="3">
        <v>33085</v>
      </c>
      <c r="B55" s="2">
        <v>36953</v>
      </c>
      <c r="C55" s="2">
        <v>139696</v>
      </c>
      <c r="D55" s="2" t="s">
        <v>0</v>
      </c>
      <c r="E55" s="2">
        <v>27629</v>
      </c>
      <c r="F55" s="2">
        <v>73693</v>
      </c>
      <c r="G55" s="2">
        <v>268</v>
      </c>
      <c r="H55" s="2" t="s">
        <v>0</v>
      </c>
      <c r="I55" s="2">
        <v>278239</v>
      </c>
      <c r="J55" s="2"/>
    </row>
    <row r="56" spans="1:10" x14ac:dyDescent="0.15">
      <c r="A56" s="3">
        <v>33116</v>
      </c>
      <c r="B56" s="2">
        <v>39250</v>
      </c>
      <c r="C56" s="2">
        <v>136645</v>
      </c>
      <c r="D56" s="2" t="s">
        <v>0</v>
      </c>
      <c r="E56" s="2">
        <v>27063</v>
      </c>
      <c r="F56" s="2">
        <v>74277</v>
      </c>
      <c r="G56" s="2">
        <v>269</v>
      </c>
      <c r="H56" s="2" t="s">
        <v>0</v>
      </c>
      <c r="I56" s="2">
        <v>277504</v>
      </c>
      <c r="J56" s="2"/>
    </row>
    <row r="57" spans="1:10" x14ac:dyDescent="0.15">
      <c r="A57" s="3">
        <v>33146</v>
      </c>
      <c r="B57" s="2">
        <v>40602</v>
      </c>
      <c r="C57" s="2">
        <v>138403</v>
      </c>
      <c r="D57" s="2" t="s">
        <v>0</v>
      </c>
      <c r="E57" s="2">
        <v>27356</v>
      </c>
      <c r="F57" s="2">
        <v>74786</v>
      </c>
      <c r="G57" s="2">
        <v>297</v>
      </c>
      <c r="H57" s="2" t="s">
        <v>0</v>
      </c>
      <c r="I57" s="2">
        <v>281444</v>
      </c>
      <c r="J57" s="2"/>
    </row>
    <row r="58" spans="1:10" x14ac:dyDescent="0.15">
      <c r="A58" s="3">
        <v>33177</v>
      </c>
      <c r="B58" s="2">
        <v>41396</v>
      </c>
      <c r="C58" s="2">
        <v>138172</v>
      </c>
      <c r="D58" s="2" t="s">
        <v>0</v>
      </c>
      <c r="E58" s="2">
        <v>28813</v>
      </c>
      <c r="F58" s="2">
        <v>78855</v>
      </c>
      <c r="G58" s="2">
        <v>302</v>
      </c>
      <c r="H58" s="2" t="s">
        <v>0</v>
      </c>
      <c r="I58" s="2">
        <v>287538</v>
      </c>
      <c r="J58" s="2"/>
    </row>
    <row r="59" spans="1:10" x14ac:dyDescent="0.15">
      <c r="A59" s="3">
        <v>33207</v>
      </c>
      <c r="B59" s="2">
        <v>41358</v>
      </c>
      <c r="C59" s="2">
        <v>137270</v>
      </c>
      <c r="D59" s="2" t="s">
        <v>0</v>
      </c>
      <c r="E59" s="2">
        <v>29642</v>
      </c>
      <c r="F59" s="2">
        <v>78455</v>
      </c>
      <c r="G59" s="2">
        <v>305</v>
      </c>
      <c r="H59" s="2" t="s">
        <v>0</v>
      </c>
      <c r="I59" s="2">
        <v>287030</v>
      </c>
      <c r="J59" s="2"/>
    </row>
    <row r="60" spans="1:10" x14ac:dyDescent="0.15">
      <c r="A60" s="3">
        <v>33238</v>
      </c>
      <c r="B60" s="2">
        <v>41260</v>
      </c>
      <c r="C60" s="2">
        <v>139507</v>
      </c>
      <c r="D60" s="2" t="s">
        <v>0</v>
      </c>
      <c r="E60" s="2">
        <v>30330</v>
      </c>
      <c r="F60" s="2">
        <v>78622</v>
      </c>
      <c r="G60" s="2">
        <v>305</v>
      </c>
      <c r="H60" s="2" t="s">
        <v>0</v>
      </c>
      <c r="I60" s="2">
        <v>290024</v>
      </c>
      <c r="J60" s="2"/>
    </row>
    <row r="61" spans="1:10" x14ac:dyDescent="0.15">
      <c r="A61" s="3">
        <v>33269</v>
      </c>
      <c r="B61" s="2">
        <v>41203</v>
      </c>
      <c r="C61" s="2">
        <v>137416</v>
      </c>
      <c r="D61" s="2" t="s">
        <v>0</v>
      </c>
      <c r="E61" s="2">
        <v>31014</v>
      </c>
      <c r="F61" s="2">
        <v>78791</v>
      </c>
      <c r="G61" s="2">
        <v>287</v>
      </c>
      <c r="H61" s="2" t="s">
        <v>0</v>
      </c>
      <c r="I61" s="2">
        <v>288711</v>
      </c>
      <c r="J61" s="2"/>
    </row>
    <row r="62" spans="1:10" x14ac:dyDescent="0.15">
      <c r="A62" s="3">
        <v>33297</v>
      </c>
      <c r="B62" s="2">
        <v>39943</v>
      </c>
      <c r="C62" s="2">
        <v>141046</v>
      </c>
      <c r="D62" s="2" t="s">
        <v>0</v>
      </c>
      <c r="E62" s="2">
        <v>31554</v>
      </c>
      <c r="F62" s="2">
        <v>80727</v>
      </c>
      <c r="G62" s="2">
        <v>291</v>
      </c>
      <c r="H62" s="2" t="s">
        <v>0</v>
      </c>
      <c r="I62" s="2">
        <v>293561</v>
      </c>
      <c r="J62" s="2"/>
    </row>
    <row r="63" spans="1:10" x14ac:dyDescent="0.15">
      <c r="A63" s="3">
        <v>33328</v>
      </c>
      <c r="B63" s="2">
        <v>39797</v>
      </c>
      <c r="C63" s="2">
        <v>156163</v>
      </c>
      <c r="D63" s="2" t="s">
        <v>0</v>
      </c>
      <c r="E63" s="2">
        <v>30811</v>
      </c>
      <c r="F63" s="2">
        <v>81238</v>
      </c>
      <c r="G63" s="2">
        <v>318</v>
      </c>
      <c r="H63" s="2" t="s">
        <v>0</v>
      </c>
      <c r="I63" s="2">
        <v>308327</v>
      </c>
      <c r="J63" s="2"/>
    </row>
    <row r="64" spans="1:10" x14ac:dyDescent="0.15">
      <c r="A64" s="3">
        <v>33358</v>
      </c>
      <c r="B64" s="2">
        <v>40647</v>
      </c>
      <c r="C64" s="2">
        <v>166727</v>
      </c>
      <c r="D64" s="2" t="s">
        <v>0</v>
      </c>
      <c r="E64" s="2">
        <v>30990</v>
      </c>
      <c r="F64" s="2">
        <v>83554</v>
      </c>
      <c r="G64" s="2">
        <v>318</v>
      </c>
      <c r="H64" s="2" t="s">
        <v>0</v>
      </c>
      <c r="I64" s="2">
        <v>322236</v>
      </c>
      <c r="J64" s="2"/>
    </row>
    <row r="65" spans="1:10" x14ac:dyDescent="0.15">
      <c r="A65" s="3">
        <v>33389</v>
      </c>
      <c r="B65" s="2">
        <v>39927</v>
      </c>
      <c r="C65" s="2">
        <v>155089</v>
      </c>
      <c r="D65" s="2" t="s">
        <v>0</v>
      </c>
      <c r="E65" s="2">
        <v>30710</v>
      </c>
      <c r="F65" s="2">
        <v>82846</v>
      </c>
      <c r="G65" s="2">
        <v>320</v>
      </c>
      <c r="H65" s="2" t="s">
        <v>0</v>
      </c>
      <c r="I65" s="2">
        <v>308892</v>
      </c>
      <c r="J65" s="2"/>
    </row>
    <row r="66" spans="1:10" x14ac:dyDescent="0.15">
      <c r="A66" s="3">
        <v>33419</v>
      </c>
      <c r="B66" s="2">
        <v>39654</v>
      </c>
      <c r="C66" s="2">
        <v>163169</v>
      </c>
      <c r="D66" s="2" t="s">
        <v>0</v>
      </c>
      <c r="E66" s="2">
        <v>31204</v>
      </c>
      <c r="F66" s="2">
        <v>84443</v>
      </c>
      <c r="G66" s="2">
        <v>341</v>
      </c>
      <c r="H66" s="2" t="s">
        <v>0</v>
      </c>
      <c r="I66" s="2">
        <v>318811</v>
      </c>
      <c r="J66" s="2"/>
    </row>
    <row r="67" spans="1:10" x14ac:dyDescent="0.15">
      <c r="A67" s="3">
        <v>33450</v>
      </c>
      <c r="B67" s="2">
        <v>39278</v>
      </c>
      <c r="C67" s="2">
        <v>162938</v>
      </c>
      <c r="D67" s="2" t="s">
        <v>0</v>
      </c>
      <c r="E67" s="2">
        <v>31845</v>
      </c>
      <c r="F67" s="2">
        <v>86129</v>
      </c>
      <c r="G67" s="2">
        <v>316</v>
      </c>
      <c r="H67" s="2" t="s">
        <v>0</v>
      </c>
      <c r="I67" s="2">
        <v>320506</v>
      </c>
      <c r="J67" s="2"/>
    </row>
    <row r="68" spans="1:10" x14ac:dyDescent="0.15">
      <c r="A68" s="3">
        <v>33481</v>
      </c>
      <c r="B68" s="2">
        <v>38902</v>
      </c>
      <c r="C68" s="2">
        <v>160870</v>
      </c>
      <c r="D68" s="2" t="s">
        <v>0</v>
      </c>
      <c r="E68" s="2">
        <v>32465</v>
      </c>
      <c r="F68" s="2">
        <v>87886</v>
      </c>
      <c r="G68" s="2">
        <v>305</v>
      </c>
      <c r="H68" s="2" t="s">
        <v>0</v>
      </c>
      <c r="I68" s="2">
        <v>320428</v>
      </c>
      <c r="J68" s="2"/>
    </row>
    <row r="69" spans="1:10" x14ac:dyDescent="0.15">
      <c r="A69" s="3">
        <v>33511</v>
      </c>
      <c r="B69" s="2">
        <v>37778</v>
      </c>
      <c r="C69" s="2">
        <v>154776</v>
      </c>
      <c r="D69" s="2" t="s">
        <v>0</v>
      </c>
      <c r="E69" s="2">
        <v>32666</v>
      </c>
      <c r="F69" s="2">
        <v>85468</v>
      </c>
      <c r="G69" s="2">
        <v>283</v>
      </c>
      <c r="H69" s="2" t="s">
        <v>0</v>
      </c>
      <c r="I69" s="2">
        <v>310971</v>
      </c>
      <c r="J69" s="2"/>
    </row>
    <row r="70" spans="1:10" x14ac:dyDescent="0.15">
      <c r="A70" s="3">
        <v>33542</v>
      </c>
      <c r="B70" s="2">
        <v>37251</v>
      </c>
      <c r="C70" s="2">
        <v>155674</v>
      </c>
      <c r="D70" s="2" t="s">
        <v>0</v>
      </c>
      <c r="E70" s="2">
        <v>33411</v>
      </c>
      <c r="F70" s="2">
        <v>86647</v>
      </c>
      <c r="G70" s="2">
        <v>275</v>
      </c>
      <c r="H70" s="2" t="s">
        <v>0</v>
      </c>
      <c r="I70" s="2">
        <v>313258</v>
      </c>
      <c r="J70" s="2"/>
    </row>
    <row r="71" spans="1:10" x14ac:dyDescent="0.15">
      <c r="A71" s="3">
        <v>33572</v>
      </c>
      <c r="B71" s="2">
        <v>36868</v>
      </c>
      <c r="C71" s="2">
        <v>149653</v>
      </c>
      <c r="D71" s="2" t="s">
        <v>0</v>
      </c>
      <c r="E71" s="2">
        <v>34033</v>
      </c>
      <c r="F71" s="2">
        <v>86135</v>
      </c>
      <c r="G71" s="2">
        <v>297</v>
      </c>
      <c r="H71" s="2" t="s">
        <v>0</v>
      </c>
      <c r="I71" s="2">
        <v>306986</v>
      </c>
      <c r="J71" s="2"/>
    </row>
    <row r="72" spans="1:10" x14ac:dyDescent="0.15">
      <c r="A72" s="3">
        <v>33603</v>
      </c>
      <c r="B72" s="2">
        <v>36148</v>
      </c>
      <c r="C72" s="2">
        <v>139498</v>
      </c>
      <c r="D72" s="2" t="s">
        <v>0</v>
      </c>
      <c r="E72" s="2">
        <v>35227</v>
      </c>
      <c r="F72" s="2">
        <v>85797</v>
      </c>
      <c r="G72" s="2">
        <v>290</v>
      </c>
      <c r="H72" s="2" t="s">
        <v>0</v>
      </c>
      <c r="I72" s="2">
        <v>296960</v>
      </c>
      <c r="J72" s="2"/>
    </row>
    <row r="73" spans="1:10" x14ac:dyDescent="0.15">
      <c r="A73" s="3">
        <v>33634</v>
      </c>
      <c r="B73" s="2">
        <v>35004</v>
      </c>
      <c r="C73" s="2">
        <v>146567</v>
      </c>
      <c r="D73" s="2" t="s">
        <v>0</v>
      </c>
      <c r="E73" s="2">
        <v>35710</v>
      </c>
      <c r="F73" s="2">
        <v>88878</v>
      </c>
      <c r="G73" s="2">
        <v>299</v>
      </c>
      <c r="H73" s="2" t="s">
        <v>0</v>
      </c>
      <c r="I73" s="2">
        <v>306458</v>
      </c>
      <c r="J73" s="2"/>
    </row>
    <row r="74" spans="1:10" x14ac:dyDescent="0.15">
      <c r="A74" s="3">
        <v>33663</v>
      </c>
      <c r="B74" s="2">
        <v>33631</v>
      </c>
      <c r="C74" s="2">
        <v>147372</v>
      </c>
      <c r="D74" s="2" t="s">
        <v>0</v>
      </c>
      <c r="E74" s="2">
        <v>35709</v>
      </c>
      <c r="F74" s="2">
        <v>90030</v>
      </c>
      <c r="G74" s="2">
        <v>329</v>
      </c>
      <c r="H74" s="2" t="s">
        <v>0</v>
      </c>
      <c r="I74" s="2">
        <v>307071</v>
      </c>
      <c r="J74" s="2"/>
    </row>
    <row r="75" spans="1:10" x14ac:dyDescent="0.15">
      <c r="A75" s="3">
        <v>33694</v>
      </c>
      <c r="B75" s="2">
        <v>33483</v>
      </c>
      <c r="C75" s="2">
        <v>149258</v>
      </c>
      <c r="D75" s="2" t="s">
        <v>0</v>
      </c>
      <c r="E75" s="2">
        <v>37417</v>
      </c>
      <c r="F75" s="2">
        <v>91171</v>
      </c>
      <c r="G75" s="2">
        <v>341</v>
      </c>
      <c r="H75" s="2" t="s">
        <v>0</v>
      </c>
      <c r="I75" s="2">
        <v>311670</v>
      </c>
      <c r="J75" s="2"/>
    </row>
    <row r="76" spans="1:10" x14ac:dyDescent="0.15">
      <c r="A76" s="3">
        <v>33724</v>
      </c>
      <c r="B76" s="2">
        <v>33052</v>
      </c>
      <c r="C76" s="2">
        <v>149270</v>
      </c>
      <c r="D76" s="2" t="s">
        <v>0</v>
      </c>
      <c r="E76" s="2">
        <v>38751</v>
      </c>
      <c r="F76" s="2">
        <v>93524</v>
      </c>
      <c r="G76" s="2">
        <v>305</v>
      </c>
      <c r="H76" s="2" t="s">
        <v>0</v>
      </c>
      <c r="I76" s="2">
        <v>314902</v>
      </c>
      <c r="J76" s="2"/>
    </row>
    <row r="77" spans="1:10" x14ac:dyDescent="0.15">
      <c r="A77" s="3">
        <v>33755</v>
      </c>
      <c r="B77" s="2">
        <v>32960</v>
      </c>
      <c r="C77" s="2">
        <v>143139</v>
      </c>
      <c r="D77" s="2" t="s">
        <v>0</v>
      </c>
      <c r="E77" s="2">
        <v>40568</v>
      </c>
      <c r="F77" s="2">
        <v>94035</v>
      </c>
      <c r="G77" s="2">
        <v>296</v>
      </c>
      <c r="H77" s="2" t="s">
        <v>0</v>
      </c>
      <c r="I77" s="2">
        <v>310998</v>
      </c>
      <c r="J77" s="2"/>
    </row>
    <row r="78" spans="1:10" x14ac:dyDescent="0.15">
      <c r="A78" s="3">
        <v>33785</v>
      </c>
      <c r="B78" s="2">
        <v>33273</v>
      </c>
      <c r="C78" s="2">
        <v>133109</v>
      </c>
      <c r="D78" s="2" t="s">
        <v>0</v>
      </c>
      <c r="E78" s="2">
        <v>39144</v>
      </c>
      <c r="F78" s="2">
        <v>92539</v>
      </c>
      <c r="G78" s="2">
        <v>285</v>
      </c>
      <c r="H78" s="2" t="s">
        <v>0</v>
      </c>
      <c r="I78" s="2">
        <v>298350</v>
      </c>
      <c r="J78" s="2"/>
    </row>
    <row r="79" spans="1:10" x14ac:dyDescent="0.15">
      <c r="A79" s="3">
        <v>33816</v>
      </c>
      <c r="B79" s="2">
        <v>33925</v>
      </c>
      <c r="C79" s="2">
        <v>127821</v>
      </c>
      <c r="D79" s="2" t="s">
        <v>0</v>
      </c>
      <c r="E79" s="2">
        <v>39580</v>
      </c>
      <c r="F79" s="2">
        <v>90692</v>
      </c>
      <c r="G79" s="2">
        <v>283</v>
      </c>
      <c r="H79" s="2" t="s">
        <v>0</v>
      </c>
      <c r="I79" s="2">
        <v>292301</v>
      </c>
      <c r="J79" s="2"/>
    </row>
    <row r="80" spans="1:10" x14ac:dyDescent="0.15">
      <c r="A80" s="3">
        <v>33847</v>
      </c>
      <c r="B80" s="2">
        <v>34202</v>
      </c>
      <c r="C80" s="2">
        <v>123115</v>
      </c>
      <c r="D80" s="2" t="s">
        <v>0</v>
      </c>
      <c r="E80" s="2">
        <v>40682</v>
      </c>
      <c r="F80" s="2">
        <v>89561</v>
      </c>
      <c r="G80" s="2">
        <v>244</v>
      </c>
      <c r="H80" s="2" t="s">
        <v>0</v>
      </c>
      <c r="I80" s="2">
        <v>287804</v>
      </c>
      <c r="J80" s="2"/>
    </row>
    <row r="81" spans="1:10" x14ac:dyDescent="0.15">
      <c r="A81" s="3">
        <v>33877</v>
      </c>
      <c r="B81" s="2">
        <v>34061</v>
      </c>
      <c r="C81" s="2">
        <v>121687</v>
      </c>
      <c r="D81" s="2" t="s">
        <v>0</v>
      </c>
      <c r="E81" s="2">
        <v>42064</v>
      </c>
      <c r="F81" s="2">
        <v>81929</v>
      </c>
      <c r="G81" s="2">
        <v>242</v>
      </c>
      <c r="H81" s="2" t="s">
        <v>0</v>
      </c>
      <c r="I81" s="2">
        <v>279983</v>
      </c>
      <c r="J81" s="2"/>
    </row>
    <row r="82" spans="1:10" x14ac:dyDescent="0.15">
      <c r="A82" s="3">
        <v>33908</v>
      </c>
      <c r="B82" s="2">
        <v>33377</v>
      </c>
      <c r="C82" s="2">
        <v>133926</v>
      </c>
      <c r="D82" s="2" t="s">
        <v>0</v>
      </c>
      <c r="E82" s="2">
        <v>44157</v>
      </c>
      <c r="F82" s="2">
        <v>83099</v>
      </c>
      <c r="G82" s="2">
        <v>264</v>
      </c>
      <c r="H82" s="2" t="s">
        <v>0</v>
      </c>
      <c r="I82" s="2">
        <v>294823</v>
      </c>
      <c r="J82" s="2"/>
    </row>
    <row r="83" spans="1:10" x14ac:dyDescent="0.15">
      <c r="A83" s="3">
        <v>33938</v>
      </c>
      <c r="B83" s="2">
        <v>32896</v>
      </c>
      <c r="C83" s="2">
        <v>141210</v>
      </c>
      <c r="D83" s="2" t="s">
        <v>0</v>
      </c>
      <c r="E83" s="2">
        <v>44330</v>
      </c>
      <c r="F83" s="2">
        <v>85474</v>
      </c>
      <c r="G83" s="2">
        <v>263</v>
      </c>
      <c r="H83" s="2" t="s">
        <v>0</v>
      </c>
      <c r="I83" s="2">
        <v>304173</v>
      </c>
      <c r="J83" s="2"/>
    </row>
    <row r="84" spans="1:10" x14ac:dyDescent="0.15">
      <c r="A84" s="3">
        <v>33969</v>
      </c>
      <c r="B84" s="2">
        <v>32376</v>
      </c>
      <c r="C84" s="2">
        <v>143308</v>
      </c>
      <c r="D84" s="2" t="s">
        <v>0</v>
      </c>
      <c r="E84" s="2">
        <v>45390</v>
      </c>
      <c r="F84" s="2">
        <v>84064</v>
      </c>
      <c r="G84" s="2">
        <v>246</v>
      </c>
      <c r="H84" s="2" t="s">
        <v>0</v>
      </c>
      <c r="I84" s="2">
        <v>305384</v>
      </c>
      <c r="J84" s="2"/>
    </row>
    <row r="85" spans="1:10" x14ac:dyDescent="0.15">
      <c r="A85" s="3">
        <v>34000</v>
      </c>
      <c r="B85" s="2">
        <v>31750</v>
      </c>
      <c r="C85" s="2">
        <v>143621</v>
      </c>
      <c r="D85" s="2" t="s">
        <v>0</v>
      </c>
      <c r="E85" s="2">
        <v>46534</v>
      </c>
      <c r="F85" s="2">
        <v>84839</v>
      </c>
      <c r="G85" s="2">
        <v>230</v>
      </c>
      <c r="H85" s="2" t="s">
        <v>0</v>
      </c>
      <c r="I85" s="2">
        <v>306974</v>
      </c>
      <c r="J85" s="2"/>
    </row>
    <row r="86" spans="1:10" x14ac:dyDescent="0.15">
      <c r="A86" s="3">
        <v>34028</v>
      </c>
      <c r="B86" s="2">
        <v>31379</v>
      </c>
      <c r="C86" s="2">
        <v>145574</v>
      </c>
      <c r="D86" s="2" t="s">
        <v>0</v>
      </c>
      <c r="E86" s="2">
        <v>46336</v>
      </c>
      <c r="F86" s="2">
        <v>84341</v>
      </c>
      <c r="G86" s="2">
        <v>258</v>
      </c>
      <c r="H86" s="2" t="s">
        <v>0</v>
      </c>
      <c r="I86" s="2">
        <v>307888</v>
      </c>
      <c r="J86" s="2"/>
    </row>
    <row r="87" spans="1:10" x14ac:dyDescent="0.15">
      <c r="A87" s="3">
        <v>34059</v>
      </c>
      <c r="B87" s="2">
        <v>31230</v>
      </c>
      <c r="C87" s="2">
        <v>145002</v>
      </c>
      <c r="D87" s="2" t="s">
        <v>0</v>
      </c>
      <c r="E87" s="2">
        <v>45847</v>
      </c>
      <c r="F87" s="2">
        <v>83581</v>
      </c>
      <c r="G87" s="2">
        <v>254</v>
      </c>
      <c r="H87" s="2" t="s">
        <v>0</v>
      </c>
      <c r="I87" s="2">
        <v>305914</v>
      </c>
      <c r="J87" s="2"/>
    </row>
    <row r="88" spans="1:10" x14ac:dyDescent="0.15">
      <c r="A88" s="3">
        <v>34089</v>
      </c>
      <c r="B88" s="2">
        <v>30707</v>
      </c>
      <c r="C88" s="2">
        <v>137122</v>
      </c>
      <c r="D88" s="2" t="s">
        <v>0</v>
      </c>
      <c r="E88" s="2">
        <v>44650</v>
      </c>
      <c r="F88" s="2">
        <v>82788</v>
      </c>
      <c r="G88" s="2">
        <v>252</v>
      </c>
      <c r="H88" s="2" t="s">
        <v>0</v>
      </c>
      <c r="I88" s="2">
        <v>295519</v>
      </c>
      <c r="J88" s="2"/>
    </row>
    <row r="89" spans="1:10" x14ac:dyDescent="0.15">
      <c r="A89" s="3">
        <v>34120</v>
      </c>
      <c r="B89" s="2">
        <v>30781</v>
      </c>
      <c r="C89" s="2">
        <v>136724</v>
      </c>
      <c r="D89" s="2" t="s">
        <v>0</v>
      </c>
      <c r="E89" s="2">
        <v>44253</v>
      </c>
      <c r="F89" s="2">
        <v>82525</v>
      </c>
      <c r="G89" s="2">
        <v>275</v>
      </c>
      <c r="H89" s="2" t="s">
        <v>0</v>
      </c>
      <c r="I89" s="2">
        <v>294558</v>
      </c>
      <c r="J89" s="2"/>
    </row>
    <row r="90" spans="1:10" x14ac:dyDescent="0.15">
      <c r="A90" s="3">
        <v>34150</v>
      </c>
      <c r="B90" s="2">
        <v>31080</v>
      </c>
      <c r="C90" s="2">
        <v>142112</v>
      </c>
      <c r="D90" s="2" t="s">
        <v>0</v>
      </c>
      <c r="E90" s="2">
        <v>42865</v>
      </c>
      <c r="F90" s="2">
        <v>82949</v>
      </c>
      <c r="G90" s="2">
        <v>298</v>
      </c>
      <c r="H90" s="2" t="s">
        <v>0</v>
      </c>
      <c r="I90" s="2">
        <v>299304</v>
      </c>
      <c r="J90" s="2"/>
    </row>
    <row r="91" spans="1:10" x14ac:dyDescent="0.15">
      <c r="A91" s="3">
        <v>34181</v>
      </c>
      <c r="B91" s="2">
        <v>31431</v>
      </c>
      <c r="C91" s="2">
        <v>144342</v>
      </c>
      <c r="D91" s="2" t="s">
        <v>0</v>
      </c>
      <c r="E91" s="2">
        <v>41667</v>
      </c>
      <c r="F91" s="2">
        <v>81014</v>
      </c>
      <c r="G91" s="2">
        <v>286</v>
      </c>
      <c r="H91" s="2" t="s">
        <v>0</v>
      </c>
      <c r="I91" s="2">
        <v>298740</v>
      </c>
      <c r="J91" s="2"/>
    </row>
    <row r="92" spans="1:10" x14ac:dyDescent="0.15">
      <c r="A92" s="3">
        <v>34212</v>
      </c>
      <c r="B92" s="2">
        <v>31252</v>
      </c>
      <c r="C92" s="2">
        <v>139477</v>
      </c>
      <c r="D92" s="2" t="s">
        <v>0</v>
      </c>
      <c r="E92" s="2">
        <v>41391</v>
      </c>
      <c r="F92" s="2">
        <v>78782</v>
      </c>
      <c r="G92" s="2">
        <v>290</v>
      </c>
      <c r="H92" s="2" t="s">
        <v>0</v>
      </c>
      <c r="I92" s="2">
        <v>291192</v>
      </c>
      <c r="J92" s="2"/>
    </row>
    <row r="93" spans="1:10" x14ac:dyDescent="0.15">
      <c r="A93" s="3">
        <v>34242</v>
      </c>
      <c r="B93" s="2">
        <v>31245</v>
      </c>
      <c r="C93" s="2">
        <v>134767</v>
      </c>
      <c r="D93" s="2" t="s">
        <v>0</v>
      </c>
      <c r="E93" s="2">
        <v>40896</v>
      </c>
      <c r="F93" s="2">
        <v>75604</v>
      </c>
      <c r="G93" s="2">
        <v>769</v>
      </c>
      <c r="H93" s="2" t="s">
        <v>0</v>
      </c>
      <c r="I93" s="2">
        <v>283281</v>
      </c>
      <c r="J93" s="2"/>
    </row>
    <row r="94" spans="1:10" x14ac:dyDescent="0.15">
      <c r="A94" s="3">
        <v>34273</v>
      </c>
      <c r="B94" s="2">
        <v>31041</v>
      </c>
      <c r="C94" s="2">
        <v>141447</v>
      </c>
      <c r="D94" s="2" t="s">
        <v>0</v>
      </c>
      <c r="E94" s="2">
        <v>41418</v>
      </c>
      <c r="F94" s="2">
        <v>74881</v>
      </c>
      <c r="G94" s="2">
        <v>288</v>
      </c>
      <c r="H94" s="2" t="s">
        <v>0</v>
      </c>
      <c r="I94" s="2">
        <v>289075</v>
      </c>
      <c r="J94" s="2"/>
    </row>
    <row r="95" spans="1:10" x14ac:dyDescent="0.15">
      <c r="A95" s="3">
        <v>34303</v>
      </c>
      <c r="B95" s="2">
        <v>31200</v>
      </c>
      <c r="C95" s="2">
        <v>140832</v>
      </c>
      <c r="D95" s="2" t="s">
        <v>0</v>
      </c>
      <c r="E95" s="2">
        <v>40583</v>
      </c>
      <c r="F95" s="2">
        <v>75898</v>
      </c>
      <c r="G95" s="2">
        <v>294</v>
      </c>
      <c r="H95" s="2" t="s">
        <v>0</v>
      </c>
      <c r="I95" s="2">
        <v>288807</v>
      </c>
      <c r="J95" s="2"/>
    </row>
    <row r="96" spans="1:10" x14ac:dyDescent="0.15">
      <c r="A96" s="3">
        <v>34334</v>
      </c>
      <c r="B96" s="2">
        <v>30854</v>
      </c>
      <c r="C96" s="2">
        <v>138040</v>
      </c>
      <c r="D96" s="2" t="s">
        <v>0</v>
      </c>
      <c r="E96" s="2">
        <v>39571</v>
      </c>
      <c r="F96" s="2">
        <v>74173</v>
      </c>
      <c r="G96" s="2">
        <v>284</v>
      </c>
      <c r="H96" s="2" t="s">
        <v>0</v>
      </c>
      <c r="I96" s="2">
        <v>282922</v>
      </c>
      <c r="J96" s="2"/>
    </row>
    <row r="97" spans="1:10" x14ac:dyDescent="0.15">
      <c r="A97" s="3">
        <v>34365</v>
      </c>
      <c r="B97" s="2">
        <v>30137</v>
      </c>
      <c r="C97" s="2">
        <v>135638</v>
      </c>
      <c r="D97" s="2" t="s">
        <v>0</v>
      </c>
      <c r="E97" s="2">
        <v>38824</v>
      </c>
      <c r="F97" s="2">
        <v>73863</v>
      </c>
      <c r="G97" s="2">
        <v>282</v>
      </c>
      <c r="H97" s="2" t="s">
        <v>0</v>
      </c>
      <c r="I97" s="2">
        <v>278744</v>
      </c>
      <c r="J97" s="2"/>
    </row>
    <row r="98" spans="1:10" x14ac:dyDescent="0.15">
      <c r="A98" s="3">
        <v>34393</v>
      </c>
      <c r="B98" s="2">
        <v>29776</v>
      </c>
      <c r="C98" s="2">
        <v>131519</v>
      </c>
      <c r="D98" s="2" t="s">
        <v>0</v>
      </c>
      <c r="E98" s="2">
        <v>37729</v>
      </c>
      <c r="F98" s="2">
        <v>71969</v>
      </c>
      <c r="G98" s="2">
        <v>284</v>
      </c>
      <c r="H98" s="2" t="s">
        <v>0</v>
      </c>
      <c r="I98" s="2">
        <v>271277</v>
      </c>
      <c r="J98" s="2"/>
    </row>
    <row r="99" spans="1:10" x14ac:dyDescent="0.15">
      <c r="A99" s="3">
        <v>34424</v>
      </c>
      <c r="B99" s="2">
        <v>30129</v>
      </c>
      <c r="C99" s="2">
        <v>134174</v>
      </c>
      <c r="D99" s="2" t="s">
        <v>0</v>
      </c>
      <c r="E99" s="2">
        <v>37921</v>
      </c>
      <c r="F99" s="2">
        <v>71290</v>
      </c>
      <c r="G99" s="2">
        <v>284</v>
      </c>
      <c r="H99" s="2" t="s">
        <v>0</v>
      </c>
      <c r="I99" s="2">
        <v>273798</v>
      </c>
      <c r="J99" s="2"/>
    </row>
    <row r="100" spans="1:10" x14ac:dyDescent="0.15">
      <c r="A100" s="3">
        <v>34454</v>
      </c>
      <c r="B100" s="2">
        <v>30000</v>
      </c>
      <c r="C100" s="2">
        <v>135446</v>
      </c>
      <c r="D100" s="2" t="s">
        <v>0</v>
      </c>
      <c r="E100" s="2">
        <v>38025</v>
      </c>
      <c r="F100" s="2">
        <v>72548</v>
      </c>
      <c r="G100" s="2">
        <v>291</v>
      </c>
      <c r="H100" s="2" t="s">
        <v>0</v>
      </c>
      <c r="I100" s="2">
        <v>276310</v>
      </c>
      <c r="J100" s="2"/>
    </row>
    <row r="101" spans="1:10" x14ac:dyDescent="0.15">
      <c r="A101" s="3">
        <v>34485</v>
      </c>
      <c r="B101" s="2">
        <v>30151</v>
      </c>
      <c r="C101" s="2">
        <v>139116</v>
      </c>
      <c r="D101" s="2" t="s">
        <v>0</v>
      </c>
      <c r="E101" s="2">
        <v>37775</v>
      </c>
      <c r="F101" s="2">
        <v>70996</v>
      </c>
      <c r="G101" s="2">
        <v>285</v>
      </c>
      <c r="H101" s="2" t="s">
        <v>0</v>
      </c>
      <c r="I101" s="2">
        <v>278323</v>
      </c>
      <c r="J101" s="2"/>
    </row>
    <row r="102" spans="1:10" x14ac:dyDescent="0.15">
      <c r="A102" s="3">
        <v>34515</v>
      </c>
      <c r="B102" s="2">
        <v>30542</v>
      </c>
      <c r="C102" s="2">
        <v>134298</v>
      </c>
      <c r="D102" s="2" t="s">
        <v>0</v>
      </c>
      <c r="E102" s="2">
        <v>36984</v>
      </c>
      <c r="F102" s="2">
        <v>69161</v>
      </c>
      <c r="G102" s="2">
        <v>267</v>
      </c>
      <c r="H102" s="2" t="s">
        <v>0</v>
      </c>
      <c r="I102" s="2">
        <v>271252</v>
      </c>
      <c r="J102" s="2"/>
    </row>
    <row r="103" spans="1:10" x14ac:dyDescent="0.15">
      <c r="A103" s="3">
        <v>34546</v>
      </c>
      <c r="B103" s="2">
        <v>30641</v>
      </c>
      <c r="C103" s="2">
        <v>138626</v>
      </c>
      <c r="D103" s="2" t="s">
        <v>0</v>
      </c>
      <c r="E103" s="2">
        <v>36856</v>
      </c>
      <c r="F103" s="2">
        <v>69248</v>
      </c>
      <c r="G103" s="2">
        <v>257</v>
      </c>
      <c r="H103" s="2" t="s">
        <v>0</v>
      </c>
      <c r="I103" s="2">
        <v>275628</v>
      </c>
      <c r="J103" s="2"/>
    </row>
    <row r="104" spans="1:10" x14ac:dyDescent="0.15">
      <c r="A104" s="3">
        <v>34577</v>
      </c>
      <c r="B104" s="2">
        <v>30546</v>
      </c>
      <c r="C104" s="2">
        <v>139045</v>
      </c>
      <c r="D104" s="2" t="s">
        <v>0</v>
      </c>
      <c r="E104" s="2">
        <v>36536</v>
      </c>
      <c r="F104" s="2">
        <v>68775</v>
      </c>
      <c r="G104" s="2">
        <v>256</v>
      </c>
      <c r="H104" s="2" t="s">
        <v>0</v>
      </c>
      <c r="I104" s="2">
        <v>275158</v>
      </c>
      <c r="J104" s="2"/>
    </row>
    <row r="105" spans="1:10" x14ac:dyDescent="0.15">
      <c r="A105" s="3">
        <v>34607</v>
      </c>
      <c r="B105" s="2">
        <v>30772</v>
      </c>
      <c r="C105" s="2">
        <v>136986</v>
      </c>
      <c r="D105" s="2" t="s">
        <v>0</v>
      </c>
      <c r="E105" s="2">
        <v>36018</v>
      </c>
      <c r="F105" s="2">
        <v>67300</v>
      </c>
      <c r="G105" s="2">
        <v>223</v>
      </c>
      <c r="H105" s="2" t="s">
        <v>0</v>
      </c>
      <c r="I105" s="2">
        <v>271299</v>
      </c>
      <c r="J105" s="2"/>
    </row>
    <row r="106" spans="1:10" x14ac:dyDescent="0.15">
      <c r="A106" s="3">
        <v>34638</v>
      </c>
      <c r="B106" s="2">
        <v>30895</v>
      </c>
      <c r="C106" s="2">
        <v>135686</v>
      </c>
      <c r="D106" s="2" t="s">
        <v>0</v>
      </c>
      <c r="E106" s="2">
        <v>36039</v>
      </c>
      <c r="F106" s="2">
        <v>66965</v>
      </c>
      <c r="G106" s="2">
        <v>202</v>
      </c>
      <c r="H106" s="2" t="s">
        <v>0</v>
      </c>
      <c r="I106" s="2">
        <v>269787</v>
      </c>
      <c r="J106" s="2"/>
    </row>
    <row r="107" spans="1:10" x14ac:dyDescent="0.15">
      <c r="A107" s="3">
        <v>34668</v>
      </c>
      <c r="B107" s="2">
        <v>30676</v>
      </c>
      <c r="C107" s="2">
        <v>145423</v>
      </c>
      <c r="D107" s="2" t="s">
        <v>0</v>
      </c>
      <c r="E107" s="2">
        <v>36362</v>
      </c>
      <c r="F107" s="2">
        <v>67830</v>
      </c>
      <c r="G107" s="2">
        <v>212</v>
      </c>
      <c r="H107" s="2" t="s">
        <v>0</v>
      </c>
      <c r="I107" s="2">
        <v>280503</v>
      </c>
      <c r="J107" s="2"/>
    </row>
    <row r="108" spans="1:10" x14ac:dyDescent="0.15">
      <c r="A108" s="3">
        <v>34699</v>
      </c>
      <c r="B108" s="2">
        <v>30546</v>
      </c>
      <c r="C108" s="2">
        <v>144937</v>
      </c>
      <c r="D108" s="2" t="s">
        <v>0</v>
      </c>
      <c r="E108" s="2">
        <v>36008</v>
      </c>
      <c r="F108" s="2">
        <v>67953</v>
      </c>
      <c r="G108" s="2">
        <v>206</v>
      </c>
      <c r="H108" s="2" t="s">
        <v>0</v>
      </c>
      <c r="I108" s="2">
        <v>279650</v>
      </c>
      <c r="J108" s="2"/>
    </row>
    <row r="109" spans="1:10" x14ac:dyDescent="0.15">
      <c r="A109" s="3">
        <v>34730</v>
      </c>
      <c r="B109" s="2">
        <v>30900</v>
      </c>
      <c r="C109" s="2">
        <v>145082</v>
      </c>
      <c r="D109" s="2" t="s">
        <v>0</v>
      </c>
      <c r="E109" s="2">
        <v>35880</v>
      </c>
      <c r="F109" s="2">
        <v>67198</v>
      </c>
      <c r="G109" s="2">
        <v>196</v>
      </c>
      <c r="H109" s="2" t="s">
        <v>0</v>
      </c>
      <c r="I109" s="2">
        <v>279256</v>
      </c>
      <c r="J109" s="2"/>
    </row>
    <row r="110" spans="1:10" x14ac:dyDescent="0.15">
      <c r="A110" s="3">
        <v>34758</v>
      </c>
      <c r="B110" s="2">
        <v>30637</v>
      </c>
      <c r="C110" s="2">
        <v>143322</v>
      </c>
      <c r="D110" s="2" t="s">
        <v>0</v>
      </c>
      <c r="E110" s="2">
        <v>36662</v>
      </c>
      <c r="F110" s="2">
        <v>65386</v>
      </c>
      <c r="G110" s="2">
        <v>170</v>
      </c>
      <c r="H110" s="2" t="s">
        <v>0</v>
      </c>
      <c r="I110" s="2">
        <v>276177</v>
      </c>
      <c r="J110" s="2"/>
    </row>
    <row r="111" spans="1:10" x14ac:dyDescent="0.15">
      <c r="A111" s="3">
        <v>34789</v>
      </c>
      <c r="B111" s="2">
        <v>30634</v>
      </c>
      <c r="C111" s="2">
        <v>134940</v>
      </c>
      <c r="D111" s="2" t="s">
        <v>0</v>
      </c>
      <c r="E111" s="2">
        <v>36446</v>
      </c>
      <c r="F111" s="2">
        <v>61596</v>
      </c>
      <c r="G111" s="2">
        <v>162</v>
      </c>
      <c r="H111" s="2" t="s">
        <v>0</v>
      </c>
      <c r="I111" s="2">
        <v>263778</v>
      </c>
      <c r="J111" s="2"/>
    </row>
    <row r="112" spans="1:10" x14ac:dyDescent="0.15">
      <c r="A112" s="3">
        <v>34819</v>
      </c>
      <c r="B112" s="2">
        <v>30598</v>
      </c>
      <c r="C112" s="2">
        <v>135846</v>
      </c>
      <c r="D112" s="2" t="s">
        <v>0</v>
      </c>
      <c r="E112" s="2">
        <v>36211</v>
      </c>
      <c r="F112" s="2">
        <v>61744</v>
      </c>
      <c r="G112" s="2">
        <v>151</v>
      </c>
      <c r="H112" s="2" t="s">
        <v>0</v>
      </c>
      <c r="I112" s="2">
        <v>264550</v>
      </c>
      <c r="J112" s="2"/>
    </row>
    <row r="113" spans="1:10" x14ac:dyDescent="0.15">
      <c r="A113" s="3">
        <v>34850</v>
      </c>
      <c r="B113" s="2">
        <v>30348</v>
      </c>
      <c r="C113" s="2">
        <v>139401</v>
      </c>
      <c r="D113" s="2" t="s">
        <v>0</v>
      </c>
      <c r="E113" s="2">
        <v>36488</v>
      </c>
      <c r="F113" s="2">
        <v>62935</v>
      </c>
      <c r="G113" s="2">
        <v>137</v>
      </c>
      <c r="H113" s="2" t="s">
        <v>0</v>
      </c>
      <c r="I113" s="2">
        <v>269309</v>
      </c>
      <c r="J113" s="2"/>
    </row>
    <row r="114" spans="1:10" x14ac:dyDescent="0.15">
      <c r="A114" s="3">
        <v>34880</v>
      </c>
      <c r="B114" s="2">
        <v>29217</v>
      </c>
      <c r="C114" s="2">
        <v>140761</v>
      </c>
      <c r="D114" s="2" t="s">
        <v>0</v>
      </c>
      <c r="E114" s="2">
        <v>36525</v>
      </c>
      <c r="F114" s="2">
        <v>63175</v>
      </c>
      <c r="G114" s="2">
        <v>134</v>
      </c>
      <c r="H114" s="2" t="s">
        <v>0</v>
      </c>
      <c r="I114" s="2">
        <v>269812</v>
      </c>
      <c r="J114" s="2"/>
    </row>
    <row r="115" spans="1:10" x14ac:dyDescent="0.15">
      <c r="A115" s="3">
        <v>34911</v>
      </c>
      <c r="B115" s="2">
        <v>28321</v>
      </c>
      <c r="C115" s="2">
        <v>141337</v>
      </c>
      <c r="D115" s="2" t="s">
        <v>0</v>
      </c>
      <c r="E115" s="2">
        <v>36329</v>
      </c>
      <c r="F115" s="2">
        <v>62411</v>
      </c>
      <c r="G115" s="2">
        <v>124</v>
      </c>
      <c r="H115" s="2" t="s">
        <v>0</v>
      </c>
      <c r="I115" s="2">
        <v>268522</v>
      </c>
      <c r="J115" s="2"/>
    </row>
    <row r="116" spans="1:10" x14ac:dyDescent="0.15">
      <c r="A116" s="3">
        <v>34942</v>
      </c>
      <c r="B116" s="2">
        <v>27851</v>
      </c>
      <c r="C116" s="2">
        <v>149611</v>
      </c>
      <c r="D116" s="2" t="s">
        <v>0</v>
      </c>
      <c r="E116" s="2">
        <v>35925</v>
      </c>
      <c r="F116" s="2">
        <v>63287</v>
      </c>
      <c r="G116" s="2">
        <v>130</v>
      </c>
      <c r="H116" s="2" t="s">
        <v>0</v>
      </c>
      <c r="I116" s="2">
        <v>276804</v>
      </c>
      <c r="J116" s="2"/>
    </row>
    <row r="117" spans="1:10" x14ac:dyDescent="0.15">
      <c r="A117" s="3">
        <v>34972</v>
      </c>
      <c r="B117" s="2">
        <v>27289</v>
      </c>
      <c r="C117" s="2">
        <v>143673</v>
      </c>
      <c r="D117" s="2" t="s">
        <v>0</v>
      </c>
      <c r="E117" s="2">
        <v>34760</v>
      </c>
      <c r="F117" s="2">
        <v>60222</v>
      </c>
      <c r="G117" s="2">
        <v>117</v>
      </c>
      <c r="H117" s="2" t="s">
        <v>0</v>
      </c>
      <c r="I117" s="2">
        <v>266061</v>
      </c>
      <c r="J117" s="2"/>
    </row>
    <row r="118" spans="1:10" x14ac:dyDescent="0.15">
      <c r="A118" s="3">
        <v>35003</v>
      </c>
      <c r="B118" s="2">
        <v>26605</v>
      </c>
      <c r="C118" s="2">
        <v>143494</v>
      </c>
      <c r="D118" s="2" t="s">
        <v>0</v>
      </c>
      <c r="E118" s="2">
        <v>34730</v>
      </c>
      <c r="F118" s="2">
        <v>59318</v>
      </c>
      <c r="G118" s="2">
        <v>115</v>
      </c>
      <c r="H118" s="2" t="s">
        <v>0</v>
      </c>
      <c r="I118" s="2">
        <v>264262</v>
      </c>
      <c r="J118" s="2"/>
    </row>
    <row r="119" spans="1:10" x14ac:dyDescent="0.15">
      <c r="A119" s="3">
        <v>35033</v>
      </c>
      <c r="B119" s="2">
        <v>25702</v>
      </c>
      <c r="C119" s="2">
        <v>148354</v>
      </c>
      <c r="D119" s="2" t="s">
        <v>0</v>
      </c>
      <c r="E119" s="2">
        <v>34824</v>
      </c>
      <c r="F119" s="2">
        <v>60071</v>
      </c>
      <c r="G119" s="2">
        <v>123</v>
      </c>
      <c r="H119" s="2" t="s">
        <v>0</v>
      </c>
      <c r="I119" s="2">
        <v>269074</v>
      </c>
      <c r="J119" s="2"/>
    </row>
    <row r="120" spans="1:10" x14ac:dyDescent="0.15">
      <c r="A120" s="3">
        <v>35064</v>
      </c>
      <c r="B120" s="2">
        <v>25032</v>
      </c>
      <c r="C120" s="2">
        <v>149109</v>
      </c>
      <c r="D120" s="2" t="s">
        <v>0</v>
      </c>
      <c r="E120" s="2">
        <v>33666</v>
      </c>
      <c r="F120" s="2">
        <v>60094</v>
      </c>
      <c r="G120" s="2">
        <v>120</v>
      </c>
      <c r="H120" s="2" t="s">
        <v>0</v>
      </c>
      <c r="I120" s="2">
        <v>268021</v>
      </c>
      <c r="J120" s="2"/>
    </row>
    <row r="121" spans="1:10" x14ac:dyDescent="0.15">
      <c r="A121" s="3">
        <v>35095</v>
      </c>
      <c r="B121" s="2">
        <v>25777</v>
      </c>
      <c r="C121" s="2">
        <v>159672</v>
      </c>
      <c r="D121" s="2" t="s">
        <v>0</v>
      </c>
      <c r="E121" s="2">
        <v>35708</v>
      </c>
      <c r="F121" s="2">
        <v>61883</v>
      </c>
      <c r="G121" s="2">
        <v>107</v>
      </c>
      <c r="H121" s="2" t="s">
        <v>0</v>
      </c>
      <c r="I121" s="2">
        <v>283147</v>
      </c>
      <c r="J121" s="2"/>
    </row>
    <row r="122" spans="1:10" x14ac:dyDescent="0.15">
      <c r="A122" s="3">
        <v>35124</v>
      </c>
      <c r="B122" s="2">
        <v>24899</v>
      </c>
      <c r="C122" s="2">
        <v>159541</v>
      </c>
      <c r="D122" s="2" t="s">
        <v>0</v>
      </c>
      <c r="E122" s="2">
        <v>35875</v>
      </c>
      <c r="F122" s="2">
        <v>61861</v>
      </c>
      <c r="G122" s="2">
        <v>102</v>
      </c>
      <c r="H122" s="2" t="s">
        <v>0</v>
      </c>
      <c r="I122" s="2">
        <v>282278</v>
      </c>
      <c r="J122" s="2"/>
    </row>
    <row r="123" spans="1:10" x14ac:dyDescent="0.15">
      <c r="A123" s="3">
        <v>35155</v>
      </c>
      <c r="B123" s="2">
        <v>23049</v>
      </c>
      <c r="C123" s="2">
        <v>160740</v>
      </c>
      <c r="D123" s="2" t="s">
        <v>0</v>
      </c>
      <c r="E123" s="2">
        <v>35649</v>
      </c>
      <c r="F123" s="2">
        <v>62388</v>
      </c>
      <c r="G123" s="2">
        <v>134</v>
      </c>
      <c r="H123" s="2" t="s">
        <v>0</v>
      </c>
      <c r="I123" s="2">
        <v>281960</v>
      </c>
      <c r="J123" s="2"/>
    </row>
    <row r="124" spans="1:10" x14ac:dyDescent="0.15">
      <c r="A124" s="3">
        <v>35185</v>
      </c>
      <c r="B124" s="2">
        <v>22754</v>
      </c>
      <c r="C124" s="2">
        <v>167167</v>
      </c>
      <c r="D124" s="2" t="s">
        <v>0</v>
      </c>
      <c r="E124" s="2">
        <v>34964</v>
      </c>
      <c r="F124" s="2">
        <v>64120</v>
      </c>
      <c r="G124" s="2">
        <v>90</v>
      </c>
      <c r="H124" s="2" t="s">
        <v>0</v>
      </c>
      <c r="I124" s="2">
        <v>289095</v>
      </c>
      <c r="J124" s="2"/>
    </row>
    <row r="125" spans="1:10" x14ac:dyDescent="0.15">
      <c r="A125" s="3">
        <v>35216</v>
      </c>
      <c r="B125" s="2">
        <v>22508</v>
      </c>
      <c r="C125" s="2">
        <v>171162</v>
      </c>
      <c r="D125" s="2" t="s">
        <v>0</v>
      </c>
      <c r="E125" s="2">
        <v>34808</v>
      </c>
      <c r="F125" s="2">
        <v>65636</v>
      </c>
      <c r="G125" s="2">
        <v>92</v>
      </c>
      <c r="H125" s="2" t="s">
        <v>0</v>
      </c>
      <c r="I125" s="2">
        <v>294206</v>
      </c>
      <c r="J125" s="2"/>
    </row>
    <row r="126" spans="1:10" x14ac:dyDescent="0.15">
      <c r="A126" s="3">
        <v>35246</v>
      </c>
      <c r="B126" s="2">
        <v>22740</v>
      </c>
      <c r="C126" s="2">
        <v>171141</v>
      </c>
      <c r="D126" s="2" t="s">
        <v>0</v>
      </c>
      <c r="E126" s="2">
        <v>34574</v>
      </c>
      <c r="F126" s="2">
        <v>64876</v>
      </c>
      <c r="G126" s="2">
        <v>97</v>
      </c>
      <c r="H126" s="2" t="s">
        <v>0</v>
      </c>
      <c r="I126" s="2">
        <v>293428</v>
      </c>
      <c r="J126" s="2"/>
    </row>
    <row r="127" spans="1:10" x14ac:dyDescent="0.15">
      <c r="A127" s="3">
        <v>35277</v>
      </c>
      <c r="B127" s="2">
        <v>23454</v>
      </c>
      <c r="C127" s="2">
        <v>166242</v>
      </c>
      <c r="D127" s="2" t="s">
        <v>0</v>
      </c>
      <c r="E127" s="2">
        <v>34103</v>
      </c>
      <c r="F127" s="2">
        <v>63051</v>
      </c>
      <c r="G127" s="2">
        <v>91</v>
      </c>
      <c r="H127" s="2" t="s">
        <v>0</v>
      </c>
      <c r="I127" s="2">
        <v>286941</v>
      </c>
      <c r="J127" s="2"/>
    </row>
    <row r="128" spans="1:10" x14ac:dyDescent="0.15">
      <c r="A128" s="3">
        <v>35308</v>
      </c>
      <c r="B128" s="2">
        <v>23419</v>
      </c>
      <c r="C128" s="2">
        <v>165560</v>
      </c>
      <c r="D128" s="2" t="s">
        <v>0</v>
      </c>
      <c r="E128" s="2">
        <v>32929</v>
      </c>
      <c r="F128" s="2">
        <v>63307</v>
      </c>
      <c r="G128" s="2">
        <v>103</v>
      </c>
      <c r="H128" s="2" t="s">
        <v>0</v>
      </c>
      <c r="I128" s="2">
        <v>285318</v>
      </c>
      <c r="J128" s="2"/>
    </row>
    <row r="129" spans="1:10" x14ac:dyDescent="0.15">
      <c r="A129" s="3">
        <v>35338</v>
      </c>
      <c r="B129" s="2">
        <v>23107</v>
      </c>
      <c r="C129" s="2">
        <v>174220</v>
      </c>
      <c r="D129" s="2" t="s">
        <v>0</v>
      </c>
      <c r="E129" s="2">
        <v>33958</v>
      </c>
      <c r="F129" s="2">
        <v>65596</v>
      </c>
      <c r="G129" s="2">
        <v>93</v>
      </c>
      <c r="H129" s="2" t="s">
        <v>0</v>
      </c>
      <c r="I129" s="2">
        <v>296974</v>
      </c>
      <c r="J129" s="2"/>
    </row>
    <row r="130" spans="1:10" x14ac:dyDescent="0.15">
      <c r="A130" s="3">
        <v>35369</v>
      </c>
      <c r="B130" s="2">
        <v>22006</v>
      </c>
      <c r="C130" s="2">
        <v>175897</v>
      </c>
      <c r="D130" s="2" t="s">
        <v>0</v>
      </c>
      <c r="E130" s="2">
        <v>33364</v>
      </c>
      <c r="F130" s="2">
        <v>67293</v>
      </c>
      <c r="G130" s="2">
        <v>94</v>
      </c>
      <c r="H130" s="2" t="s">
        <v>0</v>
      </c>
      <c r="I130" s="2">
        <v>298654</v>
      </c>
      <c r="J130" s="2"/>
    </row>
    <row r="131" spans="1:10" x14ac:dyDescent="0.15">
      <c r="A131" s="3">
        <v>35399</v>
      </c>
      <c r="B131" s="2">
        <v>21770</v>
      </c>
      <c r="C131" s="2">
        <v>184444</v>
      </c>
      <c r="D131" s="2" t="s">
        <v>0</v>
      </c>
      <c r="E131" s="2">
        <v>33027</v>
      </c>
      <c r="F131" s="2">
        <v>69502</v>
      </c>
      <c r="G131" s="2">
        <v>94</v>
      </c>
      <c r="H131" s="2" t="s">
        <v>0</v>
      </c>
      <c r="I131" s="2">
        <v>308837</v>
      </c>
      <c r="J131" s="2"/>
    </row>
    <row r="132" spans="1:10" x14ac:dyDescent="0.15">
      <c r="A132" s="3">
        <v>35430</v>
      </c>
      <c r="B132" s="2">
        <v>22136</v>
      </c>
      <c r="C132" s="2">
        <v>193734</v>
      </c>
      <c r="D132" s="2" t="s">
        <v>0</v>
      </c>
      <c r="E132" s="2">
        <v>33745</v>
      </c>
      <c r="F132" s="2">
        <v>72482</v>
      </c>
      <c r="G132" s="2">
        <v>95</v>
      </c>
      <c r="H132" s="2" t="s">
        <v>0</v>
      </c>
      <c r="I132" s="2">
        <v>322192</v>
      </c>
      <c r="J132" s="2"/>
    </row>
    <row r="133" spans="1:10" x14ac:dyDescent="0.15">
      <c r="A133" s="3">
        <v>35461</v>
      </c>
      <c r="B133" s="2">
        <v>22012</v>
      </c>
      <c r="C133" s="2">
        <v>207926</v>
      </c>
      <c r="D133" s="2" t="s">
        <v>0</v>
      </c>
      <c r="E133" s="2">
        <v>34055</v>
      </c>
      <c r="F133" s="2">
        <v>74182</v>
      </c>
      <c r="G133" s="2">
        <v>100</v>
      </c>
      <c r="H133" s="2" t="s">
        <v>0</v>
      </c>
      <c r="I133" s="2">
        <v>338275</v>
      </c>
      <c r="J133" s="2"/>
    </row>
    <row r="134" spans="1:10" x14ac:dyDescent="0.15">
      <c r="A134" s="3">
        <v>35489</v>
      </c>
      <c r="B134" s="2">
        <v>21804</v>
      </c>
      <c r="C134" s="2">
        <v>213866</v>
      </c>
      <c r="D134" s="2" t="s">
        <v>0</v>
      </c>
      <c r="E134" s="2">
        <v>35087</v>
      </c>
      <c r="F134" s="2">
        <v>74652</v>
      </c>
      <c r="G134" s="2">
        <v>106</v>
      </c>
      <c r="H134" s="2" t="s">
        <v>0</v>
      </c>
      <c r="I134" s="2">
        <v>345515</v>
      </c>
      <c r="J134" s="2"/>
    </row>
    <row r="135" spans="1:10" x14ac:dyDescent="0.15">
      <c r="A135" s="3">
        <v>35520</v>
      </c>
      <c r="B135" s="2">
        <v>22674</v>
      </c>
      <c r="C135" s="2">
        <v>212726</v>
      </c>
      <c r="D135" s="2" t="s">
        <v>0</v>
      </c>
      <c r="E135" s="2">
        <v>34743</v>
      </c>
      <c r="F135" s="2">
        <v>73913</v>
      </c>
      <c r="G135" s="2">
        <v>99</v>
      </c>
      <c r="H135" s="2" t="s">
        <v>0</v>
      </c>
      <c r="I135" s="2">
        <v>344155</v>
      </c>
      <c r="J135" s="2"/>
    </row>
    <row r="136" spans="1:10" x14ac:dyDescent="0.15">
      <c r="A136" s="3">
        <v>35550</v>
      </c>
      <c r="B136" s="2">
        <v>23169</v>
      </c>
      <c r="C136" s="2">
        <v>214638</v>
      </c>
      <c r="D136" s="2" t="s">
        <v>0</v>
      </c>
      <c r="E136" s="2">
        <v>34255</v>
      </c>
      <c r="F136" s="2">
        <v>74173</v>
      </c>
      <c r="G136" s="2">
        <v>138</v>
      </c>
      <c r="H136" s="2" t="s">
        <v>0</v>
      </c>
      <c r="I136" s="2">
        <v>346373</v>
      </c>
      <c r="J136" s="2"/>
    </row>
    <row r="137" spans="1:10" x14ac:dyDescent="0.15">
      <c r="A137" s="3">
        <v>35581</v>
      </c>
      <c r="B137" s="2">
        <v>22530</v>
      </c>
      <c r="C137" s="2">
        <v>201992</v>
      </c>
      <c r="D137" s="2" t="s">
        <v>0</v>
      </c>
      <c r="E137" s="2">
        <v>32289</v>
      </c>
      <c r="F137" s="2">
        <v>69906</v>
      </c>
      <c r="G137" s="2">
        <v>210</v>
      </c>
      <c r="H137" s="2" t="s">
        <v>0</v>
      </c>
      <c r="I137" s="2">
        <v>326927</v>
      </c>
      <c r="J137" s="2"/>
    </row>
    <row r="138" spans="1:10" x14ac:dyDescent="0.15">
      <c r="A138" s="3">
        <v>35611</v>
      </c>
      <c r="B138" s="2">
        <v>20674</v>
      </c>
      <c r="C138" s="2">
        <v>214856</v>
      </c>
      <c r="D138" s="2" t="s">
        <v>0</v>
      </c>
      <c r="E138" s="2">
        <v>32774</v>
      </c>
      <c r="F138" s="2">
        <v>72871</v>
      </c>
      <c r="G138" s="2">
        <v>96</v>
      </c>
      <c r="H138" s="2" t="s">
        <v>0</v>
      </c>
      <c r="I138" s="2">
        <v>341271</v>
      </c>
      <c r="J138" s="2"/>
    </row>
    <row r="139" spans="1:10" x14ac:dyDescent="0.15">
      <c r="A139" s="3">
        <v>35642</v>
      </c>
      <c r="B139" s="2">
        <v>20661</v>
      </c>
      <c r="C139" s="2">
        <v>225753</v>
      </c>
      <c r="D139" s="2" t="s">
        <v>0</v>
      </c>
      <c r="E139" s="2">
        <v>32413</v>
      </c>
      <c r="F139" s="2">
        <v>73759</v>
      </c>
      <c r="G139" s="2">
        <v>97</v>
      </c>
      <c r="H139" s="2" t="s">
        <v>0</v>
      </c>
      <c r="I139" s="2">
        <v>352683</v>
      </c>
      <c r="J139" s="2"/>
    </row>
    <row r="140" spans="1:10" x14ac:dyDescent="0.15">
      <c r="A140" s="3">
        <v>35673</v>
      </c>
      <c r="B140" s="2">
        <v>20328</v>
      </c>
      <c r="C140" s="2">
        <v>225498</v>
      </c>
      <c r="D140" s="2" t="s">
        <v>0</v>
      </c>
      <c r="E140" s="2">
        <v>32647</v>
      </c>
      <c r="F140" s="2">
        <v>72210</v>
      </c>
      <c r="G140" s="2">
        <v>86</v>
      </c>
      <c r="H140" s="2" t="s">
        <v>0</v>
      </c>
      <c r="I140" s="2">
        <v>350769</v>
      </c>
      <c r="J140" s="2"/>
    </row>
    <row r="141" spans="1:10" x14ac:dyDescent="0.15">
      <c r="A141" s="3">
        <v>35703</v>
      </c>
      <c r="B141" s="2">
        <v>20335</v>
      </c>
      <c r="C141" s="2">
        <v>222102</v>
      </c>
      <c r="D141" s="2" t="s">
        <v>0</v>
      </c>
      <c r="E141" s="2">
        <v>32081</v>
      </c>
      <c r="F141" s="2">
        <v>71655</v>
      </c>
      <c r="G141" s="2">
        <v>95</v>
      </c>
      <c r="H141" s="2" t="s">
        <v>0</v>
      </c>
      <c r="I141" s="2">
        <v>346268</v>
      </c>
      <c r="J141" s="2"/>
    </row>
    <row r="142" spans="1:10" x14ac:dyDescent="0.15">
      <c r="A142" s="3">
        <v>35734</v>
      </c>
      <c r="B142" s="2">
        <v>20163</v>
      </c>
      <c r="C142" s="2">
        <v>216297</v>
      </c>
      <c r="D142" s="2" t="s">
        <v>0</v>
      </c>
      <c r="E142" s="2">
        <v>31179</v>
      </c>
      <c r="F142" s="2">
        <v>70746</v>
      </c>
      <c r="G142" s="2">
        <v>88</v>
      </c>
      <c r="H142" s="2" t="s">
        <v>0</v>
      </c>
      <c r="I142" s="2">
        <v>338473</v>
      </c>
      <c r="J142" s="2"/>
    </row>
    <row r="143" spans="1:10" x14ac:dyDescent="0.15">
      <c r="A143" s="3">
        <v>35764</v>
      </c>
      <c r="B143" s="2">
        <v>20301</v>
      </c>
      <c r="C143" s="2">
        <v>222736</v>
      </c>
      <c r="D143" s="2" t="s">
        <v>0</v>
      </c>
      <c r="E143" s="2">
        <v>31026</v>
      </c>
      <c r="F143" s="2">
        <v>71482</v>
      </c>
      <c r="G143" s="2">
        <v>89</v>
      </c>
      <c r="H143" s="2" t="s">
        <v>0</v>
      </c>
      <c r="I143" s="2">
        <v>345634</v>
      </c>
      <c r="J143" s="2"/>
    </row>
    <row r="144" spans="1:10" x14ac:dyDescent="0.15">
      <c r="A144" s="3">
        <v>35795</v>
      </c>
      <c r="B144" s="2">
        <v>19772</v>
      </c>
      <c r="C144" s="2">
        <v>229079</v>
      </c>
      <c r="D144" s="2" t="s">
        <v>0</v>
      </c>
      <c r="E144" s="2">
        <v>30588</v>
      </c>
      <c r="F144" s="2">
        <v>72109</v>
      </c>
      <c r="G144" s="2">
        <v>82</v>
      </c>
      <c r="H144" s="2" t="s">
        <v>0</v>
      </c>
      <c r="I144" s="2">
        <v>351630</v>
      </c>
      <c r="J144" s="2"/>
    </row>
    <row r="145" spans="1:10" x14ac:dyDescent="0.15">
      <c r="A145" s="3">
        <v>35826</v>
      </c>
      <c r="B145" s="2">
        <v>19251</v>
      </c>
      <c r="C145" s="2">
        <v>233375</v>
      </c>
      <c r="D145" s="2" t="s">
        <v>0</v>
      </c>
      <c r="E145" s="2">
        <v>30153</v>
      </c>
      <c r="F145" s="2">
        <v>70433</v>
      </c>
      <c r="G145" s="2">
        <v>84</v>
      </c>
      <c r="H145" s="2" t="s">
        <v>0</v>
      </c>
      <c r="I145" s="2">
        <v>353296</v>
      </c>
      <c r="J145" s="2"/>
    </row>
    <row r="146" spans="1:10" x14ac:dyDescent="0.15">
      <c r="A146" s="3">
        <v>35854</v>
      </c>
      <c r="B146" s="2">
        <v>17949</v>
      </c>
      <c r="C146" s="2">
        <v>230291</v>
      </c>
      <c r="D146" s="2" t="s">
        <v>0</v>
      </c>
      <c r="E146" s="2">
        <v>30941</v>
      </c>
      <c r="F146" s="2">
        <v>72845</v>
      </c>
      <c r="G146" s="2">
        <v>80</v>
      </c>
      <c r="H146" s="2" t="s">
        <v>0</v>
      </c>
      <c r="I146" s="2">
        <v>352106</v>
      </c>
      <c r="J146" s="2"/>
    </row>
    <row r="147" spans="1:10" x14ac:dyDescent="0.15">
      <c r="A147" s="3">
        <v>35885</v>
      </c>
      <c r="B147" s="2">
        <v>17445</v>
      </c>
      <c r="C147" s="2">
        <v>238925</v>
      </c>
      <c r="D147" s="2" t="s">
        <v>0</v>
      </c>
      <c r="E147" s="2">
        <v>31488</v>
      </c>
      <c r="F147" s="2">
        <v>75203</v>
      </c>
      <c r="G147" s="2">
        <v>102</v>
      </c>
      <c r="H147" s="2" t="s">
        <v>0</v>
      </c>
      <c r="I147" s="2">
        <v>363163</v>
      </c>
      <c r="J147" s="2"/>
    </row>
    <row r="148" spans="1:10" x14ac:dyDescent="0.15">
      <c r="A148" s="3">
        <v>35915</v>
      </c>
      <c r="B148" s="2">
        <v>17663</v>
      </c>
      <c r="C148" s="2">
        <v>235894</v>
      </c>
      <c r="D148" s="2" t="s">
        <v>0</v>
      </c>
      <c r="E148" s="2">
        <v>31882</v>
      </c>
      <c r="F148" s="2">
        <v>73781</v>
      </c>
      <c r="G148" s="2">
        <v>79</v>
      </c>
      <c r="H148" s="2" t="s">
        <v>0</v>
      </c>
      <c r="I148" s="2">
        <v>359299</v>
      </c>
      <c r="J148" s="2"/>
    </row>
    <row r="149" spans="1:10" x14ac:dyDescent="0.15">
      <c r="A149" s="3">
        <v>35946</v>
      </c>
      <c r="B149" s="2">
        <v>17081</v>
      </c>
      <c r="C149" s="2">
        <v>233058</v>
      </c>
      <c r="D149" s="2" t="s">
        <v>0</v>
      </c>
      <c r="E149" s="2">
        <v>32342</v>
      </c>
      <c r="F149" s="2">
        <v>71562</v>
      </c>
      <c r="G149" s="2">
        <v>73</v>
      </c>
      <c r="H149" s="2" t="s">
        <v>0</v>
      </c>
      <c r="I149" s="2">
        <v>354116</v>
      </c>
      <c r="J149" s="2"/>
    </row>
    <row r="150" spans="1:10" x14ac:dyDescent="0.15">
      <c r="A150" s="3">
        <v>35976</v>
      </c>
      <c r="B150" s="2">
        <v>17461</v>
      </c>
      <c r="C150" s="2">
        <v>242314</v>
      </c>
      <c r="D150" s="2" t="s">
        <v>0</v>
      </c>
      <c r="E150" s="2">
        <v>32858</v>
      </c>
      <c r="F150" s="2">
        <v>75247</v>
      </c>
      <c r="G150" s="2">
        <v>115</v>
      </c>
      <c r="H150" s="2" t="s">
        <v>0</v>
      </c>
      <c r="I150" s="2">
        <v>367995</v>
      </c>
      <c r="J150" s="2"/>
    </row>
    <row r="151" spans="1:10" x14ac:dyDescent="0.15">
      <c r="A151" s="3">
        <v>36007</v>
      </c>
      <c r="B151" s="2">
        <v>18122</v>
      </c>
      <c r="C151" s="2">
        <v>238138</v>
      </c>
      <c r="D151" s="2" t="s">
        <v>0</v>
      </c>
      <c r="E151" s="2">
        <v>32975</v>
      </c>
      <c r="F151" s="2">
        <v>74299</v>
      </c>
      <c r="G151" s="2">
        <v>198</v>
      </c>
      <c r="H151" s="2" t="s">
        <v>0</v>
      </c>
      <c r="I151" s="2">
        <v>363732</v>
      </c>
      <c r="J151" s="2"/>
    </row>
    <row r="152" spans="1:10" x14ac:dyDescent="0.15">
      <c r="A152" s="3">
        <v>36038</v>
      </c>
      <c r="B152" s="2">
        <v>17413</v>
      </c>
      <c r="C152" s="2">
        <v>232071</v>
      </c>
      <c r="D152" s="2" t="s">
        <v>0</v>
      </c>
      <c r="E152" s="2">
        <v>31804</v>
      </c>
      <c r="F152" s="2">
        <v>73209</v>
      </c>
      <c r="G152" s="2">
        <v>352</v>
      </c>
      <c r="H152" s="2" t="s">
        <v>0</v>
      </c>
      <c r="I152" s="2">
        <v>354849</v>
      </c>
      <c r="J152" s="2"/>
    </row>
    <row r="153" spans="1:10" x14ac:dyDescent="0.15">
      <c r="A153" s="3">
        <v>36068</v>
      </c>
      <c r="B153" s="2">
        <v>18075</v>
      </c>
      <c r="C153" s="2">
        <v>227300</v>
      </c>
      <c r="D153" s="2" t="s">
        <v>0</v>
      </c>
      <c r="E153" s="2">
        <v>31856</v>
      </c>
      <c r="F153" s="2">
        <v>72236</v>
      </c>
      <c r="G153" s="2">
        <v>68</v>
      </c>
      <c r="H153" s="2" t="s">
        <v>0</v>
      </c>
      <c r="I153" s="2">
        <v>349535</v>
      </c>
      <c r="J153" s="2"/>
    </row>
    <row r="154" spans="1:10" x14ac:dyDescent="0.15">
      <c r="A154" s="3">
        <v>36099</v>
      </c>
      <c r="B154" s="2">
        <v>18758</v>
      </c>
      <c r="C154" s="2">
        <v>219340</v>
      </c>
      <c r="D154" s="2" t="s">
        <v>0</v>
      </c>
      <c r="E154" s="2">
        <v>32602</v>
      </c>
      <c r="F154" s="2">
        <v>70521</v>
      </c>
      <c r="G154" s="2">
        <v>106</v>
      </c>
      <c r="H154" s="2" t="s">
        <v>0</v>
      </c>
      <c r="I154" s="2">
        <v>341327</v>
      </c>
      <c r="J154" s="2"/>
    </row>
    <row r="155" spans="1:10" x14ac:dyDescent="0.15">
      <c r="A155" s="3">
        <v>36129</v>
      </c>
      <c r="B155" s="2">
        <v>17287</v>
      </c>
      <c r="C155" s="2">
        <v>225624</v>
      </c>
      <c r="D155" s="2" t="s">
        <v>0</v>
      </c>
      <c r="E155" s="2">
        <v>32709</v>
      </c>
      <c r="F155" s="2">
        <v>70804</v>
      </c>
      <c r="G155" s="2">
        <v>797</v>
      </c>
      <c r="H155" s="2" t="s">
        <v>0</v>
      </c>
      <c r="I155" s="2">
        <v>347221</v>
      </c>
      <c r="J155" s="2"/>
    </row>
    <row r="156" spans="1:10" x14ac:dyDescent="0.15">
      <c r="A156" s="3">
        <v>36160</v>
      </c>
      <c r="B156" s="2">
        <v>16565</v>
      </c>
      <c r="C156" s="2">
        <v>228658</v>
      </c>
      <c r="D156" s="2" t="s">
        <v>0</v>
      </c>
      <c r="E156" s="2">
        <v>33869</v>
      </c>
      <c r="F156" s="2">
        <v>71893</v>
      </c>
      <c r="G156" s="2">
        <v>66</v>
      </c>
      <c r="H156" s="2" t="s">
        <v>0</v>
      </c>
      <c r="I156" s="2">
        <v>351051</v>
      </c>
      <c r="J156" s="2"/>
    </row>
    <row r="157" spans="1:10" x14ac:dyDescent="0.15">
      <c r="A157" s="3">
        <v>36191</v>
      </c>
      <c r="B157" s="2">
        <v>15735</v>
      </c>
      <c r="C157" s="2">
        <v>228916</v>
      </c>
      <c r="D157" s="2" t="s">
        <v>0</v>
      </c>
      <c r="E157" s="2">
        <v>19864</v>
      </c>
      <c r="F157" s="2">
        <v>85678</v>
      </c>
      <c r="G157" s="2">
        <v>72</v>
      </c>
      <c r="H157" s="2" t="s">
        <v>0</v>
      </c>
      <c r="I157" s="2">
        <v>350265</v>
      </c>
      <c r="J157" s="2"/>
    </row>
    <row r="158" spans="1:10" x14ac:dyDescent="0.15">
      <c r="A158" s="3">
        <v>36219</v>
      </c>
      <c r="B158" s="2">
        <v>15858</v>
      </c>
      <c r="C158" s="2">
        <v>232517</v>
      </c>
      <c r="D158" s="2" t="s">
        <v>0</v>
      </c>
      <c r="E158" s="2">
        <v>15867</v>
      </c>
      <c r="F158" s="2">
        <v>89934</v>
      </c>
      <c r="G158" s="2">
        <v>72</v>
      </c>
      <c r="H158" s="2" t="s">
        <v>0</v>
      </c>
      <c r="I158" s="2">
        <v>354248</v>
      </c>
      <c r="J158" s="2"/>
    </row>
    <row r="159" spans="1:10" x14ac:dyDescent="0.15">
      <c r="A159" s="3">
        <v>36250</v>
      </c>
      <c r="B159" s="2">
        <v>17522</v>
      </c>
      <c r="C159" s="2">
        <v>239359</v>
      </c>
      <c r="D159" s="2">
        <v>73610</v>
      </c>
      <c r="E159" s="2">
        <v>12874</v>
      </c>
      <c r="F159" s="2">
        <v>34895</v>
      </c>
      <c r="G159" s="2">
        <v>69</v>
      </c>
      <c r="H159" s="2" t="s">
        <v>0</v>
      </c>
      <c r="I159" s="2">
        <v>365454</v>
      </c>
      <c r="J159" s="2"/>
    </row>
    <row r="160" spans="1:10" x14ac:dyDescent="0.15">
      <c r="A160" s="3">
        <v>36280</v>
      </c>
      <c r="B160" s="2">
        <v>16932</v>
      </c>
      <c r="C160" s="2">
        <v>246460</v>
      </c>
      <c r="D160" s="2">
        <v>76631</v>
      </c>
      <c r="E160" s="2">
        <v>12366</v>
      </c>
      <c r="F160" s="2">
        <v>35344</v>
      </c>
      <c r="G160" s="2">
        <v>72</v>
      </c>
      <c r="H160" s="2" t="s">
        <v>0</v>
      </c>
      <c r="I160" s="2">
        <v>375439</v>
      </c>
      <c r="J160" s="2"/>
    </row>
    <row r="161" spans="1:10" x14ac:dyDescent="0.15">
      <c r="A161" s="3">
        <v>36311</v>
      </c>
      <c r="B161" s="2">
        <v>17069</v>
      </c>
      <c r="C161" s="2">
        <v>243620</v>
      </c>
      <c r="D161" s="2">
        <v>76414</v>
      </c>
      <c r="E161" s="2">
        <v>11501</v>
      </c>
      <c r="F161" s="2">
        <v>34640</v>
      </c>
      <c r="G161" s="2">
        <v>68</v>
      </c>
      <c r="H161" s="2" t="s">
        <v>0</v>
      </c>
      <c r="I161" s="2">
        <v>371810</v>
      </c>
      <c r="J161" s="2"/>
    </row>
    <row r="162" spans="1:10" x14ac:dyDescent="0.15">
      <c r="A162" s="3">
        <v>36341</v>
      </c>
      <c r="B162" s="2">
        <v>14787</v>
      </c>
      <c r="C162" s="2">
        <v>246715</v>
      </c>
      <c r="D162" s="2">
        <v>75762</v>
      </c>
      <c r="E162" s="2">
        <v>10194</v>
      </c>
      <c r="F162" s="2">
        <v>36037</v>
      </c>
      <c r="G162" s="2">
        <v>68</v>
      </c>
      <c r="H162" s="2" t="s">
        <v>0</v>
      </c>
      <c r="I162" s="2">
        <v>373370</v>
      </c>
      <c r="J162" s="2"/>
    </row>
    <row r="163" spans="1:10" x14ac:dyDescent="0.15">
      <c r="A163" s="3">
        <v>36372</v>
      </c>
      <c r="B163" s="2">
        <v>14495</v>
      </c>
      <c r="C163" s="2">
        <v>238216</v>
      </c>
      <c r="D163" s="2">
        <v>76781</v>
      </c>
      <c r="E163" s="2">
        <v>9380</v>
      </c>
      <c r="F163" s="2">
        <v>34834</v>
      </c>
      <c r="G163" s="2">
        <v>64</v>
      </c>
      <c r="H163" s="2" t="s">
        <v>0</v>
      </c>
      <c r="I163" s="2">
        <v>364391</v>
      </c>
      <c r="J163" s="2"/>
    </row>
    <row r="164" spans="1:10" x14ac:dyDescent="0.15">
      <c r="A164" s="3">
        <v>36403</v>
      </c>
      <c r="B164" s="2">
        <v>14723</v>
      </c>
      <c r="C164" s="2">
        <v>244015</v>
      </c>
      <c r="D164" s="2">
        <v>77849</v>
      </c>
      <c r="E164" s="2">
        <v>9390</v>
      </c>
      <c r="F164" s="2">
        <v>35459</v>
      </c>
      <c r="G164" s="2">
        <v>64</v>
      </c>
      <c r="H164" s="2" t="s">
        <v>0</v>
      </c>
      <c r="I164" s="2">
        <v>372111</v>
      </c>
      <c r="J164" s="2"/>
    </row>
    <row r="165" spans="1:10" x14ac:dyDescent="0.15">
      <c r="A165" s="3">
        <v>36433</v>
      </c>
      <c r="B165" s="2">
        <v>14688</v>
      </c>
      <c r="C165" s="2">
        <v>242552</v>
      </c>
      <c r="D165" s="2">
        <v>78401</v>
      </c>
      <c r="E165" s="2">
        <v>8834</v>
      </c>
      <c r="F165" s="2">
        <v>35865</v>
      </c>
      <c r="G165" s="2">
        <v>75</v>
      </c>
      <c r="H165" s="2" t="s">
        <v>0</v>
      </c>
      <c r="I165" s="2">
        <v>371580</v>
      </c>
      <c r="J165" s="2"/>
    </row>
    <row r="166" spans="1:10" x14ac:dyDescent="0.15">
      <c r="A166" s="3">
        <v>36464</v>
      </c>
      <c r="B166" s="2">
        <v>14502</v>
      </c>
      <c r="C166" s="2">
        <v>249829</v>
      </c>
      <c r="D166" s="2">
        <v>78549</v>
      </c>
      <c r="E166" s="2">
        <v>7921</v>
      </c>
      <c r="F166" s="2">
        <v>36014</v>
      </c>
      <c r="G166" s="2">
        <v>76</v>
      </c>
      <c r="H166" s="2" t="s">
        <v>0</v>
      </c>
      <c r="I166" s="2">
        <v>378971</v>
      </c>
      <c r="J166" s="2"/>
    </row>
    <row r="167" spans="1:10" x14ac:dyDescent="0.15">
      <c r="A167" s="3">
        <v>36494</v>
      </c>
      <c r="B167" s="2">
        <v>14678</v>
      </c>
      <c r="C167" s="2">
        <v>257394</v>
      </c>
      <c r="D167" s="2">
        <v>78320</v>
      </c>
      <c r="E167" s="2">
        <v>7423</v>
      </c>
      <c r="F167" s="2">
        <v>37663</v>
      </c>
      <c r="G167" s="2">
        <v>76</v>
      </c>
      <c r="H167" s="2" t="s">
        <v>0</v>
      </c>
      <c r="I167" s="2">
        <v>388132</v>
      </c>
      <c r="J167" s="2"/>
    </row>
    <row r="168" spans="1:10" x14ac:dyDescent="0.15">
      <c r="A168" s="3">
        <v>36525</v>
      </c>
      <c r="B168" s="2">
        <v>14829</v>
      </c>
      <c r="C168" s="2">
        <v>259613</v>
      </c>
      <c r="D168" s="2">
        <v>81428</v>
      </c>
      <c r="E168" s="2">
        <v>7204</v>
      </c>
      <c r="F168" s="2">
        <v>37495</v>
      </c>
      <c r="G168" s="2">
        <v>77</v>
      </c>
      <c r="H168" s="2" t="s">
        <v>0</v>
      </c>
      <c r="I168" s="2">
        <v>393442</v>
      </c>
      <c r="J168" s="2"/>
    </row>
    <row r="169" spans="1:10" x14ac:dyDescent="0.15">
      <c r="A169" s="3">
        <v>36556</v>
      </c>
      <c r="B169" s="2">
        <v>14531</v>
      </c>
      <c r="C169" s="2">
        <v>265004</v>
      </c>
      <c r="D169" s="2">
        <v>82565</v>
      </c>
      <c r="E169" s="2">
        <v>6781</v>
      </c>
      <c r="F169" s="2">
        <v>38019</v>
      </c>
      <c r="G169" s="2">
        <v>77</v>
      </c>
      <c r="H169" s="2" t="s">
        <v>0</v>
      </c>
      <c r="I169" s="2">
        <v>400196</v>
      </c>
      <c r="J169" s="2"/>
    </row>
    <row r="170" spans="1:10" x14ac:dyDescent="0.15">
      <c r="A170" s="3">
        <v>36585</v>
      </c>
      <c r="B170" s="2">
        <v>14732</v>
      </c>
      <c r="C170" s="2">
        <v>266633</v>
      </c>
      <c r="D170" s="2">
        <v>83685</v>
      </c>
      <c r="E170" s="2">
        <v>6548</v>
      </c>
      <c r="F170" s="2">
        <v>38474</v>
      </c>
      <c r="G170" s="2">
        <v>80</v>
      </c>
      <c r="H170" s="2" t="s">
        <v>0</v>
      </c>
      <c r="I170" s="2">
        <v>403604</v>
      </c>
      <c r="J170" s="2"/>
    </row>
    <row r="171" spans="1:10" x14ac:dyDescent="0.15">
      <c r="A171" s="3">
        <v>36616</v>
      </c>
      <c r="B171" s="2">
        <v>15132</v>
      </c>
      <c r="C171" s="2">
        <v>269908</v>
      </c>
      <c r="D171" s="2">
        <v>83937</v>
      </c>
      <c r="E171" s="2">
        <v>6233</v>
      </c>
      <c r="F171" s="2">
        <v>39088</v>
      </c>
      <c r="G171" s="2">
        <v>76</v>
      </c>
      <c r="H171" s="2" t="s">
        <v>0</v>
      </c>
      <c r="I171" s="2">
        <v>408141</v>
      </c>
      <c r="J171" s="2"/>
    </row>
    <row r="172" spans="1:10" x14ac:dyDescent="0.15">
      <c r="A172" s="3">
        <v>36646</v>
      </c>
      <c r="B172" s="2">
        <v>15365</v>
      </c>
      <c r="C172" s="2">
        <v>278389</v>
      </c>
      <c r="D172" s="2">
        <v>84050</v>
      </c>
      <c r="E172" s="2">
        <v>5946</v>
      </c>
      <c r="F172" s="2">
        <v>39748</v>
      </c>
      <c r="G172" s="2">
        <v>78</v>
      </c>
      <c r="H172" s="2" t="s">
        <v>0</v>
      </c>
      <c r="I172" s="2">
        <v>417631</v>
      </c>
      <c r="J172" s="2"/>
    </row>
    <row r="173" spans="1:10" x14ac:dyDescent="0.15">
      <c r="A173" s="3">
        <v>36677</v>
      </c>
      <c r="B173" s="2">
        <v>16201</v>
      </c>
      <c r="C173" s="2">
        <v>274018</v>
      </c>
      <c r="D173" s="2">
        <v>87986</v>
      </c>
      <c r="E173" s="2">
        <v>5917</v>
      </c>
      <c r="F173" s="2">
        <v>35974</v>
      </c>
      <c r="G173" s="2">
        <v>89</v>
      </c>
      <c r="H173" s="2" t="s">
        <v>0</v>
      </c>
      <c r="I173" s="2">
        <v>414269</v>
      </c>
      <c r="J173" s="2"/>
    </row>
    <row r="174" spans="1:10" x14ac:dyDescent="0.15">
      <c r="A174" s="3">
        <v>36707</v>
      </c>
      <c r="B174" s="2">
        <v>16522</v>
      </c>
      <c r="C174" s="2">
        <v>263914</v>
      </c>
      <c r="D174" s="2">
        <v>86998</v>
      </c>
      <c r="E174" s="2">
        <v>5668</v>
      </c>
      <c r="F174" s="2">
        <v>35222</v>
      </c>
      <c r="G174" s="2">
        <v>77</v>
      </c>
      <c r="H174" s="2" t="s">
        <v>0</v>
      </c>
      <c r="I174" s="2">
        <v>402733</v>
      </c>
      <c r="J174" s="2"/>
    </row>
    <row r="175" spans="1:10" x14ac:dyDescent="0.15">
      <c r="A175" s="3">
        <v>36738</v>
      </c>
      <c r="B175" s="2">
        <v>16577</v>
      </c>
      <c r="C175" s="2">
        <v>274754</v>
      </c>
      <c r="D175" s="2">
        <v>87706</v>
      </c>
      <c r="E175" s="2">
        <v>5420</v>
      </c>
      <c r="F175" s="2">
        <v>35673</v>
      </c>
      <c r="G175" s="2">
        <v>75</v>
      </c>
      <c r="H175" s="2" t="s">
        <v>0</v>
      </c>
      <c r="I175" s="2">
        <v>414785</v>
      </c>
      <c r="J175" s="2"/>
    </row>
    <row r="176" spans="1:10" x14ac:dyDescent="0.15">
      <c r="A176" s="3">
        <v>36769</v>
      </c>
      <c r="B176" s="2">
        <v>17178</v>
      </c>
      <c r="C176" s="2">
        <v>286231</v>
      </c>
      <c r="D176" s="2">
        <v>88266</v>
      </c>
      <c r="E176" s="2">
        <v>5105</v>
      </c>
      <c r="F176" s="2">
        <v>36510</v>
      </c>
      <c r="G176" s="2">
        <v>77</v>
      </c>
      <c r="H176" s="2" t="s">
        <v>0</v>
      </c>
      <c r="I176" s="2">
        <v>428262</v>
      </c>
      <c r="J176" s="2"/>
    </row>
    <row r="177" spans="1:10" x14ac:dyDescent="0.15">
      <c r="A177" s="3">
        <v>36799</v>
      </c>
      <c r="B177" s="2">
        <v>17862</v>
      </c>
      <c r="C177" s="2">
        <v>285989</v>
      </c>
      <c r="D177" s="2">
        <v>88387</v>
      </c>
      <c r="E177" s="2">
        <v>4784</v>
      </c>
      <c r="F177" s="2">
        <v>37682</v>
      </c>
      <c r="G177" s="2">
        <v>77</v>
      </c>
      <c r="H177" s="2" t="s">
        <v>0</v>
      </c>
      <c r="I177" s="2">
        <v>429997</v>
      </c>
      <c r="J177" s="2"/>
    </row>
    <row r="178" spans="1:10" x14ac:dyDescent="0.15">
      <c r="A178" s="3">
        <v>36830</v>
      </c>
      <c r="B178" s="2">
        <v>18654</v>
      </c>
      <c r="C178" s="2">
        <v>300185</v>
      </c>
      <c r="D178" s="2">
        <v>89912</v>
      </c>
      <c r="E178" s="2">
        <v>4833</v>
      </c>
      <c r="F178" s="2">
        <v>38075</v>
      </c>
      <c r="G178" s="2">
        <v>72</v>
      </c>
      <c r="H178" s="2" t="s">
        <v>0</v>
      </c>
      <c r="I178" s="2">
        <v>446898</v>
      </c>
      <c r="J178" s="2"/>
    </row>
    <row r="179" spans="1:10" x14ac:dyDescent="0.15">
      <c r="A179" s="3">
        <v>36860</v>
      </c>
      <c r="B179" s="2">
        <v>19630</v>
      </c>
      <c r="C179" s="2">
        <v>293953</v>
      </c>
      <c r="D179" s="2">
        <v>89370</v>
      </c>
      <c r="E179" s="2">
        <v>4716</v>
      </c>
      <c r="F179" s="2">
        <v>35481</v>
      </c>
      <c r="G179" s="2">
        <v>71</v>
      </c>
      <c r="H179" s="2" t="s">
        <v>0</v>
      </c>
      <c r="I179" s="2">
        <v>438505</v>
      </c>
      <c r="J179" s="2"/>
    </row>
    <row r="180" spans="1:10" x14ac:dyDescent="0.15">
      <c r="A180" s="3">
        <v>36891</v>
      </c>
      <c r="B180" s="2">
        <v>21253</v>
      </c>
      <c r="C180" s="2">
        <v>281173</v>
      </c>
      <c r="D180" s="2">
        <v>95344</v>
      </c>
      <c r="E180" s="2">
        <v>4361</v>
      </c>
      <c r="F180" s="2">
        <v>34466</v>
      </c>
      <c r="G180" s="2">
        <v>67</v>
      </c>
      <c r="H180" s="2" t="s">
        <v>0</v>
      </c>
      <c r="I180" s="2">
        <v>432304</v>
      </c>
      <c r="J180" s="2"/>
    </row>
    <row r="181" spans="1:10" x14ac:dyDescent="0.15">
      <c r="A181" s="3">
        <v>36922</v>
      </c>
      <c r="B181" s="2">
        <v>21104</v>
      </c>
      <c r="C181" s="2">
        <v>282904</v>
      </c>
      <c r="D181" s="2">
        <v>98624</v>
      </c>
      <c r="E181" s="2">
        <v>4140</v>
      </c>
      <c r="F181" s="2">
        <v>34440</v>
      </c>
      <c r="G181" s="2">
        <v>66</v>
      </c>
      <c r="H181" s="2" t="s">
        <v>0</v>
      </c>
      <c r="I181" s="2">
        <v>437139</v>
      </c>
      <c r="J181" s="2"/>
    </row>
    <row r="182" spans="1:10" x14ac:dyDescent="0.15">
      <c r="A182" s="3">
        <v>36950</v>
      </c>
      <c r="B182" s="2">
        <v>21035</v>
      </c>
      <c r="C182" s="2">
        <v>289390</v>
      </c>
      <c r="D182" s="2">
        <v>100947</v>
      </c>
      <c r="E182" s="2">
        <v>3856</v>
      </c>
      <c r="F182" s="2">
        <v>34715</v>
      </c>
      <c r="G182" s="2">
        <v>67</v>
      </c>
      <c r="H182" s="2" t="s">
        <v>0</v>
      </c>
      <c r="I182" s="2">
        <v>446154</v>
      </c>
      <c r="J182" s="2"/>
    </row>
    <row r="183" spans="1:10" x14ac:dyDescent="0.15">
      <c r="A183" s="3">
        <v>36981</v>
      </c>
      <c r="B183" s="2">
        <v>21331</v>
      </c>
      <c r="C183" s="2">
        <v>300436</v>
      </c>
      <c r="D183" s="2">
        <v>101140</v>
      </c>
      <c r="E183" s="2">
        <v>3452</v>
      </c>
      <c r="F183" s="2">
        <v>35556</v>
      </c>
      <c r="G183" s="2">
        <v>67</v>
      </c>
      <c r="H183" s="2" t="s">
        <v>0</v>
      </c>
      <c r="I183" s="2">
        <v>458530</v>
      </c>
      <c r="J183" s="2"/>
    </row>
    <row r="184" spans="1:10" x14ac:dyDescent="0.15">
      <c r="A184" s="3">
        <v>37011</v>
      </c>
      <c r="B184" s="2">
        <v>21339</v>
      </c>
      <c r="C184" s="2">
        <v>299823</v>
      </c>
      <c r="D184" s="2">
        <v>102692</v>
      </c>
      <c r="E184" s="2">
        <v>3189</v>
      </c>
      <c r="F184" s="2">
        <v>36247</v>
      </c>
      <c r="G184" s="2">
        <v>69</v>
      </c>
      <c r="H184" s="2" t="s">
        <v>0</v>
      </c>
      <c r="I184" s="2">
        <v>460171</v>
      </c>
      <c r="J184" s="2"/>
    </row>
    <row r="185" spans="1:10" x14ac:dyDescent="0.15">
      <c r="A185" s="3">
        <v>37042</v>
      </c>
      <c r="B185" s="2">
        <v>21176</v>
      </c>
      <c r="C185" s="2">
        <v>310517</v>
      </c>
      <c r="D185" s="2">
        <v>102983</v>
      </c>
      <c r="E185" s="2">
        <v>2858</v>
      </c>
      <c r="F185" s="2">
        <v>37746</v>
      </c>
      <c r="G185" s="2">
        <v>73</v>
      </c>
      <c r="H185" s="2" t="s">
        <v>0</v>
      </c>
      <c r="I185" s="2">
        <v>472494</v>
      </c>
      <c r="J185" s="2"/>
    </row>
    <row r="186" spans="1:10" x14ac:dyDescent="0.15">
      <c r="A186" s="3">
        <v>37072</v>
      </c>
      <c r="B186" s="2">
        <v>21507</v>
      </c>
      <c r="C186" s="2">
        <v>309861</v>
      </c>
      <c r="D186" s="2">
        <v>102727</v>
      </c>
      <c r="E186" s="2">
        <v>2820</v>
      </c>
      <c r="F186" s="2">
        <v>38063</v>
      </c>
      <c r="G186" s="2">
        <v>74</v>
      </c>
      <c r="H186" s="2" t="s">
        <v>0</v>
      </c>
      <c r="I186" s="2">
        <v>472232</v>
      </c>
      <c r="J186" s="2"/>
    </row>
    <row r="187" spans="1:10" x14ac:dyDescent="0.15">
      <c r="A187" s="3">
        <v>37103</v>
      </c>
      <c r="B187" s="2">
        <v>22016</v>
      </c>
      <c r="C187" s="2">
        <v>296363</v>
      </c>
      <c r="D187" s="2">
        <v>103430</v>
      </c>
      <c r="E187" s="2">
        <v>2464</v>
      </c>
      <c r="F187" s="2">
        <v>36491</v>
      </c>
      <c r="G187" s="2">
        <v>69</v>
      </c>
      <c r="H187" s="2" t="s">
        <v>0</v>
      </c>
      <c r="I187" s="2">
        <v>458370</v>
      </c>
      <c r="J187" s="2"/>
    </row>
    <row r="188" spans="1:10" x14ac:dyDescent="0.15">
      <c r="A188" s="3">
        <v>37134</v>
      </c>
      <c r="B188" s="2">
        <v>22319</v>
      </c>
      <c r="C188" s="2">
        <v>287848</v>
      </c>
      <c r="D188" s="2">
        <v>105123</v>
      </c>
      <c r="E188" s="2">
        <v>2079</v>
      </c>
      <c r="F188" s="2">
        <v>36133</v>
      </c>
      <c r="G188" s="2">
        <v>69</v>
      </c>
      <c r="H188" s="2" t="s">
        <v>0</v>
      </c>
      <c r="I188" s="2">
        <v>451491</v>
      </c>
      <c r="J188" s="2"/>
    </row>
    <row r="189" spans="1:10" x14ac:dyDescent="0.15">
      <c r="A189" s="3">
        <v>37164</v>
      </c>
      <c r="B189" s="2">
        <v>23479</v>
      </c>
      <c r="C189" s="2">
        <v>278367</v>
      </c>
      <c r="D189" s="2">
        <v>104686</v>
      </c>
      <c r="E189" s="2">
        <v>1008</v>
      </c>
      <c r="F189" s="2">
        <v>34826</v>
      </c>
      <c r="G189" s="2">
        <v>71</v>
      </c>
      <c r="H189" s="2" t="s">
        <v>0</v>
      </c>
      <c r="I189" s="2">
        <v>441430</v>
      </c>
      <c r="J189" s="2"/>
    </row>
    <row r="190" spans="1:10" x14ac:dyDescent="0.15">
      <c r="A190" s="3">
        <v>37195</v>
      </c>
      <c r="B190" s="2">
        <v>23702</v>
      </c>
      <c r="C190" s="2">
        <v>277210</v>
      </c>
      <c r="D190" s="2">
        <v>105986</v>
      </c>
      <c r="E190" s="2">
        <v>502</v>
      </c>
      <c r="F190" s="2">
        <v>35467</v>
      </c>
      <c r="G190" s="2">
        <v>69</v>
      </c>
      <c r="H190" s="2" t="s">
        <v>0</v>
      </c>
      <c r="I190" s="2">
        <v>442435</v>
      </c>
      <c r="J190" s="2"/>
    </row>
    <row r="191" spans="1:10" x14ac:dyDescent="0.15">
      <c r="A191" s="3">
        <v>37225</v>
      </c>
      <c r="B191" s="2">
        <v>23570</v>
      </c>
      <c r="C191" s="2">
        <v>278033</v>
      </c>
      <c r="D191" s="2">
        <v>107966</v>
      </c>
      <c r="E191" s="2">
        <v>202</v>
      </c>
      <c r="F191" s="2">
        <v>35652</v>
      </c>
      <c r="G191" s="2">
        <v>68</v>
      </c>
      <c r="H191" s="2" t="s">
        <v>0</v>
      </c>
      <c r="I191" s="2">
        <v>445289</v>
      </c>
      <c r="J191" s="2"/>
    </row>
    <row r="192" spans="1:10" x14ac:dyDescent="0.15">
      <c r="A192" s="3">
        <v>37256</v>
      </c>
      <c r="B192" s="2">
        <v>22707</v>
      </c>
      <c r="C192" s="2">
        <v>276666</v>
      </c>
      <c r="D192" s="2">
        <v>108872</v>
      </c>
      <c r="E192" s="2">
        <v>21</v>
      </c>
      <c r="F192" s="2">
        <v>37168</v>
      </c>
      <c r="G192" s="2">
        <v>70</v>
      </c>
      <c r="H192" s="2" t="s">
        <v>0</v>
      </c>
      <c r="I192" s="2">
        <v>445489</v>
      </c>
      <c r="J192" s="2"/>
    </row>
    <row r="193" spans="1:10" x14ac:dyDescent="0.15">
      <c r="A193" s="3">
        <v>37287</v>
      </c>
      <c r="B193" s="2">
        <v>22355</v>
      </c>
      <c r="C193" s="2">
        <v>279734</v>
      </c>
      <c r="D193" s="2">
        <v>110397</v>
      </c>
      <c r="E193" s="2">
        <v>9</v>
      </c>
      <c r="F193" s="2">
        <v>37012</v>
      </c>
      <c r="G193" s="2">
        <v>72</v>
      </c>
      <c r="H193" s="2" t="s">
        <v>0</v>
      </c>
      <c r="I193" s="2">
        <v>449570</v>
      </c>
      <c r="J193" s="2"/>
    </row>
    <row r="194" spans="1:10" x14ac:dyDescent="0.15">
      <c r="A194" s="3">
        <v>37315</v>
      </c>
      <c r="B194" s="2">
        <v>22662</v>
      </c>
      <c r="C194" s="2">
        <v>275530</v>
      </c>
      <c r="D194" s="2">
        <v>109020</v>
      </c>
      <c r="E194" s="2">
        <v>8</v>
      </c>
      <c r="F194" s="2">
        <v>36867</v>
      </c>
      <c r="G194" s="2">
        <v>61</v>
      </c>
      <c r="H194" s="2" t="s">
        <v>0</v>
      </c>
      <c r="I194" s="2">
        <v>444141</v>
      </c>
      <c r="J194" s="2"/>
    </row>
    <row r="195" spans="1:10" x14ac:dyDescent="0.15">
      <c r="A195" s="3">
        <v>37346</v>
      </c>
      <c r="B195" s="2">
        <v>20646</v>
      </c>
      <c r="C195" s="2">
        <v>270117</v>
      </c>
      <c r="D195" s="2">
        <v>107271</v>
      </c>
      <c r="E195" s="2" t="s">
        <v>0</v>
      </c>
      <c r="F195" s="2">
        <v>36765</v>
      </c>
      <c r="G195" s="2">
        <v>61</v>
      </c>
      <c r="H195" s="2" t="s">
        <v>0</v>
      </c>
      <c r="I195" s="2">
        <v>434860</v>
      </c>
      <c r="J195" s="2"/>
    </row>
    <row r="196" spans="1:10" x14ac:dyDescent="0.15">
      <c r="A196" s="3">
        <v>37376</v>
      </c>
      <c r="B196" s="2">
        <v>20731</v>
      </c>
      <c r="C196" s="2">
        <v>259066</v>
      </c>
      <c r="D196" s="2">
        <v>105209</v>
      </c>
      <c r="E196" s="2" t="s">
        <v>0</v>
      </c>
      <c r="F196" s="2">
        <v>35965</v>
      </c>
      <c r="G196" s="2">
        <v>60</v>
      </c>
      <c r="H196" s="2" t="s">
        <v>0</v>
      </c>
      <c r="I196" s="2">
        <v>421031</v>
      </c>
      <c r="J196" s="2"/>
    </row>
    <row r="197" spans="1:10" x14ac:dyDescent="0.15">
      <c r="A197" s="3">
        <v>37407</v>
      </c>
      <c r="B197" s="2">
        <v>20213</v>
      </c>
      <c r="C197" s="2">
        <v>250638</v>
      </c>
      <c r="D197" s="2">
        <v>104263</v>
      </c>
      <c r="E197" s="2" t="s">
        <v>0</v>
      </c>
      <c r="F197" s="2">
        <v>35337</v>
      </c>
      <c r="G197" s="2">
        <v>62</v>
      </c>
      <c r="H197" s="2" t="s">
        <v>0</v>
      </c>
      <c r="I197" s="2">
        <v>410512</v>
      </c>
      <c r="J197" s="2"/>
    </row>
    <row r="198" spans="1:10" x14ac:dyDescent="0.15">
      <c r="A198" s="3">
        <v>37437</v>
      </c>
      <c r="B198" s="2">
        <v>19761</v>
      </c>
      <c r="C198" s="2">
        <v>237379</v>
      </c>
      <c r="D198" s="2">
        <v>106479</v>
      </c>
      <c r="E198" s="2" t="s">
        <v>0</v>
      </c>
      <c r="F198" s="2">
        <v>35344</v>
      </c>
      <c r="G198" s="2">
        <v>57</v>
      </c>
      <c r="H198" s="2" t="s">
        <v>0</v>
      </c>
      <c r="I198" s="2">
        <v>399020</v>
      </c>
      <c r="J198" s="2"/>
    </row>
    <row r="199" spans="1:10" x14ac:dyDescent="0.15">
      <c r="A199" s="3">
        <v>37468</v>
      </c>
      <c r="B199" s="2">
        <v>19158</v>
      </c>
      <c r="C199" s="2">
        <v>237653</v>
      </c>
      <c r="D199" s="2">
        <v>106766</v>
      </c>
      <c r="E199" s="2" t="s">
        <v>0</v>
      </c>
      <c r="F199" s="2">
        <v>36104</v>
      </c>
      <c r="G199" s="2">
        <v>114</v>
      </c>
      <c r="H199" s="2" t="s">
        <v>0</v>
      </c>
      <c r="I199" s="2">
        <v>399794</v>
      </c>
      <c r="J199" s="2"/>
    </row>
    <row r="200" spans="1:10" x14ac:dyDescent="0.15">
      <c r="A200" s="3">
        <v>37499</v>
      </c>
      <c r="B200" s="2">
        <v>18128</v>
      </c>
      <c r="C200" s="2">
        <v>239221</v>
      </c>
      <c r="D200" s="2">
        <v>108987</v>
      </c>
      <c r="E200" s="2" t="s">
        <v>0</v>
      </c>
      <c r="F200" s="2">
        <v>36004</v>
      </c>
      <c r="G200" s="2">
        <v>57</v>
      </c>
      <c r="H200" s="2" t="s">
        <v>0</v>
      </c>
      <c r="I200" s="2">
        <v>402397</v>
      </c>
      <c r="J200" s="2"/>
    </row>
    <row r="201" spans="1:10" x14ac:dyDescent="0.15">
      <c r="A201" s="3">
        <v>37529</v>
      </c>
      <c r="B201" s="2">
        <v>16599</v>
      </c>
      <c r="C201" s="2">
        <v>235683</v>
      </c>
      <c r="D201" s="2">
        <v>108999</v>
      </c>
      <c r="E201" s="2" t="s">
        <v>0</v>
      </c>
      <c r="F201" s="2">
        <v>36061</v>
      </c>
      <c r="G201" s="2">
        <v>58</v>
      </c>
      <c r="H201" s="2" t="s">
        <v>0</v>
      </c>
      <c r="I201" s="2">
        <v>397399</v>
      </c>
      <c r="J201" s="2"/>
    </row>
    <row r="202" spans="1:10" x14ac:dyDescent="0.15">
      <c r="A202" s="3">
        <v>37560</v>
      </c>
      <c r="B202" s="2">
        <v>16218</v>
      </c>
      <c r="C202" s="2">
        <v>235398</v>
      </c>
      <c r="D202" s="2">
        <v>109202</v>
      </c>
      <c r="E202" s="2" t="s">
        <v>0</v>
      </c>
      <c r="F202" s="2">
        <v>36481</v>
      </c>
      <c r="G202" s="2">
        <v>57</v>
      </c>
      <c r="H202" s="2" t="s">
        <v>0</v>
      </c>
      <c r="I202" s="2">
        <v>397356</v>
      </c>
      <c r="J202" s="2"/>
    </row>
    <row r="203" spans="1:10" x14ac:dyDescent="0.15">
      <c r="A203" s="3">
        <v>37590</v>
      </c>
      <c r="B203" s="2">
        <v>15006</v>
      </c>
      <c r="C203" s="2">
        <v>238179</v>
      </c>
      <c r="D203" s="2">
        <v>108645</v>
      </c>
      <c r="E203" s="2" t="s">
        <v>0</v>
      </c>
      <c r="F203" s="2">
        <v>36350</v>
      </c>
      <c r="G203" s="2">
        <v>57</v>
      </c>
      <c r="H203" s="2" t="s">
        <v>0</v>
      </c>
      <c r="I203" s="2">
        <v>398237</v>
      </c>
      <c r="J203" s="2"/>
    </row>
    <row r="204" spans="1:10" x14ac:dyDescent="0.15">
      <c r="A204" s="3">
        <v>37621</v>
      </c>
      <c r="B204" s="2">
        <v>14928</v>
      </c>
      <c r="C204" s="2">
        <v>222522</v>
      </c>
      <c r="D204" s="2">
        <v>106241</v>
      </c>
      <c r="E204" s="2" t="s">
        <v>0</v>
      </c>
      <c r="F204" s="2">
        <v>35681</v>
      </c>
      <c r="G204" s="2">
        <v>59</v>
      </c>
      <c r="H204" s="2" t="s">
        <v>0</v>
      </c>
      <c r="I204" s="2">
        <v>379431</v>
      </c>
      <c r="J204" s="2"/>
    </row>
    <row r="205" spans="1:10" x14ac:dyDescent="0.15">
      <c r="A205" s="3">
        <v>37652</v>
      </c>
      <c r="B205" s="2">
        <v>14856</v>
      </c>
      <c r="C205" s="2">
        <v>217844</v>
      </c>
      <c r="D205" s="2">
        <v>110649</v>
      </c>
      <c r="E205" s="2" t="s">
        <v>0</v>
      </c>
      <c r="F205" s="2">
        <v>36509</v>
      </c>
      <c r="G205" s="2">
        <v>61</v>
      </c>
      <c r="H205" s="2" t="s">
        <v>0</v>
      </c>
      <c r="I205" s="2">
        <v>379919</v>
      </c>
      <c r="J205" s="2"/>
    </row>
    <row r="206" spans="1:10" x14ac:dyDescent="0.15">
      <c r="A206" s="3">
        <v>37680</v>
      </c>
      <c r="B206" s="2">
        <v>14339</v>
      </c>
      <c r="C206" s="2">
        <v>215277</v>
      </c>
      <c r="D206" s="2">
        <v>110409</v>
      </c>
      <c r="E206" s="2" t="s">
        <v>0</v>
      </c>
      <c r="F206" s="2">
        <v>35551</v>
      </c>
      <c r="G206" s="2">
        <v>57</v>
      </c>
      <c r="H206" s="2" t="s">
        <v>0</v>
      </c>
      <c r="I206" s="2">
        <v>375634</v>
      </c>
      <c r="J206" s="2"/>
    </row>
    <row r="207" spans="1:10" x14ac:dyDescent="0.15">
      <c r="A207" s="3">
        <v>37711</v>
      </c>
      <c r="B207" s="2">
        <v>10898</v>
      </c>
      <c r="C207" s="2">
        <v>214324</v>
      </c>
      <c r="D207" s="2">
        <v>109847</v>
      </c>
      <c r="E207" s="2" t="s">
        <v>0</v>
      </c>
      <c r="F207" s="2">
        <v>35686</v>
      </c>
      <c r="G207" s="2">
        <v>55</v>
      </c>
      <c r="H207" s="2" t="s">
        <v>0</v>
      </c>
      <c r="I207" s="2">
        <v>370809</v>
      </c>
      <c r="J207" s="2"/>
    </row>
    <row r="208" spans="1:10" x14ac:dyDescent="0.15">
      <c r="A208" s="3">
        <v>37741</v>
      </c>
      <c r="B208" s="2">
        <v>9534</v>
      </c>
      <c r="C208" s="2">
        <v>213123</v>
      </c>
      <c r="D208" s="2">
        <v>113257</v>
      </c>
      <c r="E208" s="2" t="s">
        <v>0</v>
      </c>
      <c r="F208" s="2">
        <v>36730</v>
      </c>
      <c r="G208" s="2">
        <v>56</v>
      </c>
      <c r="H208" s="2" t="s">
        <v>0</v>
      </c>
      <c r="I208" s="2">
        <v>372699</v>
      </c>
      <c r="J208" s="2"/>
    </row>
    <row r="209" spans="1:10" x14ac:dyDescent="0.15">
      <c r="A209" s="3">
        <v>37772</v>
      </c>
      <c r="B209" s="2">
        <v>8188</v>
      </c>
      <c r="C209" s="2">
        <v>210515</v>
      </c>
      <c r="D209" s="2">
        <v>111281</v>
      </c>
      <c r="E209" s="2" t="s">
        <v>0</v>
      </c>
      <c r="F209" s="2">
        <v>37409</v>
      </c>
      <c r="G209" s="2">
        <v>57</v>
      </c>
      <c r="H209" s="2" t="s">
        <v>0</v>
      </c>
      <c r="I209" s="2">
        <v>367449</v>
      </c>
      <c r="J209" s="2"/>
    </row>
    <row r="210" spans="1:10" x14ac:dyDescent="0.15">
      <c r="A210" s="3">
        <v>37802</v>
      </c>
      <c r="B210" s="2">
        <v>7232</v>
      </c>
      <c r="C210" s="2">
        <v>210434</v>
      </c>
      <c r="D210" s="2">
        <v>112421</v>
      </c>
      <c r="E210" s="2" t="s">
        <v>0</v>
      </c>
      <c r="F210" s="2">
        <v>38423</v>
      </c>
      <c r="G210" s="2">
        <v>57</v>
      </c>
      <c r="H210" s="2" t="s">
        <v>0</v>
      </c>
      <c r="I210" s="2">
        <v>368567</v>
      </c>
      <c r="J210" s="2"/>
    </row>
    <row r="211" spans="1:10" x14ac:dyDescent="0.15">
      <c r="A211" s="3">
        <v>37833</v>
      </c>
      <c r="B211" s="2">
        <v>6680</v>
      </c>
      <c r="C211" s="2">
        <v>209900</v>
      </c>
      <c r="D211" s="2">
        <v>113664</v>
      </c>
      <c r="E211" s="2" t="s">
        <v>0</v>
      </c>
      <c r="F211" s="2">
        <v>38353</v>
      </c>
      <c r="G211" s="2">
        <v>59</v>
      </c>
      <c r="H211" s="2" t="s">
        <v>0</v>
      </c>
      <c r="I211" s="2">
        <v>368656</v>
      </c>
      <c r="J211" s="2"/>
    </row>
    <row r="212" spans="1:10" x14ac:dyDescent="0.15">
      <c r="A212" s="3">
        <v>37864</v>
      </c>
      <c r="B212" s="2">
        <v>6486</v>
      </c>
      <c r="C212" s="2">
        <v>213311</v>
      </c>
      <c r="D212" s="2">
        <v>114399</v>
      </c>
      <c r="E212" s="2" t="s">
        <v>0</v>
      </c>
      <c r="F212" s="2">
        <v>39282</v>
      </c>
      <c r="G212" s="2">
        <v>225</v>
      </c>
      <c r="H212" s="2" t="s">
        <v>0</v>
      </c>
      <c r="I212" s="2">
        <v>373703</v>
      </c>
      <c r="J212" s="2"/>
    </row>
    <row r="213" spans="1:10" x14ac:dyDescent="0.15">
      <c r="A213" s="3">
        <v>37894</v>
      </c>
      <c r="B213" s="2">
        <v>6244</v>
      </c>
      <c r="C213" s="2">
        <v>198802</v>
      </c>
      <c r="D213" s="2">
        <v>112290</v>
      </c>
      <c r="E213" s="2" t="s">
        <v>0</v>
      </c>
      <c r="F213" s="2">
        <v>38568</v>
      </c>
      <c r="G213" s="2">
        <v>61</v>
      </c>
      <c r="H213" s="2" t="s">
        <v>0</v>
      </c>
      <c r="I213" s="2">
        <v>355966</v>
      </c>
      <c r="J213" s="2"/>
    </row>
    <row r="214" spans="1:10" x14ac:dyDescent="0.15">
      <c r="A214" s="3">
        <v>37925</v>
      </c>
      <c r="B214" s="2">
        <v>6500</v>
      </c>
      <c r="C214" s="2">
        <v>203869</v>
      </c>
      <c r="D214" s="2">
        <v>109974</v>
      </c>
      <c r="E214" s="2" t="s">
        <v>0</v>
      </c>
      <c r="F214" s="2">
        <v>39305</v>
      </c>
      <c r="G214" s="2">
        <v>62</v>
      </c>
      <c r="H214" s="2" t="s">
        <v>0</v>
      </c>
      <c r="I214" s="2">
        <v>359711</v>
      </c>
      <c r="J214" s="2"/>
    </row>
    <row r="215" spans="1:10" x14ac:dyDescent="0.15">
      <c r="A215" s="3">
        <v>37955</v>
      </c>
      <c r="B215" s="2">
        <v>5530</v>
      </c>
      <c r="C215" s="2">
        <v>194829</v>
      </c>
      <c r="D215" s="2">
        <v>107727</v>
      </c>
      <c r="E215" s="2" t="s">
        <v>0</v>
      </c>
      <c r="F215" s="2">
        <v>38163</v>
      </c>
      <c r="G215" s="2">
        <v>63</v>
      </c>
      <c r="H215" s="2" t="s">
        <v>0</v>
      </c>
      <c r="I215" s="2">
        <v>346312</v>
      </c>
      <c r="J215" s="2"/>
    </row>
    <row r="216" spans="1:10" x14ac:dyDescent="0.15">
      <c r="A216" s="3">
        <v>37986</v>
      </c>
      <c r="B216" s="2">
        <v>5994</v>
      </c>
      <c r="C216" s="2">
        <v>187161</v>
      </c>
      <c r="D216" s="2">
        <v>105295</v>
      </c>
      <c r="E216" s="2" t="s">
        <v>0</v>
      </c>
      <c r="F216" s="2">
        <v>38497</v>
      </c>
      <c r="G216" s="2">
        <v>63</v>
      </c>
      <c r="H216" s="2" t="s">
        <v>0</v>
      </c>
      <c r="I216" s="2">
        <v>337009</v>
      </c>
      <c r="J216" s="2"/>
    </row>
    <row r="217" spans="1:10" x14ac:dyDescent="0.15">
      <c r="A217" s="3">
        <v>38017</v>
      </c>
      <c r="B217" s="2">
        <v>5905</v>
      </c>
      <c r="C217" s="2">
        <v>193909</v>
      </c>
      <c r="D217" s="2">
        <v>108027</v>
      </c>
      <c r="E217" s="2" t="s">
        <v>0</v>
      </c>
      <c r="F217" s="2">
        <v>40132</v>
      </c>
      <c r="G217" s="2">
        <v>61</v>
      </c>
      <c r="H217" s="2" t="s">
        <v>0</v>
      </c>
      <c r="I217" s="2">
        <v>348034</v>
      </c>
      <c r="J217" s="2"/>
    </row>
    <row r="218" spans="1:10" x14ac:dyDescent="0.15">
      <c r="A218" s="3">
        <v>38046</v>
      </c>
      <c r="B218" s="2">
        <v>5581</v>
      </c>
      <c r="C218" s="2">
        <v>193081</v>
      </c>
      <c r="D218" s="2">
        <v>106835</v>
      </c>
      <c r="E218" s="2" t="s">
        <v>0</v>
      </c>
      <c r="F218" s="2">
        <v>40789</v>
      </c>
      <c r="G218" s="2">
        <v>57</v>
      </c>
      <c r="H218" s="2" t="s">
        <v>0</v>
      </c>
      <c r="I218" s="2">
        <v>346343</v>
      </c>
      <c r="J218" s="2"/>
    </row>
    <row r="219" spans="1:10" x14ac:dyDescent="0.15">
      <c r="A219" s="3">
        <v>38077</v>
      </c>
      <c r="B219" s="2">
        <v>5565</v>
      </c>
      <c r="C219" s="2">
        <v>191348</v>
      </c>
      <c r="D219" s="2">
        <v>105732</v>
      </c>
      <c r="E219" s="2" t="s">
        <v>0</v>
      </c>
      <c r="F219" s="2">
        <v>42674</v>
      </c>
      <c r="G219" s="2">
        <v>61</v>
      </c>
      <c r="H219" s="2" t="s">
        <v>0</v>
      </c>
      <c r="I219" s="2">
        <v>345380</v>
      </c>
      <c r="J219" s="2"/>
    </row>
    <row r="220" spans="1:10" x14ac:dyDescent="0.15">
      <c r="A220" s="3">
        <v>38107</v>
      </c>
      <c r="B220" s="2">
        <v>5645</v>
      </c>
      <c r="C220" s="2">
        <v>193438</v>
      </c>
      <c r="D220" s="2">
        <v>106513</v>
      </c>
      <c r="E220" s="2" t="s">
        <v>0</v>
      </c>
      <c r="F220" s="2">
        <v>41271</v>
      </c>
      <c r="G220" s="2">
        <v>57</v>
      </c>
      <c r="H220" s="2" t="s">
        <v>0</v>
      </c>
      <c r="I220" s="2">
        <v>346925</v>
      </c>
      <c r="J220" s="2"/>
    </row>
    <row r="221" spans="1:10" x14ac:dyDescent="0.15">
      <c r="A221" s="3">
        <v>38138</v>
      </c>
      <c r="B221" s="2">
        <v>5525</v>
      </c>
      <c r="C221" s="2">
        <v>183535</v>
      </c>
      <c r="D221" s="2">
        <v>104254</v>
      </c>
      <c r="E221" s="2" t="s">
        <v>0</v>
      </c>
      <c r="F221" s="2">
        <v>41379</v>
      </c>
      <c r="G221" s="2">
        <v>56</v>
      </c>
      <c r="H221" s="2" t="s">
        <v>0</v>
      </c>
      <c r="I221" s="2">
        <v>334749</v>
      </c>
      <c r="J221" s="2"/>
    </row>
    <row r="222" spans="1:10" x14ac:dyDescent="0.15">
      <c r="A222" s="3">
        <v>38168</v>
      </c>
      <c r="B222" s="2">
        <v>6277</v>
      </c>
      <c r="C222" s="2">
        <v>184457</v>
      </c>
      <c r="D222" s="2">
        <v>102689</v>
      </c>
      <c r="E222" s="2" t="s">
        <v>0</v>
      </c>
      <c r="F222" s="2">
        <v>41823</v>
      </c>
      <c r="G222" s="2">
        <v>57</v>
      </c>
      <c r="H222" s="2" t="s">
        <v>0</v>
      </c>
      <c r="I222" s="2">
        <v>335302</v>
      </c>
      <c r="J222" s="2"/>
    </row>
    <row r="223" spans="1:10" x14ac:dyDescent="0.15">
      <c r="A223" s="3">
        <v>38199</v>
      </c>
      <c r="B223" s="2">
        <v>6754</v>
      </c>
      <c r="C223" s="2">
        <v>191957</v>
      </c>
      <c r="D223" s="2">
        <v>104030</v>
      </c>
      <c r="E223" s="2" t="s">
        <v>0</v>
      </c>
      <c r="F223" s="2">
        <v>43776</v>
      </c>
      <c r="G223" s="2">
        <v>57</v>
      </c>
      <c r="H223" s="2" t="s">
        <v>0</v>
      </c>
      <c r="I223" s="2">
        <v>346575</v>
      </c>
      <c r="J223" s="2"/>
    </row>
    <row r="224" spans="1:10" x14ac:dyDescent="0.15">
      <c r="A224" s="3">
        <v>38230</v>
      </c>
      <c r="B224" s="2">
        <v>6865</v>
      </c>
      <c r="C224" s="2">
        <v>194160</v>
      </c>
      <c r="D224" s="2">
        <v>105040</v>
      </c>
      <c r="E224" s="2" t="s">
        <v>0</v>
      </c>
      <c r="F224" s="2">
        <v>43731</v>
      </c>
      <c r="G224" s="2">
        <v>66</v>
      </c>
      <c r="H224" s="2" t="s">
        <v>0</v>
      </c>
      <c r="I224" s="2">
        <v>349862</v>
      </c>
      <c r="J224" s="2"/>
    </row>
    <row r="225" spans="1:10" x14ac:dyDescent="0.15">
      <c r="A225" s="3">
        <v>38260</v>
      </c>
      <c r="B225" s="2">
        <v>7115</v>
      </c>
      <c r="C225" s="2">
        <v>192009</v>
      </c>
      <c r="D225" s="2">
        <v>104881</v>
      </c>
      <c r="E225" s="2" t="s">
        <v>0</v>
      </c>
      <c r="F225" s="2">
        <v>44766</v>
      </c>
      <c r="G225" s="2">
        <v>66</v>
      </c>
      <c r="H225" s="2" t="s">
        <v>0</v>
      </c>
      <c r="I225" s="2">
        <v>348837</v>
      </c>
      <c r="J225" s="2"/>
    </row>
    <row r="226" spans="1:10" x14ac:dyDescent="0.15">
      <c r="A226" s="3">
        <v>38291</v>
      </c>
      <c r="B226" s="2">
        <v>7442</v>
      </c>
      <c r="C226" s="2">
        <v>189282</v>
      </c>
      <c r="D226" s="2">
        <v>101931</v>
      </c>
      <c r="E226" s="2" t="s">
        <v>0</v>
      </c>
      <c r="F226" s="2">
        <v>44164</v>
      </c>
      <c r="G226" s="2">
        <v>62</v>
      </c>
      <c r="H226" s="2" t="s">
        <v>0</v>
      </c>
      <c r="I226" s="2">
        <v>342882</v>
      </c>
      <c r="J226" s="2"/>
    </row>
    <row r="227" spans="1:10" x14ac:dyDescent="0.15">
      <c r="A227" s="3">
        <v>38321</v>
      </c>
      <c r="B227" s="2">
        <v>7558</v>
      </c>
      <c r="C227" s="2">
        <v>184972</v>
      </c>
      <c r="D227" s="2">
        <v>101595</v>
      </c>
      <c r="E227" s="2" t="s">
        <v>0</v>
      </c>
      <c r="F227" s="2">
        <v>43212</v>
      </c>
      <c r="G227" s="2">
        <v>58</v>
      </c>
      <c r="H227" s="2" t="s">
        <v>0</v>
      </c>
      <c r="I227" s="2">
        <v>337395</v>
      </c>
      <c r="J227" s="2"/>
    </row>
    <row r="228" spans="1:10" x14ac:dyDescent="0.15">
      <c r="A228" s="3">
        <v>38352</v>
      </c>
      <c r="B228" s="2">
        <v>7801</v>
      </c>
      <c r="C228" s="2">
        <v>188811</v>
      </c>
      <c r="D228" s="2">
        <v>105855</v>
      </c>
      <c r="E228" s="2" t="s">
        <v>0</v>
      </c>
      <c r="F228" s="2">
        <v>43453</v>
      </c>
      <c r="G228" s="2">
        <v>74</v>
      </c>
      <c r="H228" s="2" t="s">
        <v>0</v>
      </c>
      <c r="I228" s="2">
        <v>345994</v>
      </c>
      <c r="J228" s="2"/>
    </row>
    <row r="229" spans="1:10" x14ac:dyDescent="0.15">
      <c r="A229" s="3">
        <v>38383</v>
      </c>
      <c r="B229" s="2">
        <v>7735</v>
      </c>
      <c r="C229" s="2">
        <v>195793</v>
      </c>
      <c r="D229" s="2">
        <v>108195</v>
      </c>
      <c r="E229" s="2" t="s">
        <v>0</v>
      </c>
      <c r="F229" s="2">
        <v>45069</v>
      </c>
      <c r="G229" s="2">
        <v>82</v>
      </c>
      <c r="H229" s="2" t="s">
        <v>0</v>
      </c>
      <c r="I229" s="2">
        <v>356875</v>
      </c>
      <c r="J229" s="2"/>
    </row>
    <row r="230" spans="1:10" x14ac:dyDescent="0.15">
      <c r="A230" s="3">
        <v>38411</v>
      </c>
      <c r="B230" s="2">
        <v>7793</v>
      </c>
      <c r="C230" s="2">
        <v>191578</v>
      </c>
      <c r="D230" s="2">
        <v>107764</v>
      </c>
      <c r="E230" s="2" t="s">
        <v>0</v>
      </c>
      <c r="F230" s="2">
        <v>45001</v>
      </c>
      <c r="G230" s="2">
        <v>76</v>
      </c>
      <c r="H230" s="2" t="s">
        <v>0</v>
      </c>
      <c r="I230" s="2">
        <v>352211</v>
      </c>
      <c r="J230" s="2"/>
    </row>
    <row r="231" spans="1:10" x14ac:dyDescent="0.15">
      <c r="A231" s="3">
        <v>38442</v>
      </c>
      <c r="B231" s="2">
        <v>8206</v>
      </c>
      <c r="C231" s="2">
        <v>198617</v>
      </c>
      <c r="D231" s="2">
        <v>107846</v>
      </c>
      <c r="E231" s="2" t="s">
        <v>0</v>
      </c>
      <c r="F231" s="2">
        <v>45844</v>
      </c>
      <c r="G231" s="2">
        <v>69</v>
      </c>
      <c r="H231" s="2" t="s">
        <v>0</v>
      </c>
      <c r="I231" s="2">
        <v>360583</v>
      </c>
      <c r="J231" s="2"/>
    </row>
    <row r="232" spans="1:10" x14ac:dyDescent="0.15">
      <c r="A232" s="3">
        <v>38472</v>
      </c>
      <c r="B232" s="2">
        <v>8377</v>
      </c>
      <c r="C232" s="2">
        <v>200963</v>
      </c>
      <c r="D232" s="2">
        <v>108326</v>
      </c>
      <c r="E232" s="2" t="s">
        <v>0</v>
      </c>
      <c r="F232" s="2">
        <v>46073</v>
      </c>
      <c r="G232" s="2">
        <v>73</v>
      </c>
      <c r="H232" s="2" t="s">
        <v>0</v>
      </c>
      <c r="I232" s="2">
        <v>363812</v>
      </c>
      <c r="J232" s="2"/>
    </row>
    <row r="233" spans="1:10" x14ac:dyDescent="0.15">
      <c r="A233" s="3">
        <v>38503</v>
      </c>
      <c r="B233" s="2">
        <v>8594</v>
      </c>
      <c r="C233" s="2">
        <v>210648</v>
      </c>
      <c r="D233" s="2">
        <v>110564</v>
      </c>
      <c r="E233" s="2" t="s">
        <v>0</v>
      </c>
      <c r="F233" s="2">
        <v>49828</v>
      </c>
      <c r="G233" s="2">
        <v>71</v>
      </c>
      <c r="H233" s="2" t="s">
        <v>0</v>
      </c>
      <c r="I233" s="2">
        <v>379706</v>
      </c>
      <c r="J233" s="2"/>
    </row>
    <row r="234" spans="1:10" x14ac:dyDescent="0.15">
      <c r="A234" s="3">
        <v>38533</v>
      </c>
      <c r="B234" s="2">
        <v>8569</v>
      </c>
      <c r="C234" s="2">
        <v>212111</v>
      </c>
      <c r="D234" s="2">
        <v>108008</v>
      </c>
      <c r="E234" s="2" t="s">
        <v>0</v>
      </c>
      <c r="F234" s="2">
        <v>48751</v>
      </c>
      <c r="G234" s="2">
        <v>81</v>
      </c>
      <c r="H234" s="2" t="s">
        <v>0</v>
      </c>
      <c r="I234" s="2">
        <v>377521</v>
      </c>
      <c r="J234" s="2"/>
    </row>
    <row r="235" spans="1:10" x14ac:dyDescent="0.15">
      <c r="A235" s="3">
        <v>38564</v>
      </c>
      <c r="B235" s="2">
        <v>8374</v>
      </c>
      <c r="C235" s="2">
        <v>216623</v>
      </c>
      <c r="D235" s="2">
        <v>108379</v>
      </c>
      <c r="E235" s="2" t="s">
        <v>0</v>
      </c>
      <c r="F235" s="2">
        <v>49821</v>
      </c>
      <c r="G235" s="2">
        <v>82</v>
      </c>
      <c r="H235" s="2" t="s">
        <v>0</v>
      </c>
      <c r="I235" s="2">
        <v>383279</v>
      </c>
      <c r="J235" s="2"/>
    </row>
    <row r="236" spans="1:10" x14ac:dyDescent="0.15">
      <c r="A236" s="3">
        <v>38595</v>
      </c>
      <c r="B236" s="2">
        <v>8447</v>
      </c>
      <c r="C236" s="2">
        <v>215661</v>
      </c>
      <c r="D236" s="2">
        <v>106960</v>
      </c>
      <c r="E236" s="2" t="s">
        <v>0</v>
      </c>
      <c r="F236" s="2">
        <v>49471</v>
      </c>
      <c r="G236" s="2">
        <v>668</v>
      </c>
      <c r="H236" s="2" t="s">
        <v>0</v>
      </c>
      <c r="I236" s="2">
        <v>381207</v>
      </c>
      <c r="J236" s="2"/>
    </row>
    <row r="237" spans="1:10" x14ac:dyDescent="0.15">
      <c r="A237" s="3">
        <v>38625</v>
      </c>
      <c r="B237" s="2">
        <v>8303</v>
      </c>
      <c r="C237" s="2">
        <v>220174</v>
      </c>
      <c r="D237" s="2">
        <v>106316</v>
      </c>
      <c r="E237" s="2" t="s">
        <v>0</v>
      </c>
      <c r="F237" s="2">
        <v>49970</v>
      </c>
      <c r="G237" s="2">
        <v>83</v>
      </c>
      <c r="H237" s="2" t="s">
        <v>0</v>
      </c>
      <c r="I237" s="2">
        <v>384845</v>
      </c>
      <c r="J237" s="2"/>
    </row>
    <row r="238" spans="1:10" x14ac:dyDescent="0.15">
      <c r="A238" s="3">
        <v>38656</v>
      </c>
      <c r="B238" s="2">
        <v>8973</v>
      </c>
      <c r="C238" s="2">
        <v>230386</v>
      </c>
      <c r="D238" s="2">
        <v>110506</v>
      </c>
      <c r="E238" s="2" t="s">
        <v>0</v>
      </c>
      <c r="F238" s="2">
        <v>50923</v>
      </c>
      <c r="G238" s="2">
        <v>80</v>
      </c>
      <c r="H238" s="2" t="s">
        <v>0</v>
      </c>
      <c r="I238" s="2">
        <v>400869</v>
      </c>
      <c r="J238" s="2"/>
    </row>
    <row r="239" spans="1:10" x14ac:dyDescent="0.15">
      <c r="A239" s="3">
        <v>38686</v>
      </c>
      <c r="B239" s="2">
        <v>9812</v>
      </c>
      <c r="C239" s="2">
        <v>233528</v>
      </c>
      <c r="D239" s="2">
        <v>110439</v>
      </c>
      <c r="E239" s="2" t="s">
        <v>0</v>
      </c>
      <c r="F239" s="2">
        <v>52035</v>
      </c>
      <c r="G239" s="2">
        <v>74</v>
      </c>
      <c r="H239" s="2" t="s">
        <v>0</v>
      </c>
      <c r="I239" s="2">
        <v>405888</v>
      </c>
      <c r="J239" s="2"/>
    </row>
    <row r="240" spans="1:10" x14ac:dyDescent="0.15">
      <c r="A240" s="3">
        <v>38717</v>
      </c>
      <c r="B240" s="2">
        <v>9264</v>
      </c>
      <c r="C240" s="2">
        <v>242025</v>
      </c>
      <c r="D240" s="2">
        <v>113249</v>
      </c>
      <c r="E240" s="2" t="s">
        <v>0</v>
      </c>
      <c r="F240" s="2">
        <v>61860</v>
      </c>
      <c r="G240" s="2">
        <v>78</v>
      </c>
      <c r="H240" s="2" t="s">
        <v>0</v>
      </c>
      <c r="I240" s="2">
        <v>426476</v>
      </c>
      <c r="J240" s="2"/>
    </row>
    <row r="241" spans="1:10" x14ac:dyDescent="0.15">
      <c r="A241" s="3">
        <v>38748</v>
      </c>
      <c r="B241" s="2">
        <v>9461</v>
      </c>
      <c r="C241" s="2">
        <v>237730</v>
      </c>
      <c r="D241" s="2">
        <v>112625</v>
      </c>
      <c r="E241" s="2" t="s">
        <v>0</v>
      </c>
      <c r="F241" s="2">
        <v>52522</v>
      </c>
      <c r="G241" s="2">
        <v>84</v>
      </c>
      <c r="H241" s="2" t="s">
        <v>0</v>
      </c>
      <c r="I241" s="2">
        <v>412422</v>
      </c>
      <c r="J241" s="2"/>
    </row>
    <row r="242" spans="1:10" x14ac:dyDescent="0.15">
      <c r="A242" s="3">
        <v>38776</v>
      </c>
      <c r="B242" s="2">
        <v>10398</v>
      </c>
      <c r="C242" s="2">
        <v>240059</v>
      </c>
      <c r="D242" s="2">
        <v>113608</v>
      </c>
      <c r="E242" s="2" t="s">
        <v>0</v>
      </c>
      <c r="F242" s="2">
        <v>53753</v>
      </c>
      <c r="G242" s="2">
        <v>87</v>
      </c>
      <c r="H242" s="2" t="s">
        <v>0</v>
      </c>
      <c r="I242" s="2">
        <v>417903</v>
      </c>
      <c r="J242" s="2"/>
    </row>
    <row r="243" spans="1:10" x14ac:dyDescent="0.15">
      <c r="A243" s="3">
        <v>38807</v>
      </c>
      <c r="B243" s="2">
        <v>10627</v>
      </c>
      <c r="C243" s="2">
        <v>243966</v>
      </c>
      <c r="D243" s="2">
        <v>114910</v>
      </c>
      <c r="E243" s="2" t="s">
        <v>0</v>
      </c>
      <c r="F243" s="2">
        <v>53588</v>
      </c>
      <c r="G243" s="2">
        <v>92</v>
      </c>
      <c r="H243" s="2" t="s">
        <v>0</v>
      </c>
      <c r="I243" s="2">
        <v>423183</v>
      </c>
      <c r="J243" s="2"/>
    </row>
    <row r="244" spans="1:10" x14ac:dyDescent="0.15">
      <c r="A244" s="3">
        <v>38837</v>
      </c>
      <c r="B244" s="2">
        <v>11042</v>
      </c>
      <c r="C244" s="2">
        <v>243431</v>
      </c>
      <c r="D244" s="2">
        <v>113136</v>
      </c>
      <c r="E244" s="2" t="s">
        <v>0</v>
      </c>
      <c r="F244" s="2">
        <v>53412</v>
      </c>
      <c r="G244" s="2">
        <v>97</v>
      </c>
      <c r="H244" s="2" t="s">
        <v>0</v>
      </c>
      <c r="I244" s="2">
        <v>421119</v>
      </c>
      <c r="J244" s="2"/>
    </row>
    <row r="245" spans="1:10" x14ac:dyDescent="0.15">
      <c r="A245" s="3">
        <v>38868</v>
      </c>
      <c r="B245" s="2">
        <v>11934</v>
      </c>
      <c r="C245" s="2">
        <v>245076</v>
      </c>
      <c r="D245" s="2">
        <v>117249</v>
      </c>
      <c r="E245" s="2" t="s">
        <v>0</v>
      </c>
      <c r="F245" s="2">
        <v>53650</v>
      </c>
      <c r="G245" s="2">
        <v>93</v>
      </c>
      <c r="H245" s="2" t="s">
        <v>0</v>
      </c>
      <c r="I245" s="2">
        <v>428002</v>
      </c>
      <c r="J245" s="2"/>
    </row>
    <row r="246" spans="1:10" x14ac:dyDescent="0.15">
      <c r="A246" s="3">
        <v>38898</v>
      </c>
      <c r="B246" s="2">
        <v>12314</v>
      </c>
      <c r="C246" s="2">
        <v>247989</v>
      </c>
      <c r="D246" s="2">
        <v>120810</v>
      </c>
      <c r="E246" s="2" t="s">
        <v>0</v>
      </c>
      <c r="F246" s="2">
        <v>55238</v>
      </c>
      <c r="G246" s="2">
        <v>76</v>
      </c>
      <c r="H246" s="2" t="s">
        <v>0</v>
      </c>
      <c r="I246" s="2">
        <v>436427</v>
      </c>
      <c r="J246" s="2"/>
    </row>
    <row r="247" spans="1:10" x14ac:dyDescent="0.15">
      <c r="A247" s="3">
        <v>38929</v>
      </c>
      <c r="B247" s="2">
        <v>13286</v>
      </c>
      <c r="C247" s="2">
        <v>258300</v>
      </c>
      <c r="D247" s="2">
        <v>125080</v>
      </c>
      <c r="E247" s="2" t="s">
        <v>0</v>
      </c>
      <c r="F247" s="2">
        <v>57457</v>
      </c>
      <c r="G247" s="2">
        <v>93</v>
      </c>
      <c r="H247" s="2" t="s">
        <v>0</v>
      </c>
      <c r="I247" s="2">
        <v>454217</v>
      </c>
      <c r="J247" s="2"/>
    </row>
    <row r="248" spans="1:10" ht="14" thickBot="1" x14ac:dyDescent="0.2">
      <c r="A248" s="3">
        <v>38960</v>
      </c>
      <c r="B248" s="2">
        <v>13049</v>
      </c>
      <c r="C248" s="2">
        <v>263846</v>
      </c>
      <c r="D248" s="2">
        <v>126244</v>
      </c>
      <c r="E248" s="2" t="s">
        <v>0</v>
      </c>
      <c r="F248" s="2">
        <v>58064</v>
      </c>
      <c r="G248" s="2">
        <v>93</v>
      </c>
      <c r="H248" s="2" t="s">
        <v>0</v>
      </c>
      <c r="I248" s="2">
        <v>461296</v>
      </c>
      <c r="J248" s="2"/>
    </row>
    <row r="249" spans="1:10" ht="14" thickTop="1" x14ac:dyDescent="0.15">
      <c r="A249" s="3">
        <v>38990</v>
      </c>
      <c r="B249" s="4">
        <v>13855</v>
      </c>
      <c r="C249" s="4">
        <v>270678</v>
      </c>
      <c r="D249" s="4">
        <v>126231</v>
      </c>
      <c r="E249" s="4" t="s">
        <v>0</v>
      </c>
      <c r="F249" s="4">
        <v>58563</v>
      </c>
      <c r="G249" s="4">
        <v>91</v>
      </c>
      <c r="H249" s="4" t="s">
        <v>0</v>
      </c>
      <c r="I249" s="4">
        <v>469417</v>
      </c>
      <c r="J249" s="2"/>
    </row>
    <row r="250" spans="1:10" x14ac:dyDescent="0.15">
      <c r="A250" s="3">
        <v>39021</v>
      </c>
      <c r="B250" s="2">
        <v>13985</v>
      </c>
      <c r="C250" s="2">
        <v>270982</v>
      </c>
      <c r="D250" s="2">
        <v>129607</v>
      </c>
      <c r="E250" s="2" t="s">
        <v>0</v>
      </c>
      <c r="F250" s="2">
        <v>60226</v>
      </c>
      <c r="G250" s="2">
        <v>93</v>
      </c>
      <c r="H250" s="2" t="s">
        <v>0</v>
      </c>
      <c r="I250" s="2">
        <v>474892</v>
      </c>
      <c r="J250" s="2"/>
    </row>
    <row r="251" spans="1:10" x14ac:dyDescent="0.15">
      <c r="A251" s="3">
        <v>39051</v>
      </c>
      <c r="B251" s="2">
        <v>13712</v>
      </c>
      <c r="C251" s="2">
        <v>269464</v>
      </c>
      <c r="D251" s="2">
        <v>128738</v>
      </c>
      <c r="E251" s="2" t="s">
        <v>0</v>
      </c>
      <c r="F251" s="2">
        <v>58784</v>
      </c>
      <c r="G251" s="2">
        <v>94</v>
      </c>
      <c r="H251" s="2" t="s">
        <v>0</v>
      </c>
      <c r="I251" s="2">
        <v>470792</v>
      </c>
      <c r="J251" s="2"/>
    </row>
    <row r="252" spans="1:10" x14ac:dyDescent="0.15">
      <c r="A252" s="3">
        <v>39082</v>
      </c>
      <c r="B252" s="2">
        <v>13904</v>
      </c>
      <c r="C252" s="2">
        <v>285398</v>
      </c>
      <c r="D252" s="2">
        <v>134924</v>
      </c>
      <c r="E252" s="2" t="s">
        <v>0</v>
      </c>
      <c r="F252" s="2">
        <v>61144</v>
      </c>
      <c r="G252" s="2">
        <v>75</v>
      </c>
      <c r="H252" s="2" t="s">
        <v>0</v>
      </c>
      <c r="I252" s="2">
        <v>495445</v>
      </c>
      <c r="J252" s="2"/>
    </row>
    <row r="253" spans="1:10" x14ac:dyDescent="0.15">
      <c r="A253" s="3">
        <v>39113</v>
      </c>
      <c r="B253" s="2">
        <v>15063</v>
      </c>
      <c r="C253" s="2">
        <v>293358</v>
      </c>
      <c r="D253" s="2">
        <v>141984</v>
      </c>
      <c r="E253" s="2" t="s">
        <v>0</v>
      </c>
      <c r="F253" s="2">
        <v>64358</v>
      </c>
      <c r="G253" s="2">
        <v>98</v>
      </c>
      <c r="H253" s="2" t="s">
        <v>0</v>
      </c>
      <c r="I253" s="2">
        <v>514861</v>
      </c>
      <c r="J253" s="2"/>
    </row>
    <row r="254" spans="1:10" x14ac:dyDescent="0.15">
      <c r="A254" s="3">
        <v>39141</v>
      </c>
      <c r="B254" s="2">
        <v>15716</v>
      </c>
      <c r="C254" s="2">
        <v>290146</v>
      </c>
      <c r="D254" s="2">
        <v>143731</v>
      </c>
      <c r="E254" s="2" t="s">
        <v>0</v>
      </c>
      <c r="F254" s="2">
        <v>65323</v>
      </c>
      <c r="G254" s="2">
        <v>94</v>
      </c>
      <c r="H254" s="2" t="s">
        <v>0</v>
      </c>
      <c r="I254" s="2">
        <v>515011</v>
      </c>
      <c r="J254" s="2"/>
    </row>
    <row r="255" spans="1:10" x14ac:dyDescent="0.15">
      <c r="A255" s="3">
        <v>39172</v>
      </c>
      <c r="B255" s="2">
        <v>14893</v>
      </c>
      <c r="C255" s="2">
        <v>292798</v>
      </c>
      <c r="D255" s="2">
        <v>144970</v>
      </c>
      <c r="E255" s="2" t="s">
        <v>0</v>
      </c>
      <c r="F255" s="2">
        <v>66264</v>
      </c>
      <c r="G255" s="2">
        <v>97</v>
      </c>
      <c r="H255" s="2" t="s">
        <v>0</v>
      </c>
      <c r="I255" s="2">
        <v>519023</v>
      </c>
      <c r="J255" s="2"/>
    </row>
    <row r="256" spans="1:10" x14ac:dyDescent="0.15">
      <c r="A256" s="3">
        <v>39202</v>
      </c>
      <c r="B256" s="2">
        <v>15516</v>
      </c>
      <c r="C256" s="2">
        <v>296208</v>
      </c>
      <c r="D256" s="2">
        <v>147146</v>
      </c>
      <c r="E256" s="2" t="s">
        <v>0</v>
      </c>
      <c r="F256" s="2">
        <v>67558</v>
      </c>
      <c r="G256" s="2">
        <v>95</v>
      </c>
      <c r="H256" s="2" t="s">
        <v>0</v>
      </c>
      <c r="I256" s="2">
        <v>526524</v>
      </c>
      <c r="J256" s="2"/>
    </row>
    <row r="257" spans="1:10" x14ac:dyDescent="0.15">
      <c r="A257" s="3">
        <v>39233</v>
      </c>
      <c r="B257" s="2">
        <v>15774</v>
      </c>
      <c r="C257" s="2">
        <v>305247</v>
      </c>
      <c r="D257" s="2">
        <v>148156</v>
      </c>
      <c r="E257" s="2" t="s">
        <v>0</v>
      </c>
      <c r="F257" s="2">
        <v>69130</v>
      </c>
      <c r="G257" s="2">
        <v>99</v>
      </c>
      <c r="H257" s="2" t="s">
        <v>0</v>
      </c>
      <c r="I257" s="2">
        <v>538405</v>
      </c>
      <c r="J257" s="2"/>
    </row>
    <row r="258" spans="1:10" x14ac:dyDescent="0.15">
      <c r="A258" s="3">
        <v>39263</v>
      </c>
      <c r="B258" s="2">
        <v>16432</v>
      </c>
      <c r="C258" s="2">
        <v>307432</v>
      </c>
      <c r="D258" s="2">
        <v>151206</v>
      </c>
      <c r="E258" s="2" t="s">
        <v>0</v>
      </c>
      <c r="F258" s="2">
        <v>70290</v>
      </c>
      <c r="G258" s="2">
        <v>103</v>
      </c>
      <c r="H258" s="2" t="s">
        <v>0</v>
      </c>
      <c r="I258" s="2">
        <v>545464</v>
      </c>
      <c r="J258" s="2"/>
    </row>
    <row r="259" spans="1:10" x14ac:dyDescent="0.15">
      <c r="A259" s="3">
        <v>39294</v>
      </c>
      <c r="B259" s="2">
        <v>16765</v>
      </c>
      <c r="C259" s="2">
        <v>312457</v>
      </c>
      <c r="D259" s="2">
        <v>153151</v>
      </c>
      <c r="E259" s="2" t="s">
        <v>0</v>
      </c>
      <c r="F259" s="2">
        <v>72489</v>
      </c>
      <c r="G259" s="2">
        <v>97</v>
      </c>
      <c r="H259" s="2" t="s">
        <v>0</v>
      </c>
      <c r="I259" s="2">
        <v>554958</v>
      </c>
      <c r="J259" s="2"/>
    </row>
    <row r="260" spans="1:10" x14ac:dyDescent="0.15">
      <c r="A260" s="3">
        <v>39325</v>
      </c>
      <c r="B260" s="2">
        <v>16719</v>
      </c>
      <c r="C260" s="2">
        <v>319821</v>
      </c>
      <c r="D260" s="2">
        <v>160180</v>
      </c>
      <c r="E260" s="2" t="s">
        <v>0</v>
      </c>
      <c r="F260" s="2">
        <v>73186</v>
      </c>
      <c r="G260" s="2">
        <v>109</v>
      </c>
      <c r="H260" s="2" t="s">
        <v>0</v>
      </c>
      <c r="I260" s="2">
        <v>570016</v>
      </c>
      <c r="J260" s="2"/>
    </row>
    <row r="261" spans="1:10" x14ac:dyDescent="0.15">
      <c r="A261" s="3">
        <v>39355</v>
      </c>
      <c r="B261" s="2">
        <v>17294</v>
      </c>
      <c r="C261" s="2">
        <v>314474</v>
      </c>
      <c r="D261" s="2">
        <v>165878</v>
      </c>
      <c r="E261" s="2" t="s">
        <v>0</v>
      </c>
      <c r="F261" s="2">
        <v>73116</v>
      </c>
      <c r="G261" s="2">
        <v>106</v>
      </c>
      <c r="H261" s="2" t="s">
        <v>0</v>
      </c>
      <c r="I261" s="2">
        <v>570868</v>
      </c>
      <c r="J261" s="2"/>
    </row>
    <row r="262" spans="1:10" x14ac:dyDescent="0.15">
      <c r="A262" s="3">
        <v>39386</v>
      </c>
      <c r="B262" s="2">
        <v>18495</v>
      </c>
      <c r="C262" s="2">
        <v>314926</v>
      </c>
      <c r="D262" s="2">
        <v>172097</v>
      </c>
      <c r="E262" s="2" t="s">
        <v>0</v>
      </c>
      <c r="F262" s="2">
        <v>76211</v>
      </c>
      <c r="G262" s="2">
        <v>105</v>
      </c>
      <c r="H262" s="2" t="s">
        <v>0</v>
      </c>
      <c r="I262" s="2">
        <v>581834</v>
      </c>
      <c r="J262" s="2"/>
    </row>
    <row r="263" spans="1:10" x14ac:dyDescent="0.15">
      <c r="A263" s="3">
        <v>39416</v>
      </c>
      <c r="B263" s="2">
        <v>18461</v>
      </c>
      <c r="C263" s="2">
        <v>309043</v>
      </c>
      <c r="D263" s="2">
        <v>174103</v>
      </c>
      <c r="E263" s="2" t="s">
        <v>0</v>
      </c>
      <c r="F263" s="2">
        <v>73554</v>
      </c>
      <c r="G263" s="2">
        <v>124</v>
      </c>
      <c r="H263" s="2" t="s">
        <v>0</v>
      </c>
      <c r="I263" s="2">
        <v>575285</v>
      </c>
      <c r="J263" s="2"/>
    </row>
    <row r="264" spans="1:10" x14ac:dyDescent="0.15">
      <c r="A264" s="3">
        <v>39447</v>
      </c>
      <c r="B264" s="2">
        <v>18137</v>
      </c>
      <c r="C264" s="2">
        <v>310032</v>
      </c>
      <c r="D264" s="2">
        <v>179803</v>
      </c>
      <c r="E264" s="2" t="s">
        <v>0</v>
      </c>
      <c r="F264" s="2">
        <v>74159</v>
      </c>
      <c r="G264" s="2">
        <v>145</v>
      </c>
      <c r="H264" s="2" t="s">
        <v>0</v>
      </c>
      <c r="I264" s="2">
        <v>582276</v>
      </c>
      <c r="J264" s="2"/>
    </row>
    <row r="265" spans="1:10" x14ac:dyDescent="0.15">
      <c r="A265" s="3">
        <v>39478</v>
      </c>
      <c r="B265" s="2">
        <v>19588</v>
      </c>
      <c r="C265" s="2">
        <v>301639</v>
      </c>
      <c r="D265" s="2">
        <v>181950</v>
      </c>
      <c r="E265" s="2" t="s">
        <v>0</v>
      </c>
      <c r="F265" s="2">
        <v>71380</v>
      </c>
      <c r="G265" s="2">
        <v>118</v>
      </c>
      <c r="H265" s="2" t="s">
        <v>0</v>
      </c>
      <c r="I265" s="2">
        <v>574675</v>
      </c>
      <c r="J265" s="2"/>
    </row>
    <row r="266" spans="1:10" x14ac:dyDescent="0.15">
      <c r="A266" s="3">
        <v>39507</v>
      </c>
      <c r="B266" s="2">
        <v>19936</v>
      </c>
      <c r="C266" s="2">
        <v>297720</v>
      </c>
      <c r="D266" s="2">
        <v>179741</v>
      </c>
      <c r="E266" s="2" t="s">
        <v>0</v>
      </c>
      <c r="F266" s="2">
        <v>69541</v>
      </c>
      <c r="G266" s="2">
        <v>120</v>
      </c>
      <c r="H266" s="2" t="s">
        <v>0</v>
      </c>
      <c r="I266" s="2">
        <v>567058</v>
      </c>
      <c r="J266" s="2"/>
    </row>
    <row r="267" spans="1:10" x14ac:dyDescent="0.15">
      <c r="A267" s="3">
        <v>39538</v>
      </c>
      <c r="B267" s="2">
        <v>19741</v>
      </c>
      <c r="C267" s="2">
        <v>272126</v>
      </c>
      <c r="D267" s="2">
        <v>176263</v>
      </c>
      <c r="E267" s="2" t="s">
        <v>0</v>
      </c>
      <c r="F267" s="2">
        <v>65648</v>
      </c>
      <c r="G267" s="2">
        <v>114</v>
      </c>
      <c r="H267" s="2" t="s">
        <v>0</v>
      </c>
      <c r="I267" s="2">
        <v>533892</v>
      </c>
      <c r="J267" s="2"/>
    </row>
    <row r="268" spans="1:10" x14ac:dyDescent="0.15">
      <c r="A268" s="3">
        <v>39568</v>
      </c>
      <c r="B268" s="2">
        <v>19770</v>
      </c>
      <c r="C268" s="2">
        <v>282536</v>
      </c>
      <c r="D268" s="2">
        <v>182750</v>
      </c>
      <c r="E268" s="2" t="s">
        <v>0</v>
      </c>
      <c r="F268" s="2">
        <v>70393</v>
      </c>
      <c r="G268" s="2">
        <v>133</v>
      </c>
      <c r="H268" s="2" t="s">
        <v>0</v>
      </c>
      <c r="I268" s="2">
        <v>555582</v>
      </c>
      <c r="J268" s="2"/>
    </row>
    <row r="269" spans="1:10" x14ac:dyDescent="0.15">
      <c r="A269" s="3">
        <v>39599</v>
      </c>
      <c r="B269" s="2">
        <v>20325</v>
      </c>
      <c r="C269" s="2">
        <v>283535</v>
      </c>
      <c r="D269" s="2">
        <v>183421</v>
      </c>
      <c r="E269" s="2" t="s">
        <v>0</v>
      </c>
      <c r="F269" s="2">
        <v>72370</v>
      </c>
      <c r="G269" s="2">
        <v>139</v>
      </c>
      <c r="H269" s="2" t="s">
        <v>0</v>
      </c>
      <c r="I269" s="2">
        <v>559791</v>
      </c>
      <c r="J269" s="2"/>
    </row>
    <row r="270" spans="1:10" x14ac:dyDescent="0.15">
      <c r="A270" s="3">
        <v>39629</v>
      </c>
      <c r="B270" s="2">
        <v>20397</v>
      </c>
      <c r="C270" s="2">
        <v>276822</v>
      </c>
      <c r="D270" s="2">
        <v>182555</v>
      </c>
      <c r="E270" s="2" t="s">
        <v>0</v>
      </c>
      <c r="F270" s="2">
        <v>69911</v>
      </c>
      <c r="G270" s="2">
        <v>202</v>
      </c>
      <c r="H270" s="2" t="s">
        <v>0</v>
      </c>
      <c r="I270" s="2">
        <v>549887</v>
      </c>
      <c r="J270" s="2"/>
    </row>
    <row r="271" spans="1:10" x14ac:dyDescent="0.15">
      <c r="A271" s="3">
        <v>39660</v>
      </c>
      <c r="B271" s="2">
        <v>20681</v>
      </c>
      <c r="C271" s="2">
        <v>287484</v>
      </c>
      <c r="D271" s="2">
        <v>191190</v>
      </c>
      <c r="E271" s="2" t="s">
        <v>0</v>
      </c>
      <c r="F271" s="2">
        <v>71407</v>
      </c>
      <c r="G271" s="2">
        <v>133</v>
      </c>
      <c r="H271" s="2" t="s">
        <v>0</v>
      </c>
      <c r="I271" s="2">
        <v>570895</v>
      </c>
      <c r="J271" s="2"/>
    </row>
    <row r="272" spans="1:10" x14ac:dyDescent="0.15">
      <c r="A272" s="3">
        <v>39691</v>
      </c>
      <c r="B272" s="2">
        <v>20722</v>
      </c>
      <c r="C272" s="2">
        <v>304309</v>
      </c>
      <c r="D272" s="2">
        <v>193266</v>
      </c>
      <c r="E272" s="2" t="s">
        <v>0</v>
      </c>
      <c r="F272" s="2">
        <v>71906</v>
      </c>
      <c r="G272" s="2">
        <v>203</v>
      </c>
      <c r="H272" s="2" t="s">
        <v>0</v>
      </c>
      <c r="I272" s="2">
        <v>590405</v>
      </c>
      <c r="J272" s="2"/>
    </row>
    <row r="273" spans="1:10" x14ac:dyDescent="0.15">
      <c r="A273" s="3">
        <v>39721</v>
      </c>
      <c r="B273" s="2">
        <v>19530</v>
      </c>
      <c r="C273" s="2">
        <v>295793</v>
      </c>
      <c r="D273" s="2">
        <v>179886</v>
      </c>
      <c r="E273" s="2" t="s">
        <v>0</v>
      </c>
      <c r="F273" s="2">
        <v>67745</v>
      </c>
      <c r="G273" s="2">
        <v>256</v>
      </c>
      <c r="H273" s="2" t="s">
        <v>0</v>
      </c>
      <c r="I273" s="2">
        <v>563210</v>
      </c>
      <c r="J273" s="2"/>
    </row>
    <row r="274" spans="1:10" x14ac:dyDescent="0.15">
      <c r="A274" s="3">
        <v>39752</v>
      </c>
      <c r="B274" s="2">
        <v>18567</v>
      </c>
      <c r="C274" s="2">
        <v>286399</v>
      </c>
      <c r="D274" s="2">
        <v>166168</v>
      </c>
      <c r="E274" s="2" t="s">
        <v>0</v>
      </c>
      <c r="F274" s="2">
        <v>59659</v>
      </c>
      <c r="G274" s="2">
        <v>166</v>
      </c>
      <c r="H274" s="2" t="s">
        <v>0</v>
      </c>
      <c r="I274" s="2">
        <v>530959</v>
      </c>
      <c r="J274" s="2"/>
    </row>
    <row r="275" spans="1:10" x14ac:dyDescent="0.15">
      <c r="A275" s="3">
        <v>39782</v>
      </c>
      <c r="B275" s="2">
        <v>16718</v>
      </c>
      <c r="C275" s="2">
        <v>288630</v>
      </c>
      <c r="D275" s="2">
        <v>176864</v>
      </c>
      <c r="E275" s="2" t="s">
        <v>0</v>
      </c>
      <c r="F275" s="2">
        <v>60863</v>
      </c>
      <c r="G275" s="2">
        <v>238</v>
      </c>
      <c r="H275" s="2" t="s">
        <v>0</v>
      </c>
      <c r="I275" s="2">
        <v>543313</v>
      </c>
      <c r="J275" s="2"/>
    </row>
    <row r="276" spans="1:10" x14ac:dyDescent="0.15">
      <c r="A276" s="3">
        <v>39813</v>
      </c>
      <c r="B276" s="2">
        <v>13246</v>
      </c>
      <c r="C276" s="2">
        <v>226619</v>
      </c>
      <c r="D276" s="2">
        <v>165905</v>
      </c>
      <c r="E276" s="2" t="s">
        <v>0</v>
      </c>
      <c r="F276" s="2">
        <v>52519</v>
      </c>
      <c r="G276" s="2">
        <v>97</v>
      </c>
      <c r="H276" s="2" t="s">
        <v>0</v>
      </c>
      <c r="I276" s="2">
        <v>458386</v>
      </c>
      <c r="J276" s="2"/>
    </row>
    <row r="277" spans="1:10" x14ac:dyDescent="0.15">
      <c r="A277" s="3">
        <v>39844</v>
      </c>
      <c r="B277" s="2">
        <v>11990</v>
      </c>
      <c r="C277" s="2">
        <v>227329</v>
      </c>
      <c r="D277" s="2">
        <v>163597</v>
      </c>
      <c r="E277" s="2" t="s">
        <v>0</v>
      </c>
      <c r="F277" s="2">
        <v>55709</v>
      </c>
      <c r="G277" s="2">
        <v>89</v>
      </c>
      <c r="H277" s="2" t="s">
        <v>0</v>
      </c>
      <c r="I277" s="2">
        <v>458715</v>
      </c>
      <c r="J277" s="2"/>
    </row>
    <row r="278" spans="1:10" x14ac:dyDescent="0.15">
      <c r="A278" s="3">
        <v>39872</v>
      </c>
      <c r="B278" s="2">
        <v>11028</v>
      </c>
      <c r="C278" s="2">
        <v>218265</v>
      </c>
      <c r="D278" s="2">
        <v>158682</v>
      </c>
      <c r="E278" s="2" t="s">
        <v>0</v>
      </c>
      <c r="F278" s="2">
        <v>51548</v>
      </c>
      <c r="G278" s="2">
        <v>46</v>
      </c>
      <c r="H278" s="2" t="s">
        <v>0</v>
      </c>
      <c r="I278" s="2">
        <v>439569</v>
      </c>
      <c r="J278" s="2"/>
    </row>
    <row r="279" spans="1:10" x14ac:dyDescent="0.15">
      <c r="A279" s="3">
        <v>39903</v>
      </c>
      <c r="B279" s="2">
        <v>9955</v>
      </c>
      <c r="C279" s="2">
        <v>207676</v>
      </c>
      <c r="D279" s="2">
        <v>153218</v>
      </c>
      <c r="E279" s="2" t="s">
        <v>0</v>
      </c>
      <c r="F279" s="2">
        <v>48703</v>
      </c>
      <c r="G279" s="2">
        <v>63</v>
      </c>
      <c r="H279" s="2" t="s">
        <v>0</v>
      </c>
      <c r="I279" s="2">
        <v>419616</v>
      </c>
      <c r="J279" s="2"/>
    </row>
    <row r="280" spans="1:10" x14ac:dyDescent="0.15">
      <c r="A280" s="3">
        <v>39933</v>
      </c>
      <c r="B280" s="2">
        <v>9590</v>
      </c>
      <c r="C280" s="2">
        <v>209218</v>
      </c>
      <c r="D280" s="2">
        <v>146907</v>
      </c>
      <c r="E280" s="2" t="s">
        <v>0</v>
      </c>
      <c r="F280" s="2">
        <v>48956</v>
      </c>
      <c r="G280" s="2">
        <v>87</v>
      </c>
      <c r="H280" s="2" t="s">
        <v>0</v>
      </c>
      <c r="I280" s="2">
        <v>414758</v>
      </c>
      <c r="J280" s="2"/>
    </row>
    <row r="281" spans="1:10" x14ac:dyDescent="0.15">
      <c r="A281" s="3">
        <v>39964</v>
      </c>
      <c r="B281" s="2">
        <v>9270</v>
      </c>
      <c r="C281" s="2">
        <v>191841</v>
      </c>
      <c r="D281" s="2">
        <v>137804</v>
      </c>
      <c r="E281" s="2" t="s">
        <v>0</v>
      </c>
      <c r="F281" s="2">
        <v>47528</v>
      </c>
      <c r="G281" s="2">
        <v>81</v>
      </c>
      <c r="H281" s="2" t="s">
        <v>0</v>
      </c>
      <c r="I281" s="2">
        <v>386524</v>
      </c>
      <c r="J281" s="2"/>
    </row>
    <row r="282" spans="1:10" x14ac:dyDescent="0.15">
      <c r="A282" s="3">
        <v>39994</v>
      </c>
      <c r="B282" s="2">
        <v>8757</v>
      </c>
      <c r="C282" s="2">
        <v>186923</v>
      </c>
      <c r="D282" s="2">
        <v>133409</v>
      </c>
      <c r="E282" s="2" t="s">
        <v>0</v>
      </c>
      <c r="F282" s="2">
        <v>46593</v>
      </c>
      <c r="G282" s="2">
        <v>91</v>
      </c>
      <c r="H282" s="2" t="s">
        <v>0</v>
      </c>
      <c r="I282" s="2">
        <v>375772</v>
      </c>
      <c r="J282" s="2"/>
    </row>
    <row r="283" spans="1:10" x14ac:dyDescent="0.15">
      <c r="A283" s="3">
        <v>40025</v>
      </c>
      <c r="B283" s="2">
        <v>8870</v>
      </c>
      <c r="C283" s="2">
        <v>180450</v>
      </c>
      <c r="D283" s="2">
        <v>128140</v>
      </c>
      <c r="E283" s="2" t="s">
        <v>0</v>
      </c>
      <c r="F283" s="2">
        <v>45173</v>
      </c>
      <c r="G283" s="2">
        <v>128</v>
      </c>
      <c r="H283" s="2" t="s">
        <v>0</v>
      </c>
      <c r="I283" s="2">
        <v>362761</v>
      </c>
      <c r="J283" s="2"/>
    </row>
    <row r="284" spans="1:10" x14ac:dyDescent="0.15">
      <c r="A284" s="3">
        <v>40056</v>
      </c>
      <c r="B284" s="2">
        <v>9447</v>
      </c>
      <c r="C284" s="2">
        <v>176554</v>
      </c>
      <c r="D284" s="2">
        <v>121633</v>
      </c>
      <c r="E284" s="2" t="s">
        <v>0</v>
      </c>
      <c r="F284" s="2">
        <v>43190</v>
      </c>
      <c r="G284" s="2">
        <v>122</v>
      </c>
      <c r="H284" s="2" t="s">
        <v>0</v>
      </c>
      <c r="I284" s="2">
        <v>350946</v>
      </c>
      <c r="J284" s="2"/>
    </row>
    <row r="285" spans="1:10" x14ac:dyDescent="0.15">
      <c r="A285" s="3">
        <v>40086</v>
      </c>
      <c r="B285" s="2">
        <v>9219</v>
      </c>
      <c r="C285" s="2">
        <v>167701</v>
      </c>
      <c r="D285" s="2">
        <v>114647</v>
      </c>
      <c r="E285" s="2" t="s">
        <v>0</v>
      </c>
      <c r="F285" s="2">
        <v>40859</v>
      </c>
      <c r="G285" s="2">
        <v>50</v>
      </c>
      <c r="H285" s="2" t="s">
        <v>0</v>
      </c>
      <c r="I285" s="2">
        <v>332476</v>
      </c>
      <c r="J285" s="2"/>
    </row>
    <row r="286" spans="1:10" x14ac:dyDescent="0.15">
      <c r="A286" s="3">
        <v>40117</v>
      </c>
      <c r="B286" s="2">
        <v>8468</v>
      </c>
      <c r="C286" s="2">
        <v>160044</v>
      </c>
      <c r="D286" s="2">
        <v>108858</v>
      </c>
      <c r="E286" s="2" t="s">
        <v>0</v>
      </c>
      <c r="F286" s="2">
        <v>41421</v>
      </c>
      <c r="G286" s="2">
        <v>56</v>
      </c>
      <c r="H286" s="2" t="s">
        <v>0</v>
      </c>
      <c r="I286" s="2">
        <v>318847</v>
      </c>
      <c r="J286" s="2"/>
    </row>
    <row r="287" spans="1:10" x14ac:dyDescent="0.15">
      <c r="A287" s="3">
        <v>40147</v>
      </c>
      <c r="B287" s="2">
        <v>7839</v>
      </c>
      <c r="C287" s="2">
        <v>153372</v>
      </c>
      <c r="D287" s="2">
        <v>101643</v>
      </c>
      <c r="E287" s="2" t="s">
        <v>0</v>
      </c>
      <c r="F287" s="2">
        <v>39603</v>
      </c>
      <c r="G287" s="2">
        <v>49</v>
      </c>
      <c r="H287" s="2" t="s">
        <v>0</v>
      </c>
      <c r="I287" s="2">
        <v>302505</v>
      </c>
      <c r="J287" s="2"/>
    </row>
    <row r="288" spans="1:10" x14ac:dyDescent="0.15">
      <c r="A288" s="3">
        <v>40178</v>
      </c>
      <c r="B288" s="2">
        <v>7643</v>
      </c>
      <c r="C288" s="2">
        <v>152270</v>
      </c>
      <c r="D288" s="2">
        <v>97154</v>
      </c>
      <c r="E288" s="2" t="s">
        <v>0</v>
      </c>
      <c r="F288" s="2">
        <v>40523</v>
      </c>
      <c r="G288" s="2">
        <v>112</v>
      </c>
      <c r="H288" s="2" t="s">
        <v>0</v>
      </c>
      <c r="I288" s="2">
        <v>297700</v>
      </c>
      <c r="J288" s="2"/>
    </row>
    <row r="289" spans="1:10" x14ac:dyDescent="0.15">
      <c r="A289" s="3">
        <v>40209</v>
      </c>
      <c r="B289" s="2">
        <v>7334</v>
      </c>
      <c r="C289" s="2">
        <v>150687</v>
      </c>
      <c r="D289" s="2">
        <v>95069</v>
      </c>
      <c r="E289" s="2" t="s">
        <v>0</v>
      </c>
      <c r="F289" s="2">
        <v>39782</v>
      </c>
      <c r="G289" s="2">
        <v>94</v>
      </c>
      <c r="H289" s="2" t="s">
        <v>0</v>
      </c>
      <c r="I289" s="2">
        <v>292965</v>
      </c>
      <c r="J289" s="2"/>
    </row>
    <row r="290" spans="1:10" x14ac:dyDescent="0.15">
      <c r="A290" s="3">
        <v>40237</v>
      </c>
      <c r="B290" s="2">
        <v>7225</v>
      </c>
      <c r="C290" s="2">
        <v>147409</v>
      </c>
      <c r="D290" s="2">
        <v>92146</v>
      </c>
      <c r="E290" s="2" t="s">
        <v>0</v>
      </c>
      <c r="F290" s="2">
        <v>38852</v>
      </c>
      <c r="G290" s="2">
        <v>190</v>
      </c>
      <c r="H290" s="2" t="s">
        <v>0</v>
      </c>
      <c r="I290" s="2">
        <v>285822</v>
      </c>
      <c r="J290" s="2"/>
    </row>
    <row r="291" spans="1:10" x14ac:dyDescent="0.15">
      <c r="A291" s="3">
        <v>40268</v>
      </c>
      <c r="B291" s="2">
        <v>7005</v>
      </c>
      <c r="C291" s="2">
        <v>139966</v>
      </c>
      <c r="D291" s="2">
        <v>89139</v>
      </c>
      <c r="E291" s="2" t="s">
        <v>0</v>
      </c>
      <c r="F291" s="2">
        <v>38215</v>
      </c>
      <c r="G291" s="2">
        <v>247</v>
      </c>
      <c r="H291" s="2" t="s">
        <v>0</v>
      </c>
      <c r="I291" s="2">
        <v>274571</v>
      </c>
      <c r="J291" s="2"/>
    </row>
    <row r="292" spans="1:10" x14ac:dyDescent="0.15">
      <c r="A292" s="3">
        <v>40298</v>
      </c>
      <c r="B292" s="2">
        <v>6977</v>
      </c>
      <c r="C292" s="2">
        <v>145295</v>
      </c>
      <c r="D292" s="2">
        <v>87131</v>
      </c>
      <c r="E292" s="2" t="s">
        <v>0</v>
      </c>
      <c r="F292" s="2">
        <v>38638</v>
      </c>
      <c r="G292" s="2">
        <v>90</v>
      </c>
      <c r="H292" s="2" t="s">
        <v>0</v>
      </c>
      <c r="I292" s="2">
        <v>278130</v>
      </c>
      <c r="J292" s="2"/>
    </row>
    <row r="293" spans="1:10" x14ac:dyDescent="0.15">
      <c r="A293" s="3">
        <v>40329</v>
      </c>
      <c r="B293" s="2">
        <v>7610</v>
      </c>
      <c r="C293" s="2">
        <v>153069</v>
      </c>
      <c r="D293" s="2">
        <v>82411</v>
      </c>
      <c r="E293" s="2" t="s">
        <v>0</v>
      </c>
      <c r="F293" s="2">
        <v>42595</v>
      </c>
      <c r="G293" s="2">
        <v>216</v>
      </c>
      <c r="H293" s="2" t="s">
        <v>0</v>
      </c>
      <c r="I293" s="2">
        <v>285901</v>
      </c>
      <c r="J293" s="2"/>
    </row>
    <row r="294" spans="1:10" x14ac:dyDescent="0.15">
      <c r="A294" s="3">
        <v>40359</v>
      </c>
      <c r="B294" s="2">
        <v>7701</v>
      </c>
      <c r="C294" s="2">
        <v>143581</v>
      </c>
      <c r="D294" s="2">
        <v>75622</v>
      </c>
      <c r="E294" s="2" t="s">
        <v>0</v>
      </c>
      <c r="F294" s="2">
        <v>39946</v>
      </c>
      <c r="G294" s="2">
        <v>256</v>
      </c>
      <c r="H294" s="2" t="s">
        <v>0</v>
      </c>
      <c r="I294" s="2">
        <v>267107</v>
      </c>
      <c r="J294" s="2"/>
    </row>
    <row r="295" spans="1:10" x14ac:dyDescent="0.15">
      <c r="A295" s="3">
        <v>40390</v>
      </c>
      <c r="B295" s="2">
        <v>7064</v>
      </c>
      <c r="C295" s="2">
        <v>144198</v>
      </c>
      <c r="D295" s="2">
        <v>76681</v>
      </c>
      <c r="E295" s="2" t="s">
        <v>0</v>
      </c>
      <c r="F295" s="2">
        <v>40363</v>
      </c>
      <c r="G295" s="2">
        <v>254</v>
      </c>
      <c r="H295" s="2" t="s">
        <v>0</v>
      </c>
      <c r="I295" s="2">
        <v>268561</v>
      </c>
      <c r="J295" s="2"/>
    </row>
    <row r="296" spans="1:10" x14ac:dyDescent="0.15">
      <c r="A296" s="3">
        <v>40421</v>
      </c>
      <c r="B296" s="2">
        <v>6818</v>
      </c>
      <c r="C296" s="2">
        <v>140479</v>
      </c>
      <c r="D296" s="2">
        <v>72337</v>
      </c>
      <c r="E296" s="2" t="s">
        <v>0</v>
      </c>
      <c r="F296" s="2">
        <v>38726</v>
      </c>
      <c r="G296" s="2">
        <v>288</v>
      </c>
      <c r="H296" s="2" t="s">
        <v>0</v>
      </c>
      <c r="I296" s="2">
        <v>258648</v>
      </c>
      <c r="J296" s="2"/>
    </row>
    <row r="297" spans="1:10" x14ac:dyDescent="0.15">
      <c r="A297" s="3">
        <v>40451</v>
      </c>
      <c r="B297" s="2">
        <v>6278</v>
      </c>
      <c r="C297" s="2">
        <v>133557</v>
      </c>
      <c r="D297" s="2">
        <v>74315</v>
      </c>
      <c r="E297" s="2" t="s">
        <v>0</v>
      </c>
      <c r="F297" s="2">
        <v>39681</v>
      </c>
      <c r="G297" s="2">
        <v>142</v>
      </c>
      <c r="H297" s="2" t="s">
        <v>0</v>
      </c>
      <c r="I297" s="2">
        <v>253973</v>
      </c>
      <c r="J297" s="2"/>
    </row>
    <row r="298" spans="1:10" x14ac:dyDescent="0.15">
      <c r="A298" s="3">
        <v>40482</v>
      </c>
      <c r="B298" s="2">
        <v>6458</v>
      </c>
      <c r="C298" s="2">
        <v>134569</v>
      </c>
      <c r="D298" s="2">
        <v>75413</v>
      </c>
      <c r="E298" s="2" t="s">
        <v>0</v>
      </c>
      <c r="F298" s="2">
        <v>39245</v>
      </c>
      <c r="G298" s="2">
        <v>151</v>
      </c>
      <c r="H298" s="2" t="s">
        <v>0</v>
      </c>
      <c r="I298" s="2">
        <v>255836</v>
      </c>
      <c r="J298" s="2"/>
    </row>
    <row r="299" spans="1:10" x14ac:dyDescent="0.15">
      <c r="A299" s="3">
        <v>40512</v>
      </c>
      <c r="B299" s="2">
        <v>6334</v>
      </c>
      <c r="C299" s="2">
        <v>136413</v>
      </c>
      <c r="D299" s="2">
        <v>71605</v>
      </c>
      <c r="E299" s="2" t="s">
        <v>0</v>
      </c>
      <c r="F299" s="2">
        <v>38778</v>
      </c>
      <c r="G299" s="2">
        <v>204</v>
      </c>
      <c r="H299" s="2" t="s">
        <v>0</v>
      </c>
      <c r="I299" s="2">
        <v>253333</v>
      </c>
      <c r="J299" s="2"/>
    </row>
    <row r="300" spans="1:10" x14ac:dyDescent="0.15">
      <c r="A300" s="3">
        <v>40543</v>
      </c>
      <c r="B300" s="2">
        <v>6394</v>
      </c>
      <c r="C300" s="2">
        <v>124383</v>
      </c>
      <c r="D300" s="2">
        <v>68585</v>
      </c>
      <c r="E300" s="2" t="s">
        <v>0</v>
      </c>
      <c r="F300" s="2">
        <v>37419</v>
      </c>
      <c r="G300" s="2">
        <v>67</v>
      </c>
      <c r="H300" s="2" t="s">
        <v>0</v>
      </c>
      <c r="I300" s="2">
        <v>236848</v>
      </c>
      <c r="J300" s="2"/>
    </row>
    <row r="301" spans="1:10" x14ac:dyDescent="0.15">
      <c r="A301" s="3">
        <v>40574</v>
      </c>
      <c r="B301" s="2">
        <v>6157</v>
      </c>
      <c r="C301" s="2">
        <v>127226</v>
      </c>
      <c r="D301" s="2">
        <v>69376</v>
      </c>
      <c r="E301" s="2" t="s">
        <v>0</v>
      </c>
      <c r="F301" s="2">
        <v>36534</v>
      </c>
      <c r="G301" s="2">
        <v>52</v>
      </c>
      <c r="H301" s="2" t="s">
        <v>0</v>
      </c>
      <c r="I301" s="2">
        <v>239345</v>
      </c>
      <c r="J301" s="2"/>
    </row>
    <row r="302" spans="1:10" x14ac:dyDescent="0.15">
      <c r="A302" s="3">
        <v>40602</v>
      </c>
      <c r="B302" s="2">
        <v>5886</v>
      </c>
      <c r="C302" s="2">
        <v>128123</v>
      </c>
      <c r="D302" s="2">
        <v>68133</v>
      </c>
      <c r="E302" s="2" t="s">
        <v>0</v>
      </c>
      <c r="F302" s="2">
        <v>35929</v>
      </c>
      <c r="G302" s="2">
        <v>56</v>
      </c>
      <c r="H302" s="2" t="s">
        <v>0</v>
      </c>
      <c r="I302" s="2">
        <v>238127</v>
      </c>
      <c r="J302" s="2"/>
    </row>
    <row r="303" spans="1:10" x14ac:dyDescent="0.15">
      <c r="A303" s="3">
        <v>40633</v>
      </c>
      <c r="B303" s="2">
        <v>5690</v>
      </c>
      <c r="C303" s="2">
        <v>127367</v>
      </c>
      <c r="D303" s="2">
        <v>67937</v>
      </c>
      <c r="E303" s="2" t="s">
        <v>0</v>
      </c>
      <c r="F303" s="2">
        <v>34673</v>
      </c>
      <c r="G303" s="2">
        <v>52</v>
      </c>
      <c r="H303" s="2" t="s">
        <v>0</v>
      </c>
      <c r="I303" s="2">
        <v>235719</v>
      </c>
      <c r="J303" s="2"/>
    </row>
    <row r="304" spans="1:10" x14ac:dyDescent="0.15">
      <c r="A304" s="3">
        <v>40663</v>
      </c>
      <c r="B304" s="2">
        <v>5432</v>
      </c>
      <c r="C304" s="2">
        <v>121626</v>
      </c>
      <c r="D304" s="2">
        <v>67615</v>
      </c>
      <c r="E304" s="2" t="s">
        <v>0</v>
      </c>
      <c r="F304" s="2">
        <v>35745</v>
      </c>
      <c r="G304" s="2">
        <v>35</v>
      </c>
      <c r="H304" s="2" t="s">
        <v>0</v>
      </c>
      <c r="I304" s="2">
        <v>230453</v>
      </c>
      <c r="J304" s="2"/>
    </row>
    <row r="305" spans="1:10" x14ac:dyDescent="0.15">
      <c r="A305" s="3">
        <v>40694</v>
      </c>
      <c r="B305" s="2">
        <v>5620</v>
      </c>
      <c r="C305" s="2">
        <v>117376</v>
      </c>
      <c r="D305" s="2">
        <v>64907</v>
      </c>
      <c r="E305" s="2" t="s">
        <v>0</v>
      </c>
      <c r="F305" s="2">
        <v>34672</v>
      </c>
      <c r="G305" s="2">
        <v>104</v>
      </c>
      <c r="H305" s="2" t="s">
        <v>0</v>
      </c>
      <c r="I305" s="2">
        <v>222681</v>
      </c>
      <c r="J305" s="2"/>
    </row>
    <row r="306" spans="1:10" x14ac:dyDescent="0.15">
      <c r="A306" s="3">
        <v>40724</v>
      </c>
      <c r="B306" s="2">
        <v>5693</v>
      </c>
      <c r="C306" s="2">
        <v>114813</v>
      </c>
      <c r="D306" s="2">
        <v>64297</v>
      </c>
      <c r="E306" s="2" t="s">
        <v>0</v>
      </c>
      <c r="F306" s="2">
        <v>33933</v>
      </c>
      <c r="G306" s="2">
        <v>74</v>
      </c>
      <c r="H306" s="2" t="s">
        <v>0</v>
      </c>
      <c r="I306" s="2">
        <v>218810</v>
      </c>
      <c r="J306" s="2"/>
    </row>
    <row r="307" spans="1:10" x14ac:dyDescent="0.15">
      <c r="A307" s="3">
        <v>40755</v>
      </c>
      <c r="B307" s="2">
        <v>5578</v>
      </c>
      <c r="C307" s="2">
        <v>106262</v>
      </c>
      <c r="D307" s="2">
        <v>60244</v>
      </c>
      <c r="E307" s="2" t="s">
        <v>0</v>
      </c>
      <c r="F307" s="2">
        <v>33697</v>
      </c>
      <c r="G307" s="2">
        <v>89</v>
      </c>
      <c r="H307" s="2" t="s">
        <v>0</v>
      </c>
      <c r="I307" s="2">
        <v>205871</v>
      </c>
      <c r="J307" s="2"/>
    </row>
    <row r="308" spans="1:10" x14ac:dyDescent="0.15">
      <c r="A308" s="3">
        <v>40786</v>
      </c>
      <c r="B308" s="2">
        <v>4130</v>
      </c>
      <c r="C308" s="2">
        <v>108772</v>
      </c>
      <c r="D308" s="2">
        <v>62684</v>
      </c>
      <c r="E308" s="2" t="s">
        <v>0</v>
      </c>
      <c r="F308" s="2">
        <v>34084</v>
      </c>
      <c r="G308" s="2">
        <v>71</v>
      </c>
      <c r="H308" s="2" t="s">
        <v>0</v>
      </c>
      <c r="I308" s="2">
        <v>209741</v>
      </c>
      <c r="J308" s="2"/>
    </row>
    <row r="309" spans="1:10" x14ac:dyDescent="0.15">
      <c r="A309" s="3">
        <v>40816</v>
      </c>
      <c r="B309" s="2">
        <v>3808</v>
      </c>
      <c r="C309" s="2">
        <v>116951</v>
      </c>
      <c r="D309" s="2">
        <v>64162</v>
      </c>
      <c r="E309" s="2" t="s">
        <v>0</v>
      </c>
      <c r="F309" s="2">
        <v>34939</v>
      </c>
      <c r="G309" s="2">
        <v>92</v>
      </c>
      <c r="H309" s="2" t="s">
        <v>0</v>
      </c>
      <c r="I309" s="2">
        <v>219952</v>
      </c>
      <c r="J309" s="2"/>
    </row>
    <row r="310" spans="1:10" x14ac:dyDescent="0.15">
      <c r="A310" s="3">
        <v>40847</v>
      </c>
      <c r="B310" s="2">
        <v>3319</v>
      </c>
      <c r="C310" s="2">
        <v>112106</v>
      </c>
      <c r="D310" s="2">
        <v>63923</v>
      </c>
      <c r="E310" s="2" t="s">
        <v>0</v>
      </c>
      <c r="F310" s="2">
        <v>36165</v>
      </c>
      <c r="G310" s="2">
        <v>238</v>
      </c>
      <c r="H310" s="2" t="s">
        <v>0</v>
      </c>
      <c r="I310" s="2">
        <v>215750</v>
      </c>
      <c r="J310" s="2"/>
    </row>
    <row r="311" spans="1:10" x14ac:dyDescent="0.15">
      <c r="A311" s="3">
        <v>40877</v>
      </c>
      <c r="B311" s="2">
        <v>3278</v>
      </c>
      <c r="C311" s="2">
        <v>117799</v>
      </c>
      <c r="D311" s="2">
        <v>63442</v>
      </c>
      <c r="E311" s="2" t="s">
        <v>0</v>
      </c>
      <c r="F311" s="2">
        <v>36203</v>
      </c>
      <c r="G311" s="2">
        <v>207</v>
      </c>
      <c r="H311" s="2" t="s">
        <v>0</v>
      </c>
      <c r="I311" s="2">
        <v>220929</v>
      </c>
      <c r="J311" s="2"/>
    </row>
    <row r="312" spans="1:10" x14ac:dyDescent="0.15">
      <c r="A312" s="3">
        <v>40908</v>
      </c>
      <c r="B312" s="2">
        <v>3052</v>
      </c>
      <c r="C312" s="2">
        <v>119659</v>
      </c>
      <c r="D312" s="2">
        <v>61024</v>
      </c>
      <c r="E312" s="2" t="s">
        <v>0</v>
      </c>
      <c r="F312" s="2">
        <v>33816</v>
      </c>
      <c r="G312" s="2">
        <v>191</v>
      </c>
      <c r="H312" s="2" t="s">
        <v>0</v>
      </c>
      <c r="I312" s="2">
        <v>217742</v>
      </c>
      <c r="J312" s="2"/>
    </row>
    <row r="313" spans="1:10" x14ac:dyDescent="0.15">
      <c r="A313" s="3">
        <v>40939</v>
      </c>
      <c r="B313" s="2">
        <v>3346</v>
      </c>
      <c r="C313" s="2">
        <v>118146</v>
      </c>
      <c r="D313" s="2">
        <v>57143</v>
      </c>
      <c r="E313" s="2" t="s">
        <v>0</v>
      </c>
      <c r="F313" s="2">
        <v>34971</v>
      </c>
      <c r="G313" s="2">
        <v>328</v>
      </c>
      <c r="H313" s="2" t="s">
        <v>0</v>
      </c>
      <c r="I313" s="2">
        <v>213934</v>
      </c>
      <c r="J313" s="2"/>
    </row>
    <row r="314" spans="1:10" x14ac:dyDescent="0.15">
      <c r="A314" s="3">
        <v>40968</v>
      </c>
      <c r="B314" s="2">
        <v>2943</v>
      </c>
      <c r="C314" s="2">
        <v>115817</v>
      </c>
      <c r="D314" s="2">
        <v>54880</v>
      </c>
      <c r="E314" s="2" t="s">
        <v>0</v>
      </c>
      <c r="F314" s="2">
        <v>32268</v>
      </c>
      <c r="G314" s="2">
        <v>247</v>
      </c>
      <c r="H314" s="2" t="s">
        <v>0</v>
      </c>
      <c r="I314" s="2">
        <v>206156</v>
      </c>
      <c r="J314" s="2"/>
    </row>
    <row r="315" spans="1:10" x14ac:dyDescent="0.15">
      <c r="A315" s="3">
        <v>40999</v>
      </c>
      <c r="B315" s="2">
        <v>2690</v>
      </c>
      <c r="C315" s="2">
        <v>113949</v>
      </c>
      <c r="D315" s="2">
        <v>53870</v>
      </c>
      <c r="E315" s="2" t="s">
        <v>0</v>
      </c>
      <c r="F315" s="2">
        <v>32417</v>
      </c>
      <c r="G315" s="2">
        <v>279</v>
      </c>
      <c r="H315" s="2" t="s">
        <v>0</v>
      </c>
      <c r="I315" s="2">
        <v>203205</v>
      </c>
      <c r="J315" s="2"/>
    </row>
    <row r="316" spans="1:10" x14ac:dyDescent="0.15">
      <c r="A316" s="3">
        <v>41029</v>
      </c>
      <c r="B316" s="2">
        <v>2532</v>
      </c>
      <c r="C316" s="2">
        <v>112110</v>
      </c>
      <c r="D316" s="2">
        <v>52234</v>
      </c>
      <c r="E316" s="2" t="s">
        <v>0</v>
      </c>
      <c r="F316" s="2">
        <v>32761</v>
      </c>
      <c r="G316" s="2">
        <v>313</v>
      </c>
      <c r="H316" s="2" t="s">
        <v>0</v>
      </c>
      <c r="I316" s="2">
        <v>199951</v>
      </c>
      <c r="J316" s="2"/>
    </row>
    <row r="317" spans="1:10" x14ac:dyDescent="0.15">
      <c r="A317" s="3">
        <v>41060</v>
      </c>
      <c r="B317" s="2">
        <v>2450</v>
      </c>
      <c r="C317" s="2">
        <v>118843</v>
      </c>
      <c r="D317" s="2">
        <v>50829</v>
      </c>
      <c r="E317" s="2" t="s">
        <v>0</v>
      </c>
      <c r="F317" s="2">
        <v>34550</v>
      </c>
      <c r="G317" s="2">
        <v>390</v>
      </c>
      <c r="H317" s="2" t="s">
        <v>0</v>
      </c>
      <c r="I317" s="2">
        <v>207061</v>
      </c>
      <c r="J317" s="2"/>
    </row>
    <row r="318" spans="1:10" x14ac:dyDescent="0.15">
      <c r="A318" s="3">
        <v>41090</v>
      </c>
      <c r="B318" s="2">
        <v>2349</v>
      </c>
      <c r="C318" s="2">
        <v>112358</v>
      </c>
      <c r="D318" s="2">
        <v>48057</v>
      </c>
      <c r="E318" s="2" t="s">
        <v>0</v>
      </c>
      <c r="F318" s="2">
        <v>34362</v>
      </c>
      <c r="G318" s="2">
        <v>378</v>
      </c>
      <c r="H318" s="2" t="s">
        <v>0</v>
      </c>
      <c r="I318" s="2">
        <v>197504</v>
      </c>
      <c r="J318" s="2"/>
    </row>
    <row r="319" spans="1:10" x14ac:dyDescent="0.15">
      <c r="A319" s="3">
        <v>41121</v>
      </c>
      <c r="B319" s="2">
        <v>2383</v>
      </c>
      <c r="C319" s="2">
        <v>114281</v>
      </c>
      <c r="D319" s="2">
        <v>40427</v>
      </c>
      <c r="E319" s="2" t="s">
        <v>0</v>
      </c>
      <c r="F319" s="2">
        <v>35232</v>
      </c>
      <c r="G319" s="2">
        <v>491</v>
      </c>
      <c r="H319" s="2" t="s">
        <v>0</v>
      </c>
      <c r="I319" s="2">
        <v>192816</v>
      </c>
      <c r="J319" s="2"/>
    </row>
    <row r="320" spans="1:10" x14ac:dyDescent="0.15">
      <c r="A320" s="3">
        <v>41152</v>
      </c>
      <c r="B320" s="2">
        <v>2635</v>
      </c>
      <c r="C320" s="2">
        <v>113269</v>
      </c>
      <c r="D320" s="2">
        <v>38815</v>
      </c>
      <c r="E320" s="2" t="s">
        <v>0</v>
      </c>
      <c r="F320" s="2">
        <v>34968</v>
      </c>
      <c r="G320" s="2">
        <v>479</v>
      </c>
      <c r="H320" s="2" t="s">
        <v>0</v>
      </c>
      <c r="I320" s="2">
        <v>190164</v>
      </c>
      <c r="J320" s="2"/>
    </row>
    <row r="321" spans="1:10" x14ac:dyDescent="0.15">
      <c r="A321" s="3">
        <v>41182</v>
      </c>
      <c r="B321" s="2">
        <v>2222</v>
      </c>
      <c r="C321" s="2">
        <v>111771</v>
      </c>
      <c r="D321" s="2">
        <v>35447</v>
      </c>
      <c r="E321" s="2" t="s">
        <v>0</v>
      </c>
      <c r="F321" s="2">
        <v>33296</v>
      </c>
      <c r="G321" s="2">
        <v>285</v>
      </c>
      <c r="H321" s="2" t="s">
        <v>0</v>
      </c>
      <c r="I321" s="2">
        <v>183021</v>
      </c>
      <c r="J321" s="2"/>
    </row>
    <row r="322" spans="1:10" x14ac:dyDescent="0.15">
      <c r="A322" s="3">
        <v>41213</v>
      </c>
      <c r="B322" s="2">
        <v>1990</v>
      </c>
      <c r="C322" s="2">
        <v>110815</v>
      </c>
      <c r="D322" s="2">
        <v>31699</v>
      </c>
      <c r="E322" s="2" t="s">
        <v>0</v>
      </c>
      <c r="F322" s="2">
        <v>32334</v>
      </c>
      <c r="G322" s="2">
        <v>316</v>
      </c>
      <c r="H322" s="2" t="s">
        <v>0</v>
      </c>
      <c r="I322" s="2">
        <v>177155</v>
      </c>
      <c r="J322" s="2"/>
    </row>
    <row r="323" spans="1:10" x14ac:dyDescent="0.15">
      <c r="A323" s="3">
        <v>41243</v>
      </c>
      <c r="B323" s="2">
        <v>1923</v>
      </c>
      <c r="C323" s="2">
        <v>109284</v>
      </c>
      <c r="D323" s="2">
        <v>30665</v>
      </c>
      <c r="E323" s="2" t="s">
        <v>0</v>
      </c>
      <c r="F323" s="2">
        <v>31933</v>
      </c>
      <c r="G323" s="2">
        <v>351</v>
      </c>
      <c r="H323" s="2" t="s">
        <v>0</v>
      </c>
      <c r="I323" s="2">
        <v>174155</v>
      </c>
      <c r="J323" s="2"/>
    </row>
    <row r="324" spans="1:10" x14ac:dyDescent="0.15">
      <c r="A324" s="3">
        <v>41274</v>
      </c>
      <c r="B324" s="2">
        <v>1702</v>
      </c>
      <c r="C324" s="2">
        <v>106743</v>
      </c>
      <c r="D324" s="2">
        <v>28759</v>
      </c>
      <c r="E324" s="2" t="s">
        <v>0</v>
      </c>
      <c r="F324" s="2">
        <v>30689</v>
      </c>
      <c r="G324" s="2">
        <v>221</v>
      </c>
      <c r="H324" s="2" t="s">
        <v>0</v>
      </c>
      <c r="I324" s="2">
        <v>168114</v>
      </c>
      <c r="J324" s="2"/>
    </row>
    <row r="325" spans="1:10" x14ac:dyDescent="0.15">
      <c r="A325" s="3">
        <v>41305</v>
      </c>
      <c r="B325" s="2">
        <v>1712</v>
      </c>
      <c r="C325" s="2">
        <v>103810</v>
      </c>
      <c r="D325" s="2">
        <v>27857</v>
      </c>
      <c r="E325" s="2" t="s">
        <v>0</v>
      </c>
      <c r="F325" s="2">
        <v>29552</v>
      </c>
      <c r="G325" s="2">
        <v>425</v>
      </c>
      <c r="H325" s="2" t="s">
        <v>0</v>
      </c>
      <c r="I325" s="2">
        <v>163355</v>
      </c>
      <c r="J325" s="2"/>
    </row>
    <row r="326" spans="1:10" x14ac:dyDescent="0.15">
      <c r="A326" s="3">
        <v>41333</v>
      </c>
      <c r="B326" s="2">
        <v>1876</v>
      </c>
      <c r="C326" s="2">
        <v>104103</v>
      </c>
      <c r="D326" s="2">
        <v>27041</v>
      </c>
      <c r="E326" s="2" t="s">
        <v>0</v>
      </c>
      <c r="F326" s="2">
        <v>29281</v>
      </c>
      <c r="G326" s="2">
        <v>299</v>
      </c>
      <c r="H326" s="2" t="s">
        <v>0</v>
      </c>
      <c r="I326" s="2">
        <v>162600</v>
      </c>
      <c r="J326" s="2"/>
    </row>
    <row r="327" spans="1:10" x14ac:dyDescent="0.15">
      <c r="A327" s="3">
        <v>41364</v>
      </c>
      <c r="B327" s="2">
        <v>1935</v>
      </c>
      <c r="C327" s="2">
        <v>110387</v>
      </c>
      <c r="D327" s="2">
        <v>25189</v>
      </c>
      <c r="E327" s="2" t="s">
        <v>0</v>
      </c>
      <c r="F327" s="2">
        <v>29746</v>
      </c>
      <c r="G327" s="2">
        <v>275</v>
      </c>
      <c r="H327" s="2" t="s">
        <v>0</v>
      </c>
      <c r="I327" s="2">
        <v>167532</v>
      </c>
      <c r="J327" s="2"/>
    </row>
    <row r="328" spans="1:10" x14ac:dyDescent="0.15">
      <c r="A328" s="3">
        <v>41394</v>
      </c>
      <c r="B328" s="2">
        <v>1881</v>
      </c>
      <c r="C328" s="2">
        <v>109534</v>
      </c>
      <c r="D328" s="2">
        <v>25768</v>
      </c>
      <c r="E328" s="2" t="s">
        <v>0</v>
      </c>
      <c r="F328" s="2">
        <v>29163</v>
      </c>
      <c r="G328" s="2">
        <v>236</v>
      </c>
      <c r="H328" s="2" t="s">
        <v>0</v>
      </c>
      <c r="I328" s="2">
        <v>166581</v>
      </c>
      <c r="J328" s="2"/>
    </row>
    <row r="329" spans="1:10" x14ac:dyDescent="0.15">
      <c r="A329" s="3">
        <v>41425</v>
      </c>
      <c r="B329" s="2">
        <v>1808</v>
      </c>
      <c r="C329" s="2">
        <v>108507</v>
      </c>
      <c r="D329" s="2">
        <v>25117</v>
      </c>
      <c r="E329" s="2" t="s">
        <v>0</v>
      </c>
      <c r="F329" s="2">
        <v>29336</v>
      </c>
      <c r="G329" s="2">
        <v>250</v>
      </c>
      <c r="H329" s="2" t="s">
        <v>0</v>
      </c>
      <c r="I329" s="2">
        <v>165017</v>
      </c>
      <c r="J329" s="2"/>
    </row>
    <row r="330" spans="1:10" x14ac:dyDescent="0.15">
      <c r="A330" s="3">
        <v>41455</v>
      </c>
      <c r="B330" s="2">
        <v>1839</v>
      </c>
      <c r="C330" s="2">
        <v>105918</v>
      </c>
      <c r="D330" s="2">
        <v>25031</v>
      </c>
      <c r="E330" s="2" t="s">
        <v>0</v>
      </c>
      <c r="F330" s="2">
        <v>28335</v>
      </c>
      <c r="G330" s="2">
        <v>184</v>
      </c>
      <c r="H330" s="2" t="s">
        <v>0</v>
      </c>
      <c r="I330" s="2">
        <v>161306</v>
      </c>
      <c r="J330" s="2"/>
    </row>
    <row r="331" spans="1:10" x14ac:dyDescent="0.15">
      <c r="A331" s="3">
        <v>41486</v>
      </c>
      <c r="B331" s="2">
        <v>1738</v>
      </c>
      <c r="C331" s="2">
        <v>104083</v>
      </c>
      <c r="D331" s="2">
        <v>25320</v>
      </c>
      <c r="E331" s="2" t="s">
        <v>0</v>
      </c>
      <c r="F331" s="2">
        <v>27042</v>
      </c>
      <c r="G331" s="2">
        <v>196</v>
      </c>
      <c r="H331" s="2" t="s">
        <v>0</v>
      </c>
      <c r="I331" s="2">
        <v>158379</v>
      </c>
      <c r="J331" s="2"/>
    </row>
    <row r="332" spans="1:10" x14ac:dyDescent="0.15">
      <c r="A332" s="3">
        <v>41517</v>
      </c>
      <c r="B332" s="2">
        <v>1640</v>
      </c>
      <c r="C332" s="2">
        <v>105593</v>
      </c>
      <c r="D332" s="2">
        <v>25190</v>
      </c>
      <c r="E332" s="2" t="s">
        <v>0</v>
      </c>
      <c r="F332" s="2">
        <v>28319</v>
      </c>
      <c r="G332" s="2">
        <v>209</v>
      </c>
      <c r="H332" s="2" t="s">
        <v>0</v>
      </c>
      <c r="I332" s="2">
        <v>160951</v>
      </c>
      <c r="J332" s="2"/>
    </row>
    <row r="333" spans="1:10" x14ac:dyDescent="0.15">
      <c r="A333" s="3">
        <v>41547</v>
      </c>
      <c r="B333" s="2">
        <v>1675</v>
      </c>
      <c r="C333" s="2">
        <v>101468</v>
      </c>
      <c r="D333" s="2">
        <v>24418</v>
      </c>
      <c r="E333" s="2" t="s">
        <v>0</v>
      </c>
      <c r="F333" s="2">
        <v>25653</v>
      </c>
      <c r="G333" s="2">
        <v>153</v>
      </c>
      <c r="H333" s="2" t="s">
        <v>0</v>
      </c>
      <c r="I333" s="2">
        <v>153367</v>
      </c>
      <c r="J333" s="2"/>
    </row>
    <row r="334" spans="1:10" x14ac:dyDescent="0.15">
      <c r="A334" s="3">
        <v>41578</v>
      </c>
      <c r="B334" s="2">
        <v>1583</v>
      </c>
      <c r="C334" s="2">
        <v>101236</v>
      </c>
      <c r="D334" s="2">
        <v>23654</v>
      </c>
      <c r="E334" s="2" t="s">
        <v>0</v>
      </c>
      <c r="F334" s="2">
        <v>23853</v>
      </c>
      <c r="G334" s="2">
        <v>203</v>
      </c>
      <c r="H334" s="2" t="s">
        <v>0</v>
      </c>
      <c r="I334" s="2">
        <v>150530</v>
      </c>
      <c r="J334" s="2"/>
    </row>
    <row r="335" spans="1:10" x14ac:dyDescent="0.15">
      <c r="A335" s="3">
        <v>41608</v>
      </c>
      <c r="B335" s="2">
        <v>1499</v>
      </c>
      <c r="C335" s="2">
        <v>99070</v>
      </c>
      <c r="D335" s="2">
        <v>23255</v>
      </c>
      <c r="E335" s="2" t="s">
        <v>0</v>
      </c>
      <c r="F335" s="2">
        <v>23015</v>
      </c>
      <c r="G335" s="2">
        <v>153</v>
      </c>
      <c r="H335" s="2" t="s">
        <v>0</v>
      </c>
      <c r="I335" s="2">
        <v>146992</v>
      </c>
      <c r="J335" s="2"/>
    </row>
    <row r="336" spans="1:10" x14ac:dyDescent="0.15">
      <c r="A336" s="3">
        <v>41639</v>
      </c>
      <c r="B336" s="2">
        <v>1582</v>
      </c>
      <c r="C336" s="2">
        <v>98618</v>
      </c>
      <c r="D336" s="2">
        <v>21931</v>
      </c>
      <c r="E336" s="2" t="s">
        <v>0</v>
      </c>
      <c r="F336" s="2">
        <v>22580</v>
      </c>
      <c r="G336" s="2">
        <v>135</v>
      </c>
      <c r="H336" s="2" t="s">
        <v>0</v>
      </c>
      <c r="I336" s="2">
        <v>144846</v>
      </c>
      <c r="J336" s="2"/>
    </row>
    <row r="337" spans="1:10" x14ac:dyDescent="0.15">
      <c r="A337" s="3">
        <v>41670</v>
      </c>
      <c r="B337" s="2">
        <v>1601</v>
      </c>
      <c r="C337" s="2">
        <v>99454</v>
      </c>
      <c r="D337" s="2">
        <v>22621</v>
      </c>
      <c r="E337" s="2" t="s">
        <v>0</v>
      </c>
      <c r="F337" s="2">
        <v>22906</v>
      </c>
      <c r="G337" s="2">
        <v>158</v>
      </c>
      <c r="H337" s="2" t="s">
        <v>0</v>
      </c>
      <c r="I337" s="2">
        <v>146741</v>
      </c>
      <c r="J337" s="2"/>
    </row>
    <row r="338" spans="1:10" x14ac:dyDescent="0.15">
      <c r="A338" s="3">
        <v>41698</v>
      </c>
      <c r="B338" s="2">
        <v>1535</v>
      </c>
      <c r="C338" s="2">
        <v>96796</v>
      </c>
      <c r="D338" s="2">
        <v>22574</v>
      </c>
      <c r="E338" s="2" t="s">
        <v>0</v>
      </c>
      <c r="F338" s="2">
        <v>22156</v>
      </c>
      <c r="G338" s="2">
        <v>159</v>
      </c>
      <c r="H338" s="2" t="s">
        <v>0</v>
      </c>
      <c r="I338" s="2">
        <v>143219</v>
      </c>
      <c r="J338" s="2"/>
    </row>
  </sheetData>
  <mergeCells count="1">
    <mergeCell ref="B20:AU20"/>
  </mergeCells>
  <hyperlinks>
    <hyperlink ref="B249" location="Sheet1!B20" display="Sheet1!B20"/>
    <hyperlink ref="B20" location="Sheet1!I249" display="Sheet1!I249"/>
    <hyperlink ref="C249" location="Sheet1!B20" display="Sheet1!B20"/>
    <hyperlink ref="D249" location="Sheet1!B20" display="Sheet1!B20"/>
    <hyperlink ref="E249" location="Sheet1!B20" display="Sheet1!B20"/>
    <hyperlink ref="F249" location="Sheet1!B20" display="Sheet1!B20"/>
    <hyperlink ref="G249" location="Sheet1!B20" display="Sheet1!B20"/>
    <hyperlink ref="H249" location="Sheet1!B20" display="Sheet1!B20"/>
    <hyperlink ref="I249" location="Sheet1!B20" display="Sheet1!B20"/>
  </hyperlinks>
  <printOptions gridLines="1" gridLinesSet="0"/>
  <pageMargins left="0.75" right="0.75" top="1" bottom="1" header="0.5" footer="0.5"/>
  <pageSetup paperSize="0" fitToWidth="0" fitToHeight="0"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39"/>
  <sheetViews>
    <sheetView workbookViewId="0">
      <pane xSplit="1" ySplit="23" topLeftCell="B323" activePane="bottomRight" state="frozen"/>
      <selection pane="topRight" activeCell="B1" sqref="B1"/>
      <selection pane="bottomLeft" activeCell="A24" sqref="A24"/>
      <selection pane="bottomRight" activeCell="H339" sqref="H339"/>
    </sheetView>
  </sheetViews>
  <sheetFormatPr baseColWidth="10" defaultColWidth="7.5703125" defaultRowHeight="13" x14ac:dyDescent="0.15"/>
  <cols>
    <col min="1" max="1" width="10" style="1" customWidth="1"/>
    <col min="2" max="16384" width="7.5703125" style="1"/>
  </cols>
  <sheetData>
    <row r="1" spans="1:1" x14ac:dyDescent="0.15">
      <c r="A1" s="11" t="s">
        <v>40</v>
      </c>
    </row>
    <row r="2" spans="1:1" x14ac:dyDescent="0.15">
      <c r="A2" s="11" t="s">
        <v>101</v>
      </c>
    </row>
    <row r="3" spans="1:1" x14ac:dyDescent="0.15">
      <c r="A3" s="11" t="s">
        <v>100</v>
      </c>
    </row>
    <row r="4" spans="1:1" x14ac:dyDescent="0.15">
      <c r="A4" s="11" t="s">
        <v>99</v>
      </c>
    </row>
    <row r="5" spans="1:1" x14ac:dyDescent="0.15">
      <c r="A5" s="11" t="s">
        <v>98</v>
      </c>
    </row>
    <row r="7" spans="1:1" x14ac:dyDescent="0.15">
      <c r="A7" s="11" t="s">
        <v>35</v>
      </c>
    </row>
    <row r="8" spans="1:1" x14ac:dyDescent="0.15">
      <c r="A8" s="11" t="s">
        <v>34</v>
      </c>
    </row>
    <row r="9" spans="1:1" x14ac:dyDescent="0.15">
      <c r="A9" s="11" t="s">
        <v>33</v>
      </c>
    </row>
    <row r="10" spans="1:1" x14ac:dyDescent="0.15">
      <c r="A10" s="11" t="s">
        <v>32</v>
      </c>
    </row>
    <row r="11" spans="1:1" x14ac:dyDescent="0.15">
      <c r="A11" s="11" t="s">
        <v>31</v>
      </c>
    </row>
    <row r="12" spans="1:1" x14ac:dyDescent="0.15">
      <c r="A12" s="11" t="s">
        <v>30</v>
      </c>
    </row>
    <row r="13" spans="1:1" x14ac:dyDescent="0.15">
      <c r="A13" s="11" t="s">
        <v>29</v>
      </c>
    </row>
    <row r="14" spans="1:1" x14ac:dyDescent="0.15">
      <c r="A14" s="11" t="s">
        <v>28</v>
      </c>
    </row>
    <row r="15" spans="1:1" x14ac:dyDescent="0.15">
      <c r="A15" s="11" t="s">
        <v>27</v>
      </c>
    </row>
    <row r="17" spans="1:21" x14ac:dyDescent="0.15">
      <c r="A17" s="11" t="s">
        <v>26</v>
      </c>
      <c r="B17" s="11" t="s">
        <v>25</v>
      </c>
    </row>
    <row r="18" spans="1:21" x14ac:dyDescent="0.15">
      <c r="A18" s="11"/>
      <c r="B18" s="11" t="s">
        <v>24</v>
      </c>
    </row>
    <row r="20" spans="1:21" x14ac:dyDescent="0.15">
      <c r="A20" s="11" t="s">
        <v>23</v>
      </c>
      <c r="B20" s="560" t="s">
        <v>97</v>
      </c>
      <c r="C20" s="560"/>
      <c r="D20" s="560"/>
      <c r="E20" s="560"/>
      <c r="F20" s="560"/>
      <c r="G20" s="560"/>
      <c r="H20" s="560"/>
      <c r="I20" s="560"/>
      <c r="J20" s="560"/>
      <c r="K20" s="560"/>
      <c r="L20" s="560"/>
      <c r="M20" s="560"/>
      <c r="N20" s="560"/>
      <c r="O20" s="560"/>
      <c r="P20" s="560"/>
      <c r="Q20" s="560"/>
      <c r="R20" s="560"/>
      <c r="S20" s="560"/>
      <c r="T20" s="560"/>
      <c r="U20" s="560"/>
    </row>
    <row r="22" spans="1:21" x14ac:dyDescent="0.15">
      <c r="B22" s="565" t="s">
        <v>96</v>
      </c>
      <c r="C22" s="565"/>
      <c r="D22" s="565"/>
      <c r="E22" s="565"/>
      <c r="F22" s="565"/>
      <c r="G22" s="565"/>
      <c r="H22" s="565" t="s">
        <v>95</v>
      </c>
      <c r="I22" s="565"/>
      <c r="J22" s="565"/>
      <c r="K22" s="565"/>
      <c r="L22" s="565"/>
      <c r="M22" s="565"/>
      <c r="N22" s="11" t="s">
        <v>94</v>
      </c>
    </row>
    <row r="23" spans="1:21" x14ac:dyDescent="0.15">
      <c r="B23" s="11" t="s">
        <v>15</v>
      </c>
      <c r="C23" s="11" t="s">
        <v>82</v>
      </c>
      <c r="D23" s="11" t="s">
        <v>56</v>
      </c>
      <c r="E23" s="11" t="s">
        <v>66</v>
      </c>
      <c r="F23" s="11" t="s">
        <v>80</v>
      </c>
      <c r="G23" s="11" t="s">
        <v>79</v>
      </c>
      <c r="H23" s="11" t="s">
        <v>15</v>
      </c>
      <c r="I23" s="11" t="s">
        <v>82</v>
      </c>
      <c r="J23" s="11" t="s">
        <v>56</v>
      </c>
      <c r="K23" s="11" t="s">
        <v>66</v>
      </c>
      <c r="L23" s="11" t="s">
        <v>80</v>
      </c>
      <c r="M23" s="11" t="s">
        <v>79</v>
      </c>
    </row>
    <row r="25" spans="1:21" x14ac:dyDescent="0.15">
      <c r="A25" s="3">
        <v>32142</v>
      </c>
      <c r="B25" s="2">
        <v>2283</v>
      </c>
      <c r="C25" s="2">
        <v>1683</v>
      </c>
      <c r="D25" s="2">
        <v>91</v>
      </c>
      <c r="E25" s="2">
        <v>108</v>
      </c>
      <c r="F25" s="2">
        <v>84</v>
      </c>
      <c r="G25" s="2">
        <v>317</v>
      </c>
      <c r="H25" s="2">
        <v>47905</v>
      </c>
      <c r="I25" s="2">
        <v>16573</v>
      </c>
      <c r="J25" s="2">
        <v>16692</v>
      </c>
      <c r="K25" s="2">
        <v>6261</v>
      </c>
      <c r="L25" s="2">
        <v>8375</v>
      </c>
      <c r="M25" s="2">
        <v>4</v>
      </c>
      <c r="N25" s="2" t="s">
        <v>0</v>
      </c>
      <c r="O25" s="2"/>
    </row>
    <row r="26" spans="1:21" x14ac:dyDescent="0.15">
      <c r="A26" s="3">
        <v>32173</v>
      </c>
      <c r="B26" s="2">
        <v>2134</v>
      </c>
      <c r="C26" s="2">
        <v>1494</v>
      </c>
      <c r="D26" s="2">
        <v>124</v>
      </c>
      <c r="E26" s="2">
        <v>108</v>
      </c>
      <c r="F26" s="2">
        <v>89</v>
      </c>
      <c r="G26" s="2">
        <v>319</v>
      </c>
      <c r="H26" s="2">
        <v>46944</v>
      </c>
      <c r="I26" s="2">
        <v>13890</v>
      </c>
      <c r="J26" s="2">
        <v>18061</v>
      </c>
      <c r="K26" s="2">
        <v>6311</v>
      </c>
      <c r="L26" s="2">
        <v>8678</v>
      </c>
      <c r="M26" s="2">
        <v>4</v>
      </c>
      <c r="N26" s="2" t="s">
        <v>0</v>
      </c>
      <c r="O26" s="2"/>
    </row>
    <row r="27" spans="1:21" x14ac:dyDescent="0.15">
      <c r="A27" s="3">
        <v>32202</v>
      </c>
      <c r="B27" s="2">
        <v>1958</v>
      </c>
      <c r="C27" s="2">
        <v>1318</v>
      </c>
      <c r="D27" s="2">
        <v>113</v>
      </c>
      <c r="E27" s="2">
        <v>110</v>
      </c>
      <c r="F27" s="2">
        <v>112</v>
      </c>
      <c r="G27" s="2">
        <v>305</v>
      </c>
      <c r="H27" s="2">
        <v>45104</v>
      </c>
      <c r="I27" s="2">
        <v>11267</v>
      </c>
      <c r="J27" s="2">
        <v>18702</v>
      </c>
      <c r="K27" s="2">
        <v>6061</v>
      </c>
      <c r="L27" s="2">
        <v>9070</v>
      </c>
      <c r="M27" s="2">
        <v>4</v>
      </c>
      <c r="N27" s="2" t="s">
        <v>0</v>
      </c>
      <c r="O27" s="2"/>
    </row>
    <row r="28" spans="1:21" x14ac:dyDescent="0.15">
      <c r="A28" s="3">
        <v>32233</v>
      </c>
      <c r="B28" s="2">
        <v>1974</v>
      </c>
      <c r="C28" s="2">
        <v>1291</v>
      </c>
      <c r="D28" s="2">
        <v>96</v>
      </c>
      <c r="E28" s="2">
        <v>127</v>
      </c>
      <c r="F28" s="2">
        <v>142</v>
      </c>
      <c r="G28" s="2">
        <v>318</v>
      </c>
      <c r="H28" s="2">
        <v>45421</v>
      </c>
      <c r="I28" s="2">
        <v>10454</v>
      </c>
      <c r="J28" s="2">
        <v>19166</v>
      </c>
      <c r="K28" s="2">
        <v>6037</v>
      </c>
      <c r="L28" s="2">
        <v>9760</v>
      </c>
      <c r="M28" s="2">
        <v>4</v>
      </c>
      <c r="N28" s="2" t="s">
        <v>0</v>
      </c>
      <c r="O28" s="2"/>
    </row>
    <row r="29" spans="1:21" x14ac:dyDescent="0.15">
      <c r="A29" s="3">
        <v>32263</v>
      </c>
      <c r="B29" s="2">
        <v>1987</v>
      </c>
      <c r="C29" s="2">
        <v>1293</v>
      </c>
      <c r="D29" s="2">
        <v>113</v>
      </c>
      <c r="E29" s="2">
        <v>142</v>
      </c>
      <c r="F29" s="2">
        <v>120</v>
      </c>
      <c r="G29" s="2">
        <v>319</v>
      </c>
      <c r="H29" s="2">
        <v>46094</v>
      </c>
      <c r="I29" s="2">
        <v>10170</v>
      </c>
      <c r="J29" s="2">
        <v>19929</v>
      </c>
      <c r="K29" s="2">
        <v>5917</v>
      </c>
      <c r="L29" s="2">
        <v>10071</v>
      </c>
      <c r="M29" s="2">
        <v>7</v>
      </c>
      <c r="N29" s="2" t="s">
        <v>0</v>
      </c>
      <c r="O29" s="2"/>
    </row>
    <row r="30" spans="1:21" x14ac:dyDescent="0.15">
      <c r="A30" s="3">
        <v>32294</v>
      </c>
      <c r="B30" s="2">
        <v>2402</v>
      </c>
      <c r="C30" s="2">
        <v>1432</v>
      </c>
      <c r="D30" s="2">
        <v>269</v>
      </c>
      <c r="E30" s="2">
        <v>198</v>
      </c>
      <c r="F30" s="2">
        <v>158</v>
      </c>
      <c r="G30" s="2">
        <v>345</v>
      </c>
      <c r="H30" s="2">
        <v>48155</v>
      </c>
      <c r="I30" s="2">
        <v>10552</v>
      </c>
      <c r="J30" s="2">
        <v>20866</v>
      </c>
      <c r="K30" s="2">
        <v>6133</v>
      </c>
      <c r="L30" s="2">
        <v>10595</v>
      </c>
      <c r="M30" s="2">
        <v>9</v>
      </c>
      <c r="N30" s="2" t="s">
        <v>0</v>
      </c>
      <c r="O30" s="2"/>
    </row>
    <row r="31" spans="1:21" x14ac:dyDescent="0.15">
      <c r="A31" s="3">
        <v>32324</v>
      </c>
      <c r="B31" s="2">
        <v>2127</v>
      </c>
      <c r="C31" s="2">
        <v>1327</v>
      </c>
      <c r="D31" s="2">
        <v>219</v>
      </c>
      <c r="E31" s="2">
        <v>128</v>
      </c>
      <c r="F31" s="2">
        <v>107</v>
      </c>
      <c r="G31" s="2">
        <v>346</v>
      </c>
      <c r="H31" s="2">
        <v>49774</v>
      </c>
      <c r="I31" s="2">
        <v>10944</v>
      </c>
      <c r="J31" s="2">
        <v>22280</v>
      </c>
      <c r="K31" s="2">
        <v>6021</v>
      </c>
      <c r="L31" s="2">
        <v>10520</v>
      </c>
      <c r="M31" s="2">
        <v>9</v>
      </c>
      <c r="N31" s="2" t="s">
        <v>0</v>
      </c>
      <c r="O31" s="2"/>
    </row>
    <row r="32" spans="1:21" x14ac:dyDescent="0.15">
      <c r="A32" s="3">
        <v>32355</v>
      </c>
      <c r="B32" s="2">
        <v>2107</v>
      </c>
      <c r="C32" s="2">
        <v>1325</v>
      </c>
      <c r="D32" s="2">
        <v>173</v>
      </c>
      <c r="E32" s="2">
        <v>129</v>
      </c>
      <c r="F32" s="2">
        <v>126</v>
      </c>
      <c r="G32" s="2">
        <v>354</v>
      </c>
      <c r="H32" s="2">
        <v>52295</v>
      </c>
      <c r="I32" s="2">
        <v>12225</v>
      </c>
      <c r="J32" s="2">
        <v>23068</v>
      </c>
      <c r="K32" s="2">
        <v>6072</v>
      </c>
      <c r="L32" s="2">
        <v>10921</v>
      </c>
      <c r="M32" s="2">
        <v>9</v>
      </c>
      <c r="N32" s="2" t="s">
        <v>0</v>
      </c>
      <c r="O32" s="2"/>
    </row>
    <row r="33" spans="1:15" x14ac:dyDescent="0.15">
      <c r="A33" s="3">
        <v>32386</v>
      </c>
      <c r="B33" s="2">
        <v>2079</v>
      </c>
      <c r="C33" s="2">
        <v>1310</v>
      </c>
      <c r="D33" s="2">
        <v>148</v>
      </c>
      <c r="E33" s="2">
        <v>140</v>
      </c>
      <c r="F33" s="2">
        <v>124</v>
      </c>
      <c r="G33" s="2">
        <v>357</v>
      </c>
      <c r="H33" s="2">
        <v>54185</v>
      </c>
      <c r="I33" s="2">
        <v>12802</v>
      </c>
      <c r="J33" s="2">
        <v>23522</v>
      </c>
      <c r="K33" s="2">
        <v>6467</v>
      </c>
      <c r="L33" s="2">
        <v>11384</v>
      </c>
      <c r="M33" s="2">
        <v>10</v>
      </c>
      <c r="N33" s="2" t="s">
        <v>0</v>
      </c>
      <c r="O33" s="2"/>
    </row>
    <row r="34" spans="1:15" x14ac:dyDescent="0.15">
      <c r="A34" s="3">
        <v>32416</v>
      </c>
      <c r="B34" s="2">
        <v>2084</v>
      </c>
      <c r="C34" s="2">
        <v>1310</v>
      </c>
      <c r="D34" s="2">
        <v>122</v>
      </c>
      <c r="E34" s="2">
        <v>156</v>
      </c>
      <c r="F34" s="2">
        <v>103</v>
      </c>
      <c r="G34" s="2">
        <v>393</v>
      </c>
      <c r="H34" s="2">
        <v>55557</v>
      </c>
      <c r="I34" s="2">
        <v>13251</v>
      </c>
      <c r="J34" s="2">
        <v>23685</v>
      </c>
      <c r="K34" s="2">
        <v>6826</v>
      </c>
      <c r="L34" s="2">
        <v>11785</v>
      </c>
      <c r="M34" s="2">
        <v>10</v>
      </c>
      <c r="N34" s="2" t="s">
        <v>0</v>
      </c>
      <c r="O34" s="2"/>
    </row>
    <row r="35" spans="1:15" x14ac:dyDescent="0.15">
      <c r="A35" s="3">
        <v>32447</v>
      </c>
      <c r="B35" s="2">
        <v>2040</v>
      </c>
      <c r="C35" s="2">
        <v>1301</v>
      </c>
      <c r="D35" s="2">
        <v>105</v>
      </c>
      <c r="E35" s="2">
        <v>147</v>
      </c>
      <c r="F35" s="2">
        <v>102</v>
      </c>
      <c r="G35" s="2">
        <v>385</v>
      </c>
      <c r="H35" s="2">
        <v>54921</v>
      </c>
      <c r="I35" s="2">
        <v>13419</v>
      </c>
      <c r="J35" s="2">
        <v>22683</v>
      </c>
      <c r="K35" s="2">
        <v>6570</v>
      </c>
      <c r="L35" s="2">
        <v>12239</v>
      </c>
      <c r="M35" s="2">
        <v>10</v>
      </c>
      <c r="N35" s="2" t="s">
        <v>0</v>
      </c>
      <c r="O35" s="2"/>
    </row>
    <row r="36" spans="1:15" x14ac:dyDescent="0.15">
      <c r="A36" s="3">
        <v>32477</v>
      </c>
      <c r="B36" s="2">
        <v>2062</v>
      </c>
      <c r="C36" s="2">
        <v>1342</v>
      </c>
      <c r="D36" s="2">
        <v>104</v>
      </c>
      <c r="E36" s="2">
        <v>141</v>
      </c>
      <c r="F36" s="2">
        <v>95</v>
      </c>
      <c r="G36" s="2">
        <v>380</v>
      </c>
      <c r="H36" s="2">
        <v>58129</v>
      </c>
      <c r="I36" s="2">
        <v>14009</v>
      </c>
      <c r="J36" s="2">
        <v>24299</v>
      </c>
      <c r="K36" s="2">
        <v>6637</v>
      </c>
      <c r="L36" s="2">
        <v>13175</v>
      </c>
      <c r="M36" s="2">
        <v>9</v>
      </c>
      <c r="N36" s="2" t="s">
        <v>0</v>
      </c>
      <c r="O36" s="2"/>
    </row>
    <row r="37" spans="1:15" x14ac:dyDescent="0.15">
      <c r="A37" s="3">
        <v>32508</v>
      </c>
      <c r="B37" s="2">
        <v>2069</v>
      </c>
      <c r="C37" s="2">
        <v>1352</v>
      </c>
      <c r="D37" s="2">
        <v>98</v>
      </c>
      <c r="E37" s="2">
        <v>117</v>
      </c>
      <c r="F37" s="2">
        <v>116</v>
      </c>
      <c r="G37" s="2">
        <v>386</v>
      </c>
      <c r="H37" s="2">
        <v>58926</v>
      </c>
      <c r="I37" s="2">
        <v>15794</v>
      </c>
      <c r="J37" s="2">
        <v>22699</v>
      </c>
      <c r="K37" s="2">
        <v>6805</v>
      </c>
      <c r="L37" s="2">
        <v>13619</v>
      </c>
      <c r="M37" s="2">
        <v>9</v>
      </c>
      <c r="N37" s="2" t="s">
        <v>0</v>
      </c>
      <c r="O37" s="2"/>
    </row>
    <row r="38" spans="1:15" x14ac:dyDescent="0.15">
      <c r="A38" s="3">
        <v>32539</v>
      </c>
      <c r="B38" s="2">
        <v>2046</v>
      </c>
      <c r="C38" s="2">
        <v>1338</v>
      </c>
      <c r="D38" s="2">
        <v>107</v>
      </c>
      <c r="E38" s="2">
        <v>100</v>
      </c>
      <c r="F38" s="2">
        <v>114</v>
      </c>
      <c r="G38" s="2">
        <v>387</v>
      </c>
      <c r="H38" s="2">
        <v>62540</v>
      </c>
      <c r="I38" s="2">
        <v>16967</v>
      </c>
      <c r="J38" s="2">
        <v>24184</v>
      </c>
      <c r="K38" s="2">
        <v>7269</v>
      </c>
      <c r="L38" s="2">
        <v>14111</v>
      </c>
      <c r="M38" s="2">
        <v>9</v>
      </c>
      <c r="N38" s="2" t="s">
        <v>0</v>
      </c>
      <c r="O38" s="2"/>
    </row>
    <row r="39" spans="1:15" x14ac:dyDescent="0.15">
      <c r="A39" s="3">
        <v>32567</v>
      </c>
      <c r="B39" s="2">
        <v>2092</v>
      </c>
      <c r="C39" s="2">
        <v>1363</v>
      </c>
      <c r="D39" s="2">
        <v>118</v>
      </c>
      <c r="E39" s="2">
        <v>103</v>
      </c>
      <c r="F39" s="2">
        <v>132</v>
      </c>
      <c r="G39" s="2">
        <v>376</v>
      </c>
      <c r="H39" s="2">
        <v>63976</v>
      </c>
      <c r="I39" s="2">
        <v>18234</v>
      </c>
      <c r="J39" s="2">
        <v>24135</v>
      </c>
      <c r="K39" s="2">
        <v>7348</v>
      </c>
      <c r="L39" s="2">
        <v>14250</v>
      </c>
      <c r="M39" s="2">
        <v>9</v>
      </c>
      <c r="N39" s="2" t="s">
        <v>0</v>
      </c>
      <c r="O39" s="2"/>
    </row>
    <row r="40" spans="1:15" x14ac:dyDescent="0.15">
      <c r="A40" s="3">
        <v>32598</v>
      </c>
      <c r="B40" s="2">
        <v>2234</v>
      </c>
      <c r="C40" s="2">
        <v>1401</v>
      </c>
      <c r="D40" s="2">
        <v>157</v>
      </c>
      <c r="E40" s="2">
        <v>130</v>
      </c>
      <c r="F40" s="2">
        <v>150</v>
      </c>
      <c r="G40" s="2">
        <v>396</v>
      </c>
      <c r="H40" s="2">
        <v>67877</v>
      </c>
      <c r="I40" s="2">
        <v>19074</v>
      </c>
      <c r="J40" s="2">
        <v>25985</v>
      </c>
      <c r="K40" s="2">
        <v>7530</v>
      </c>
      <c r="L40" s="2">
        <v>15279</v>
      </c>
      <c r="M40" s="2">
        <v>9</v>
      </c>
      <c r="N40" s="2" t="s">
        <v>0</v>
      </c>
      <c r="O40" s="2"/>
    </row>
    <row r="41" spans="1:15" x14ac:dyDescent="0.15">
      <c r="A41" s="3">
        <v>32628</v>
      </c>
      <c r="B41" s="2">
        <v>2315</v>
      </c>
      <c r="C41" s="2">
        <v>1453</v>
      </c>
      <c r="D41" s="2">
        <v>194</v>
      </c>
      <c r="E41" s="2">
        <v>131</v>
      </c>
      <c r="F41" s="2">
        <v>147</v>
      </c>
      <c r="G41" s="2">
        <v>390</v>
      </c>
      <c r="H41" s="2">
        <v>70505</v>
      </c>
      <c r="I41" s="2">
        <v>20038</v>
      </c>
      <c r="J41" s="2">
        <v>26449</v>
      </c>
      <c r="K41" s="2">
        <v>7713</v>
      </c>
      <c r="L41" s="2">
        <v>16296</v>
      </c>
      <c r="M41" s="2">
        <v>9</v>
      </c>
      <c r="N41" s="2" t="s">
        <v>0</v>
      </c>
      <c r="O41" s="2"/>
    </row>
    <row r="42" spans="1:15" x14ac:dyDescent="0.15">
      <c r="A42" s="3">
        <v>32659</v>
      </c>
      <c r="B42" s="2">
        <v>2319</v>
      </c>
      <c r="C42" s="2">
        <v>1439</v>
      </c>
      <c r="D42" s="2">
        <v>255</v>
      </c>
      <c r="E42" s="2">
        <v>141</v>
      </c>
      <c r="F42" s="2">
        <v>112</v>
      </c>
      <c r="G42" s="2">
        <v>372</v>
      </c>
      <c r="H42" s="2">
        <v>74743</v>
      </c>
      <c r="I42" s="2">
        <v>22384</v>
      </c>
      <c r="J42" s="2">
        <v>28266</v>
      </c>
      <c r="K42" s="2">
        <v>7954</v>
      </c>
      <c r="L42" s="2">
        <v>16130</v>
      </c>
      <c r="M42" s="2">
        <v>9</v>
      </c>
      <c r="N42" s="2" t="s">
        <v>0</v>
      </c>
      <c r="O42" s="2"/>
    </row>
    <row r="43" spans="1:15" x14ac:dyDescent="0.15">
      <c r="A43" s="3">
        <v>32689</v>
      </c>
      <c r="B43" s="2">
        <v>2138</v>
      </c>
      <c r="C43" s="2">
        <v>1399</v>
      </c>
      <c r="D43" s="2">
        <v>170</v>
      </c>
      <c r="E43" s="2">
        <v>117</v>
      </c>
      <c r="F43" s="2">
        <v>93</v>
      </c>
      <c r="G43" s="2">
        <v>359</v>
      </c>
      <c r="H43" s="2">
        <v>75429</v>
      </c>
      <c r="I43" s="2">
        <v>23468</v>
      </c>
      <c r="J43" s="2">
        <v>28439</v>
      </c>
      <c r="K43" s="2">
        <v>7704</v>
      </c>
      <c r="L43" s="2">
        <v>15809</v>
      </c>
      <c r="M43" s="2">
        <v>9</v>
      </c>
      <c r="N43" s="2" t="s">
        <v>0</v>
      </c>
      <c r="O43" s="2"/>
    </row>
    <row r="44" spans="1:15" x14ac:dyDescent="0.15">
      <c r="A44" s="3">
        <v>32720</v>
      </c>
      <c r="B44" s="2">
        <v>2203</v>
      </c>
      <c r="C44" s="2">
        <v>1397</v>
      </c>
      <c r="D44" s="2">
        <v>193</v>
      </c>
      <c r="E44" s="2">
        <v>135</v>
      </c>
      <c r="F44" s="2">
        <v>132</v>
      </c>
      <c r="G44" s="2">
        <v>346</v>
      </c>
      <c r="H44" s="2">
        <v>75775</v>
      </c>
      <c r="I44" s="2">
        <v>23943</v>
      </c>
      <c r="J44" s="2">
        <v>27591</v>
      </c>
      <c r="K44" s="2">
        <v>8145</v>
      </c>
      <c r="L44" s="2">
        <v>16087</v>
      </c>
      <c r="M44" s="2">
        <v>9</v>
      </c>
      <c r="N44" s="2" t="s">
        <v>0</v>
      </c>
      <c r="O44" s="2"/>
    </row>
    <row r="45" spans="1:15" x14ac:dyDescent="0.15">
      <c r="A45" s="3">
        <v>32751</v>
      </c>
      <c r="B45" s="2">
        <v>2541</v>
      </c>
      <c r="C45" s="2">
        <v>1428</v>
      </c>
      <c r="D45" s="2">
        <v>331</v>
      </c>
      <c r="E45" s="2">
        <v>190</v>
      </c>
      <c r="F45" s="2">
        <v>240</v>
      </c>
      <c r="G45" s="2">
        <v>352</v>
      </c>
      <c r="H45" s="2">
        <v>77921</v>
      </c>
      <c r="I45" s="2">
        <v>24648</v>
      </c>
      <c r="J45" s="2">
        <v>28894</v>
      </c>
      <c r="K45" s="2">
        <v>8057</v>
      </c>
      <c r="L45" s="2">
        <v>16313</v>
      </c>
      <c r="M45" s="2">
        <v>9</v>
      </c>
      <c r="N45" s="2" t="s">
        <v>0</v>
      </c>
      <c r="O45" s="2"/>
    </row>
    <row r="46" spans="1:15" x14ac:dyDescent="0.15">
      <c r="A46" s="3">
        <v>32781</v>
      </c>
      <c r="B46" s="2">
        <v>2211</v>
      </c>
      <c r="C46" s="2">
        <v>1357</v>
      </c>
      <c r="D46" s="2">
        <v>238</v>
      </c>
      <c r="E46" s="2">
        <v>127</v>
      </c>
      <c r="F46" s="2">
        <v>144</v>
      </c>
      <c r="G46" s="2">
        <v>345</v>
      </c>
      <c r="H46" s="2">
        <v>79169</v>
      </c>
      <c r="I46" s="2">
        <v>26070</v>
      </c>
      <c r="J46" s="2">
        <v>28365</v>
      </c>
      <c r="K46" s="2">
        <v>8166</v>
      </c>
      <c r="L46" s="2">
        <v>16560</v>
      </c>
      <c r="M46" s="2">
        <v>8</v>
      </c>
      <c r="N46" s="2" t="s">
        <v>0</v>
      </c>
      <c r="O46" s="2"/>
    </row>
    <row r="47" spans="1:15" x14ac:dyDescent="0.15">
      <c r="A47" s="3">
        <v>32812</v>
      </c>
      <c r="B47" s="2">
        <v>2167</v>
      </c>
      <c r="C47" s="2">
        <v>1312</v>
      </c>
      <c r="D47" s="2">
        <v>263</v>
      </c>
      <c r="E47" s="2">
        <v>105</v>
      </c>
      <c r="F47" s="2">
        <v>136</v>
      </c>
      <c r="G47" s="2">
        <v>351</v>
      </c>
      <c r="H47" s="2">
        <v>80597</v>
      </c>
      <c r="I47" s="2">
        <v>26650</v>
      </c>
      <c r="J47" s="2">
        <v>28580</v>
      </c>
      <c r="K47" s="2">
        <v>8635</v>
      </c>
      <c r="L47" s="2">
        <v>16723</v>
      </c>
      <c r="M47" s="2">
        <v>9</v>
      </c>
      <c r="N47" s="2" t="s">
        <v>0</v>
      </c>
      <c r="O47" s="2"/>
    </row>
    <row r="48" spans="1:15" x14ac:dyDescent="0.15">
      <c r="A48" s="3">
        <v>32842</v>
      </c>
      <c r="B48" s="2">
        <v>2738</v>
      </c>
      <c r="C48" s="2">
        <v>1627</v>
      </c>
      <c r="D48" s="2">
        <v>272</v>
      </c>
      <c r="E48" s="2">
        <v>159</v>
      </c>
      <c r="F48" s="2">
        <v>306</v>
      </c>
      <c r="G48" s="2">
        <v>374</v>
      </c>
      <c r="H48" s="2">
        <v>81901</v>
      </c>
      <c r="I48" s="2">
        <v>27356</v>
      </c>
      <c r="J48" s="2">
        <v>28450</v>
      </c>
      <c r="K48" s="2">
        <v>9062</v>
      </c>
      <c r="L48" s="2">
        <v>17023</v>
      </c>
      <c r="M48" s="2">
        <v>10</v>
      </c>
      <c r="N48" s="2" t="s">
        <v>0</v>
      </c>
      <c r="O48" s="2"/>
    </row>
    <row r="49" spans="1:15" x14ac:dyDescent="0.15">
      <c r="A49" s="3">
        <v>32873</v>
      </c>
      <c r="B49" s="2">
        <v>2290</v>
      </c>
      <c r="C49" s="2">
        <v>1481</v>
      </c>
      <c r="D49" s="2">
        <v>247</v>
      </c>
      <c r="E49" s="2">
        <v>54</v>
      </c>
      <c r="F49" s="2">
        <v>156</v>
      </c>
      <c r="G49" s="2">
        <v>352</v>
      </c>
      <c r="H49" s="2">
        <v>84445</v>
      </c>
      <c r="I49" s="2">
        <v>28147</v>
      </c>
      <c r="J49" s="2">
        <v>28322</v>
      </c>
      <c r="K49" s="2">
        <v>9762</v>
      </c>
      <c r="L49" s="2">
        <v>18208</v>
      </c>
      <c r="M49" s="2">
        <v>6</v>
      </c>
      <c r="N49" s="2" t="s">
        <v>0</v>
      </c>
      <c r="O49" s="2"/>
    </row>
    <row r="50" spans="1:15" x14ac:dyDescent="0.15">
      <c r="A50" s="3">
        <v>32904</v>
      </c>
      <c r="B50" s="2">
        <v>2404</v>
      </c>
      <c r="C50" s="2">
        <v>1617</v>
      </c>
      <c r="D50" s="2">
        <v>194</v>
      </c>
      <c r="E50" s="2">
        <v>57</v>
      </c>
      <c r="F50" s="2">
        <v>180</v>
      </c>
      <c r="G50" s="2">
        <v>356</v>
      </c>
      <c r="H50" s="2">
        <v>84349</v>
      </c>
      <c r="I50" s="2">
        <v>30603</v>
      </c>
      <c r="J50" s="2">
        <v>26349</v>
      </c>
      <c r="K50" s="2">
        <v>9579</v>
      </c>
      <c r="L50" s="2">
        <v>17812</v>
      </c>
      <c r="M50" s="2">
        <v>6</v>
      </c>
      <c r="N50" s="2" t="s">
        <v>0</v>
      </c>
      <c r="O50" s="2"/>
    </row>
    <row r="51" spans="1:15" x14ac:dyDescent="0.15">
      <c r="A51" s="3">
        <v>32932</v>
      </c>
      <c r="B51" s="2">
        <v>2429</v>
      </c>
      <c r="C51" s="2">
        <v>1662</v>
      </c>
      <c r="D51" s="2">
        <v>184</v>
      </c>
      <c r="E51" s="2">
        <v>69</v>
      </c>
      <c r="F51" s="2">
        <v>167</v>
      </c>
      <c r="G51" s="2">
        <v>347</v>
      </c>
      <c r="H51" s="2">
        <v>90703</v>
      </c>
      <c r="I51" s="2">
        <v>33214</v>
      </c>
      <c r="J51" s="2">
        <v>28378</v>
      </c>
      <c r="K51" s="2">
        <v>9895</v>
      </c>
      <c r="L51" s="2">
        <v>19207</v>
      </c>
      <c r="M51" s="2">
        <v>9</v>
      </c>
      <c r="N51" s="2" t="s">
        <v>0</v>
      </c>
      <c r="O51" s="2"/>
    </row>
    <row r="52" spans="1:15" x14ac:dyDescent="0.15">
      <c r="A52" s="3">
        <v>32963</v>
      </c>
      <c r="B52" s="2">
        <v>2261</v>
      </c>
      <c r="C52" s="2">
        <v>1612</v>
      </c>
      <c r="D52" s="2">
        <v>140</v>
      </c>
      <c r="E52" s="2">
        <v>69</v>
      </c>
      <c r="F52" s="2">
        <v>120</v>
      </c>
      <c r="G52" s="2">
        <v>320</v>
      </c>
      <c r="H52" s="2">
        <v>92910</v>
      </c>
      <c r="I52" s="2">
        <v>34364</v>
      </c>
      <c r="J52" s="2">
        <v>29209</v>
      </c>
      <c r="K52" s="2">
        <v>9672</v>
      </c>
      <c r="L52" s="2">
        <v>19661</v>
      </c>
      <c r="M52" s="2">
        <v>4</v>
      </c>
      <c r="N52" s="2" t="s">
        <v>0</v>
      </c>
      <c r="O52" s="2"/>
    </row>
    <row r="53" spans="1:15" x14ac:dyDescent="0.15">
      <c r="A53" s="3">
        <v>32993</v>
      </c>
      <c r="B53" s="2">
        <v>2284</v>
      </c>
      <c r="C53" s="2">
        <v>1659</v>
      </c>
      <c r="D53" s="2">
        <v>138</v>
      </c>
      <c r="E53" s="2">
        <v>66</v>
      </c>
      <c r="F53" s="2">
        <v>110</v>
      </c>
      <c r="G53" s="2">
        <v>311</v>
      </c>
      <c r="H53" s="2">
        <v>92079</v>
      </c>
      <c r="I53" s="2">
        <v>35259</v>
      </c>
      <c r="J53" s="2">
        <v>28221</v>
      </c>
      <c r="K53" s="2">
        <v>9195</v>
      </c>
      <c r="L53" s="2">
        <v>19401</v>
      </c>
      <c r="M53" s="2">
        <v>3</v>
      </c>
      <c r="N53" s="2" t="s">
        <v>0</v>
      </c>
      <c r="O53" s="2"/>
    </row>
    <row r="54" spans="1:15" x14ac:dyDescent="0.15">
      <c r="A54" s="3">
        <v>33024</v>
      </c>
      <c r="B54" s="2">
        <v>2246</v>
      </c>
      <c r="C54" s="2">
        <v>1599</v>
      </c>
      <c r="D54" s="2">
        <v>129</v>
      </c>
      <c r="E54" s="2">
        <v>49</v>
      </c>
      <c r="F54" s="2">
        <v>169</v>
      </c>
      <c r="G54" s="2">
        <v>300</v>
      </c>
      <c r="H54" s="2">
        <v>92840</v>
      </c>
      <c r="I54" s="2">
        <v>36107</v>
      </c>
      <c r="J54" s="2">
        <v>27699</v>
      </c>
      <c r="K54" s="2">
        <v>8911</v>
      </c>
      <c r="L54" s="2">
        <v>20120</v>
      </c>
      <c r="M54" s="2">
        <v>3</v>
      </c>
      <c r="N54" s="2" t="s">
        <v>0</v>
      </c>
      <c r="O54" s="2"/>
    </row>
    <row r="55" spans="1:15" x14ac:dyDescent="0.15">
      <c r="A55" s="3">
        <v>33054</v>
      </c>
      <c r="B55" s="2">
        <v>2057</v>
      </c>
      <c r="C55" s="2">
        <v>1496</v>
      </c>
      <c r="D55" s="2">
        <v>112</v>
      </c>
      <c r="E55" s="2">
        <v>47</v>
      </c>
      <c r="F55" s="2">
        <v>128</v>
      </c>
      <c r="G55" s="2">
        <v>274</v>
      </c>
      <c r="H55" s="2">
        <v>92438</v>
      </c>
      <c r="I55" s="2">
        <v>35069</v>
      </c>
      <c r="J55" s="2">
        <v>27812</v>
      </c>
      <c r="K55" s="2">
        <v>8823</v>
      </c>
      <c r="L55" s="2">
        <v>20731</v>
      </c>
      <c r="M55" s="2">
        <v>3</v>
      </c>
      <c r="N55" s="2" t="s">
        <v>0</v>
      </c>
      <c r="O55" s="2"/>
    </row>
    <row r="56" spans="1:15" x14ac:dyDescent="0.15">
      <c r="A56" s="3">
        <v>33085</v>
      </c>
      <c r="B56" s="2">
        <v>2024</v>
      </c>
      <c r="C56" s="2">
        <v>1483</v>
      </c>
      <c r="D56" s="2">
        <v>120</v>
      </c>
      <c r="E56" s="2">
        <v>50</v>
      </c>
      <c r="F56" s="2">
        <v>102</v>
      </c>
      <c r="G56" s="2">
        <v>269</v>
      </c>
      <c r="H56" s="2">
        <v>93365</v>
      </c>
      <c r="I56" s="2">
        <v>36025</v>
      </c>
      <c r="J56" s="2">
        <v>26974</v>
      </c>
      <c r="K56" s="2">
        <v>9008</v>
      </c>
      <c r="L56" s="2">
        <v>21332</v>
      </c>
      <c r="M56" s="2">
        <v>26</v>
      </c>
      <c r="N56" s="2" t="s">
        <v>0</v>
      </c>
      <c r="O56" s="2"/>
    </row>
    <row r="57" spans="1:15" x14ac:dyDescent="0.15">
      <c r="A57" s="3">
        <v>33116</v>
      </c>
      <c r="B57" s="2">
        <v>2510</v>
      </c>
      <c r="C57" s="2">
        <v>1845</v>
      </c>
      <c r="D57" s="2">
        <v>156</v>
      </c>
      <c r="E57" s="2">
        <v>98</v>
      </c>
      <c r="F57" s="2">
        <v>140</v>
      </c>
      <c r="G57" s="2">
        <v>271</v>
      </c>
      <c r="H57" s="2">
        <v>93762</v>
      </c>
      <c r="I57" s="2">
        <v>37363</v>
      </c>
      <c r="J57" s="2">
        <v>25907</v>
      </c>
      <c r="K57" s="2">
        <v>8992</v>
      </c>
      <c r="L57" s="2">
        <v>21496</v>
      </c>
      <c r="M57" s="2">
        <v>4</v>
      </c>
      <c r="N57" s="2" t="s">
        <v>0</v>
      </c>
      <c r="O57" s="2"/>
    </row>
    <row r="58" spans="1:15" x14ac:dyDescent="0.15">
      <c r="A58" s="3">
        <v>33146</v>
      </c>
      <c r="B58" s="2">
        <v>2692</v>
      </c>
      <c r="C58" s="2">
        <v>1920</v>
      </c>
      <c r="D58" s="2">
        <v>231</v>
      </c>
      <c r="E58" s="2">
        <v>108</v>
      </c>
      <c r="F58" s="2">
        <v>153</v>
      </c>
      <c r="G58" s="2">
        <v>280</v>
      </c>
      <c r="H58" s="2">
        <v>94629</v>
      </c>
      <c r="I58" s="2">
        <v>37274</v>
      </c>
      <c r="J58" s="2">
        <v>26187</v>
      </c>
      <c r="K58" s="2">
        <v>9412</v>
      </c>
      <c r="L58" s="2">
        <v>21753</v>
      </c>
      <c r="M58" s="2">
        <v>3</v>
      </c>
      <c r="N58" s="2" t="s">
        <v>0</v>
      </c>
      <c r="O58" s="2"/>
    </row>
    <row r="59" spans="1:15" x14ac:dyDescent="0.15">
      <c r="A59" s="3">
        <v>33177</v>
      </c>
      <c r="B59" s="2">
        <v>2841</v>
      </c>
      <c r="C59" s="2">
        <v>1933</v>
      </c>
      <c r="D59" s="2">
        <v>338</v>
      </c>
      <c r="E59" s="2">
        <v>133</v>
      </c>
      <c r="F59" s="2">
        <v>178</v>
      </c>
      <c r="G59" s="2">
        <v>259</v>
      </c>
      <c r="H59" s="2">
        <v>95794</v>
      </c>
      <c r="I59" s="2">
        <v>37765</v>
      </c>
      <c r="J59" s="2">
        <v>25725</v>
      </c>
      <c r="K59" s="2">
        <v>9521</v>
      </c>
      <c r="L59" s="2">
        <v>22780</v>
      </c>
      <c r="M59" s="2">
        <v>3</v>
      </c>
      <c r="N59" s="2" t="s">
        <v>0</v>
      </c>
      <c r="O59" s="2"/>
    </row>
    <row r="60" spans="1:15" x14ac:dyDescent="0.15">
      <c r="A60" s="3">
        <v>33207</v>
      </c>
      <c r="B60" s="2">
        <v>2906</v>
      </c>
      <c r="C60" s="2">
        <v>2085</v>
      </c>
      <c r="D60" s="2">
        <v>229</v>
      </c>
      <c r="E60" s="2">
        <v>141</v>
      </c>
      <c r="F60" s="2">
        <v>192</v>
      </c>
      <c r="G60" s="2">
        <v>259</v>
      </c>
      <c r="H60" s="2">
        <v>96568</v>
      </c>
      <c r="I60" s="2">
        <v>38127</v>
      </c>
      <c r="J60" s="2">
        <v>26157</v>
      </c>
      <c r="K60" s="2">
        <v>10165</v>
      </c>
      <c r="L60" s="2">
        <v>22116</v>
      </c>
      <c r="M60" s="2">
        <v>3</v>
      </c>
      <c r="N60" s="2" t="s">
        <v>0</v>
      </c>
      <c r="O60" s="2"/>
    </row>
    <row r="61" spans="1:15" x14ac:dyDescent="0.15">
      <c r="A61" s="3">
        <v>33238</v>
      </c>
      <c r="B61" s="2">
        <v>2904</v>
      </c>
      <c r="C61" s="2">
        <v>2097</v>
      </c>
      <c r="D61" s="2">
        <v>227</v>
      </c>
      <c r="E61" s="2">
        <v>110</v>
      </c>
      <c r="F61" s="2">
        <v>207</v>
      </c>
      <c r="G61" s="2">
        <v>263</v>
      </c>
      <c r="H61" s="2">
        <v>96419</v>
      </c>
      <c r="I61" s="2">
        <v>37608</v>
      </c>
      <c r="J61" s="2">
        <v>26615</v>
      </c>
      <c r="K61" s="2">
        <v>10585</v>
      </c>
      <c r="L61" s="2">
        <v>21608</v>
      </c>
      <c r="M61" s="2">
        <v>3</v>
      </c>
      <c r="N61" s="2" t="s">
        <v>0</v>
      </c>
      <c r="O61" s="2"/>
    </row>
    <row r="62" spans="1:15" x14ac:dyDescent="0.15">
      <c r="A62" s="3">
        <v>33269</v>
      </c>
      <c r="B62" s="2">
        <v>2903</v>
      </c>
      <c r="C62" s="2">
        <v>2103</v>
      </c>
      <c r="D62" s="2">
        <v>206</v>
      </c>
      <c r="E62" s="2">
        <v>123</v>
      </c>
      <c r="F62" s="2">
        <v>223</v>
      </c>
      <c r="G62" s="2">
        <v>248</v>
      </c>
      <c r="H62" s="2">
        <v>96506</v>
      </c>
      <c r="I62" s="2">
        <v>37719</v>
      </c>
      <c r="J62" s="2">
        <v>26200</v>
      </c>
      <c r="K62" s="2">
        <v>10709</v>
      </c>
      <c r="L62" s="2">
        <v>21875</v>
      </c>
      <c r="M62" s="2">
        <v>3</v>
      </c>
      <c r="N62" s="2" t="s">
        <v>0</v>
      </c>
      <c r="O62" s="2"/>
    </row>
    <row r="63" spans="1:15" x14ac:dyDescent="0.15">
      <c r="A63" s="3">
        <v>33297</v>
      </c>
      <c r="B63" s="2">
        <v>2723</v>
      </c>
      <c r="C63" s="2">
        <v>1952</v>
      </c>
      <c r="D63" s="2">
        <v>181</v>
      </c>
      <c r="E63" s="2">
        <v>109</v>
      </c>
      <c r="F63" s="2">
        <v>231</v>
      </c>
      <c r="G63" s="2">
        <v>250</v>
      </c>
      <c r="H63" s="2">
        <v>96285</v>
      </c>
      <c r="I63" s="2">
        <v>36239</v>
      </c>
      <c r="J63" s="2">
        <v>27089</v>
      </c>
      <c r="K63" s="2">
        <v>10844</v>
      </c>
      <c r="L63" s="2">
        <v>22110</v>
      </c>
      <c r="M63" s="2">
        <v>3</v>
      </c>
      <c r="N63" s="2" t="s">
        <v>0</v>
      </c>
      <c r="O63" s="2"/>
    </row>
    <row r="64" spans="1:15" x14ac:dyDescent="0.15">
      <c r="A64" s="3">
        <v>33328</v>
      </c>
      <c r="B64" s="2">
        <v>3046</v>
      </c>
      <c r="C64" s="2">
        <v>2091</v>
      </c>
      <c r="D64" s="2">
        <v>253</v>
      </c>
      <c r="E64" s="2">
        <v>93</v>
      </c>
      <c r="F64" s="2">
        <v>336</v>
      </c>
      <c r="G64" s="2">
        <v>273</v>
      </c>
      <c r="H64" s="2">
        <v>98134</v>
      </c>
      <c r="I64" s="2">
        <v>35883</v>
      </c>
      <c r="J64" s="2">
        <v>29577</v>
      </c>
      <c r="K64" s="2">
        <v>10407</v>
      </c>
      <c r="L64" s="2">
        <v>22264</v>
      </c>
      <c r="M64" s="2">
        <v>3</v>
      </c>
      <c r="N64" s="2" t="s">
        <v>0</v>
      </c>
      <c r="O64" s="2"/>
    </row>
    <row r="65" spans="1:15" x14ac:dyDescent="0.15">
      <c r="A65" s="3">
        <v>33358</v>
      </c>
      <c r="B65" s="2">
        <v>2944</v>
      </c>
      <c r="C65" s="2">
        <v>2068</v>
      </c>
      <c r="D65" s="2">
        <v>236</v>
      </c>
      <c r="E65" s="2">
        <v>89</v>
      </c>
      <c r="F65" s="2">
        <v>278</v>
      </c>
      <c r="G65" s="2">
        <v>273</v>
      </c>
      <c r="H65" s="2">
        <v>90427</v>
      </c>
      <c r="I65" s="2">
        <v>35750</v>
      </c>
      <c r="J65" s="2">
        <v>23699</v>
      </c>
      <c r="K65" s="2">
        <v>9589</v>
      </c>
      <c r="L65" s="2">
        <v>21386</v>
      </c>
      <c r="M65" s="2">
        <v>3</v>
      </c>
      <c r="N65" s="2" t="s">
        <v>0</v>
      </c>
      <c r="O65" s="2"/>
    </row>
    <row r="66" spans="1:15" x14ac:dyDescent="0.15">
      <c r="A66" s="3">
        <v>33389</v>
      </c>
      <c r="B66" s="2">
        <v>3440</v>
      </c>
      <c r="C66" s="2">
        <v>2188</v>
      </c>
      <c r="D66" s="2">
        <v>434</v>
      </c>
      <c r="E66" s="2">
        <v>185</v>
      </c>
      <c r="F66" s="2">
        <v>357</v>
      </c>
      <c r="G66" s="2">
        <v>276</v>
      </c>
      <c r="H66" s="2">
        <v>98658</v>
      </c>
      <c r="I66" s="2">
        <v>36727</v>
      </c>
      <c r="J66" s="2">
        <v>29078</v>
      </c>
      <c r="K66" s="2">
        <v>10171</v>
      </c>
      <c r="L66" s="2">
        <v>22679</v>
      </c>
      <c r="M66" s="2">
        <v>3</v>
      </c>
      <c r="N66" s="2" t="s">
        <v>0</v>
      </c>
      <c r="O66" s="2"/>
    </row>
    <row r="67" spans="1:15" x14ac:dyDescent="0.15">
      <c r="A67" s="3">
        <v>33419</v>
      </c>
      <c r="B67" s="2">
        <v>2956</v>
      </c>
      <c r="C67" s="2">
        <v>2003</v>
      </c>
      <c r="D67" s="2">
        <v>287</v>
      </c>
      <c r="E67" s="2">
        <v>118</v>
      </c>
      <c r="F67" s="2">
        <v>254</v>
      </c>
      <c r="G67" s="2">
        <v>294</v>
      </c>
      <c r="H67" s="2">
        <v>100063</v>
      </c>
      <c r="I67" s="2">
        <v>36332</v>
      </c>
      <c r="J67" s="2">
        <v>30264</v>
      </c>
      <c r="K67" s="2">
        <v>10386</v>
      </c>
      <c r="L67" s="2">
        <v>23078</v>
      </c>
      <c r="M67" s="2">
        <v>3</v>
      </c>
      <c r="N67" s="2" t="s">
        <v>0</v>
      </c>
      <c r="O67" s="2"/>
    </row>
    <row r="68" spans="1:15" x14ac:dyDescent="0.15">
      <c r="A68" s="3">
        <v>33450</v>
      </c>
      <c r="B68" s="2">
        <v>2989</v>
      </c>
      <c r="C68" s="2">
        <v>1885</v>
      </c>
      <c r="D68" s="2">
        <v>430</v>
      </c>
      <c r="E68" s="2">
        <v>120</v>
      </c>
      <c r="F68" s="2">
        <v>271</v>
      </c>
      <c r="G68" s="2">
        <v>283</v>
      </c>
      <c r="H68" s="2">
        <v>100371</v>
      </c>
      <c r="I68" s="2">
        <v>36410</v>
      </c>
      <c r="J68" s="2">
        <v>29901</v>
      </c>
      <c r="K68" s="2">
        <v>10656</v>
      </c>
      <c r="L68" s="2">
        <v>23401</v>
      </c>
      <c r="M68" s="2">
        <v>3</v>
      </c>
      <c r="N68" s="2" t="s">
        <v>0</v>
      </c>
      <c r="O68" s="2"/>
    </row>
    <row r="69" spans="1:15" x14ac:dyDescent="0.15">
      <c r="A69" s="3">
        <v>33481</v>
      </c>
      <c r="B69" s="2">
        <v>2810</v>
      </c>
      <c r="C69" s="2">
        <v>1865</v>
      </c>
      <c r="D69" s="2">
        <v>263</v>
      </c>
      <c r="E69" s="2">
        <v>115</v>
      </c>
      <c r="F69" s="2">
        <v>294</v>
      </c>
      <c r="G69" s="2">
        <v>273</v>
      </c>
      <c r="H69" s="2">
        <v>100041</v>
      </c>
      <c r="I69" s="2">
        <v>36274</v>
      </c>
      <c r="J69" s="2">
        <v>29490</v>
      </c>
      <c r="K69" s="2">
        <v>10783</v>
      </c>
      <c r="L69" s="2">
        <v>23492</v>
      </c>
      <c r="M69" s="2">
        <v>2</v>
      </c>
      <c r="N69" s="2" t="s">
        <v>0</v>
      </c>
      <c r="O69" s="2"/>
    </row>
    <row r="70" spans="1:15" x14ac:dyDescent="0.15">
      <c r="A70" s="3">
        <v>33511</v>
      </c>
      <c r="B70" s="2">
        <v>2789</v>
      </c>
      <c r="C70" s="2">
        <v>1804</v>
      </c>
      <c r="D70" s="2">
        <v>319</v>
      </c>
      <c r="E70" s="2">
        <v>141</v>
      </c>
      <c r="F70" s="2">
        <v>256</v>
      </c>
      <c r="G70" s="2">
        <v>269</v>
      </c>
      <c r="H70" s="2">
        <v>98885</v>
      </c>
      <c r="I70" s="2">
        <v>35942</v>
      </c>
      <c r="J70" s="2">
        <v>28621</v>
      </c>
      <c r="K70" s="2">
        <v>10842</v>
      </c>
      <c r="L70" s="2">
        <v>23472</v>
      </c>
      <c r="M70" s="2">
        <v>8</v>
      </c>
      <c r="N70" s="2" t="s">
        <v>0</v>
      </c>
      <c r="O70" s="2"/>
    </row>
    <row r="71" spans="1:15" x14ac:dyDescent="0.15">
      <c r="A71" s="3">
        <v>33542</v>
      </c>
      <c r="B71" s="2">
        <v>3022</v>
      </c>
      <c r="C71" s="2">
        <v>1948</v>
      </c>
      <c r="D71" s="2">
        <v>315</v>
      </c>
      <c r="E71" s="2">
        <v>166</v>
      </c>
      <c r="F71" s="2">
        <v>319</v>
      </c>
      <c r="G71" s="2">
        <v>274</v>
      </c>
      <c r="H71" s="2">
        <v>99406</v>
      </c>
      <c r="I71" s="2">
        <v>36095</v>
      </c>
      <c r="J71" s="2">
        <v>28272</v>
      </c>
      <c r="K71" s="2">
        <v>11134</v>
      </c>
      <c r="L71" s="2">
        <v>23901</v>
      </c>
      <c r="M71" s="2">
        <v>4</v>
      </c>
      <c r="N71" s="2" t="s">
        <v>0</v>
      </c>
      <c r="O71" s="2"/>
    </row>
    <row r="72" spans="1:15" x14ac:dyDescent="0.15">
      <c r="A72" s="3">
        <v>33572</v>
      </c>
      <c r="B72" s="2">
        <v>2930</v>
      </c>
      <c r="C72" s="2">
        <v>1960</v>
      </c>
      <c r="D72" s="2">
        <v>237</v>
      </c>
      <c r="E72" s="2">
        <v>189</v>
      </c>
      <c r="F72" s="2">
        <v>270</v>
      </c>
      <c r="G72" s="2">
        <v>274</v>
      </c>
      <c r="H72" s="2">
        <v>97948</v>
      </c>
      <c r="I72" s="2">
        <v>35678</v>
      </c>
      <c r="J72" s="2">
        <v>26850</v>
      </c>
      <c r="K72" s="2">
        <v>11345</v>
      </c>
      <c r="L72" s="2">
        <v>24071</v>
      </c>
      <c r="M72" s="2">
        <v>4</v>
      </c>
      <c r="N72" s="2" t="s">
        <v>0</v>
      </c>
      <c r="O72" s="2"/>
    </row>
    <row r="73" spans="1:15" x14ac:dyDescent="0.15">
      <c r="A73" s="3">
        <v>33603</v>
      </c>
      <c r="B73" s="2">
        <v>2987</v>
      </c>
      <c r="C73" s="2">
        <v>2073</v>
      </c>
      <c r="D73" s="2">
        <v>276</v>
      </c>
      <c r="E73" s="2">
        <v>110</v>
      </c>
      <c r="F73" s="2">
        <v>272</v>
      </c>
      <c r="G73" s="2">
        <v>256</v>
      </c>
      <c r="H73" s="2">
        <v>95098</v>
      </c>
      <c r="I73" s="2">
        <v>34480</v>
      </c>
      <c r="J73" s="2">
        <v>25199</v>
      </c>
      <c r="K73" s="2">
        <v>11752</v>
      </c>
      <c r="L73" s="2">
        <v>23595</v>
      </c>
      <c r="M73" s="2">
        <v>72</v>
      </c>
      <c r="N73" s="2" t="s">
        <v>0</v>
      </c>
      <c r="O73" s="2"/>
    </row>
    <row r="74" spans="1:15" x14ac:dyDescent="0.15">
      <c r="A74" s="3">
        <v>33634</v>
      </c>
      <c r="B74" s="2">
        <v>2825</v>
      </c>
      <c r="C74" s="2">
        <v>1881</v>
      </c>
      <c r="D74" s="2">
        <v>313</v>
      </c>
      <c r="E74" s="2">
        <v>91</v>
      </c>
      <c r="F74" s="2">
        <v>280</v>
      </c>
      <c r="G74" s="2">
        <v>260</v>
      </c>
      <c r="H74" s="2">
        <v>96596</v>
      </c>
      <c r="I74" s="2">
        <v>33731</v>
      </c>
      <c r="J74" s="2">
        <v>26418</v>
      </c>
      <c r="K74" s="2">
        <v>11575</v>
      </c>
      <c r="L74" s="2">
        <v>24744</v>
      </c>
      <c r="M74" s="2">
        <v>128</v>
      </c>
      <c r="N74" s="2" t="s">
        <v>0</v>
      </c>
      <c r="O74" s="2"/>
    </row>
    <row r="75" spans="1:15" x14ac:dyDescent="0.15">
      <c r="A75" s="3">
        <v>33663</v>
      </c>
      <c r="B75" s="2">
        <v>2837</v>
      </c>
      <c r="C75" s="2">
        <v>1831</v>
      </c>
      <c r="D75" s="2">
        <v>327</v>
      </c>
      <c r="E75" s="2">
        <v>100</v>
      </c>
      <c r="F75" s="2">
        <v>301</v>
      </c>
      <c r="G75" s="2">
        <v>278</v>
      </c>
      <c r="H75" s="2">
        <v>97446</v>
      </c>
      <c r="I75" s="2">
        <v>33049</v>
      </c>
      <c r="J75" s="2">
        <v>26676</v>
      </c>
      <c r="K75" s="2">
        <v>11970</v>
      </c>
      <c r="L75" s="2">
        <v>25620</v>
      </c>
      <c r="M75" s="2">
        <v>131</v>
      </c>
      <c r="N75" s="2" t="s">
        <v>0</v>
      </c>
      <c r="O75" s="2"/>
    </row>
    <row r="76" spans="1:15" x14ac:dyDescent="0.15">
      <c r="A76" s="3">
        <v>33694</v>
      </c>
      <c r="B76" s="2">
        <v>2699</v>
      </c>
      <c r="C76" s="2">
        <v>1812</v>
      </c>
      <c r="D76" s="2">
        <v>264</v>
      </c>
      <c r="E76" s="2">
        <v>106</v>
      </c>
      <c r="F76" s="2">
        <v>246</v>
      </c>
      <c r="G76" s="2">
        <v>271</v>
      </c>
      <c r="H76" s="2">
        <v>97580</v>
      </c>
      <c r="I76" s="2">
        <v>32738</v>
      </c>
      <c r="J76" s="2">
        <v>26616</v>
      </c>
      <c r="K76" s="2">
        <v>12331</v>
      </c>
      <c r="L76" s="2">
        <v>25764</v>
      </c>
      <c r="M76" s="2">
        <v>131</v>
      </c>
      <c r="N76" s="2" t="s">
        <v>0</v>
      </c>
      <c r="O76" s="2"/>
    </row>
    <row r="77" spans="1:15" x14ac:dyDescent="0.15">
      <c r="A77" s="3">
        <v>33724</v>
      </c>
      <c r="B77" s="2">
        <v>2599</v>
      </c>
      <c r="C77" s="2">
        <v>1728</v>
      </c>
      <c r="D77" s="2">
        <v>245</v>
      </c>
      <c r="E77" s="2">
        <v>150</v>
      </c>
      <c r="F77" s="2">
        <v>206</v>
      </c>
      <c r="G77" s="2">
        <v>270</v>
      </c>
      <c r="H77" s="2">
        <v>99040</v>
      </c>
      <c r="I77" s="2">
        <v>32839</v>
      </c>
      <c r="J77" s="2">
        <v>26798</v>
      </c>
      <c r="K77" s="2">
        <v>12862</v>
      </c>
      <c r="L77" s="2">
        <v>26539</v>
      </c>
      <c r="M77" s="2">
        <v>2</v>
      </c>
      <c r="N77" s="2" t="s">
        <v>0</v>
      </c>
      <c r="O77" s="2"/>
    </row>
    <row r="78" spans="1:15" x14ac:dyDescent="0.15">
      <c r="A78" s="3">
        <v>33755</v>
      </c>
      <c r="B78" s="2">
        <v>2599</v>
      </c>
      <c r="C78" s="2">
        <v>1787</v>
      </c>
      <c r="D78" s="2">
        <v>221</v>
      </c>
      <c r="E78" s="2">
        <v>117</v>
      </c>
      <c r="F78" s="2">
        <v>213</v>
      </c>
      <c r="G78" s="2">
        <v>261</v>
      </c>
      <c r="H78" s="2">
        <v>99487</v>
      </c>
      <c r="I78" s="2">
        <v>33608</v>
      </c>
      <c r="J78" s="2">
        <v>25852</v>
      </c>
      <c r="K78" s="2">
        <v>13039</v>
      </c>
      <c r="L78" s="2">
        <v>26866</v>
      </c>
      <c r="M78" s="2">
        <v>122</v>
      </c>
      <c r="N78" s="2" t="s">
        <v>0</v>
      </c>
      <c r="O78" s="2"/>
    </row>
    <row r="79" spans="1:15" x14ac:dyDescent="0.15">
      <c r="A79" s="3">
        <v>33785</v>
      </c>
      <c r="B79" s="2">
        <v>2654</v>
      </c>
      <c r="C79" s="2">
        <v>1872</v>
      </c>
      <c r="D79" s="2">
        <v>181</v>
      </c>
      <c r="E79" s="2">
        <v>100</v>
      </c>
      <c r="F79" s="2">
        <v>250</v>
      </c>
      <c r="G79" s="2">
        <v>251</v>
      </c>
      <c r="H79" s="2">
        <v>97941</v>
      </c>
      <c r="I79" s="2">
        <v>34556</v>
      </c>
      <c r="J79" s="2">
        <v>24176</v>
      </c>
      <c r="K79" s="2">
        <v>12581</v>
      </c>
      <c r="L79" s="2">
        <v>26511</v>
      </c>
      <c r="M79" s="2">
        <v>117</v>
      </c>
      <c r="N79" s="2" t="s">
        <v>0</v>
      </c>
      <c r="O79" s="2"/>
    </row>
    <row r="80" spans="1:15" x14ac:dyDescent="0.15">
      <c r="A80" s="3">
        <v>33816</v>
      </c>
      <c r="B80" s="2">
        <v>2481</v>
      </c>
      <c r="C80" s="2">
        <v>1754</v>
      </c>
      <c r="D80" s="2">
        <v>165</v>
      </c>
      <c r="E80" s="2">
        <v>95</v>
      </c>
      <c r="F80" s="2">
        <v>218</v>
      </c>
      <c r="G80" s="2">
        <v>249</v>
      </c>
      <c r="H80" s="2">
        <v>97316</v>
      </c>
      <c r="I80" s="2">
        <v>34888</v>
      </c>
      <c r="J80" s="2">
        <v>23119</v>
      </c>
      <c r="K80" s="2">
        <v>12956</v>
      </c>
      <c r="L80" s="2">
        <v>26236</v>
      </c>
      <c r="M80" s="2">
        <v>117</v>
      </c>
      <c r="N80" s="2" t="s">
        <v>0</v>
      </c>
      <c r="O80" s="2"/>
    </row>
    <row r="81" spans="1:15" x14ac:dyDescent="0.15">
      <c r="A81" s="3">
        <v>33847</v>
      </c>
      <c r="B81" s="2">
        <v>2430</v>
      </c>
      <c r="C81" s="2">
        <v>1705</v>
      </c>
      <c r="D81" s="2">
        <v>182</v>
      </c>
      <c r="E81" s="2">
        <v>103</v>
      </c>
      <c r="F81" s="2">
        <v>212</v>
      </c>
      <c r="G81" s="2">
        <v>228</v>
      </c>
      <c r="H81" s="2">
        <v>96926</v>
      </c>
      <c r="I81" s="2">
        <v>35216</v>
      </c>
      <c r="J81" s="2">
        <v>22348</v>
      </c>
      <c r="K81" s="2">
        <v>13301</v>
      </c>
      <c r="L81" s="2">
        <v>25954</v>
      </c>
      <c r="M81" s="2">
        <v>107</v>
      </c>
      <c r="N81" s="2" t="s">
        <v>0</v>
      </c>
      <c r="O81" s="2"/>
    </row>
    <row r="82" spans="1:15" x14ac:dyDescent="0.15">
      <c r="A82" s="3">
        <v>33877</v>
      </c>
      <c r="B82" s="2">
        <v>2503</v>
      </c>
      <c r="C82" s="2">
        <v>1775</v>
      </c>
      <c r="D82" s="2">
        <v>212</v>
      </c>
      <c r="E82" s="2">
        <v>108</v>
      </c>
      <c r="F82" s="2">
        <v>183</v>
      </c>
      <c r="G82" s="2">
        <v>225</v>
      </c>
      <c r="H82" s="2">
        <v>94358</v>
      </c>
      <c r="I82" s="2">
        <v>34290</v>
      </c>
      <c r="J82" s="2">
        <v>22717</v>
      </c>
      <c r="K82" s="2">
        <v>13474</v>
      </c>
      <c r="L82" s="2">
        <v>23766</v>
      </c>
      <c r="M82" s="2">
        <v>111</v>
      </c>
      <c r="N82" s="2" t="s">
        <v>0</v>
      </c>
      <c r="O82" s="2"/>
    </row>
    <row r="83" spans="1:15" x14ac:dyDescent="0.15">
      <c r="A83" s="3">
        <v>33908</v>
      </c>
      <c r="B83" s="2">
        <v>2512</v>
      </c>
      <c r="C83" s="2">
        <v>1672</v>
      </c>
      <c r="D83" s="2">
        <v>206</v>
      </c>
      <c r="E83" s="2">
        <v>157</v>
      </c>
      <c r="F83" s="2">
        <v>231</v>
      </c>
      <c r="G83" s="2">
        <v>246</v>
      </c>
      <c r="H83" s="2">
        <v>96063</v>
      </c>
      <c r="I83" s="2">
        <v>33696</v>
      </c>
      <c r="J83" s="2">
        <v>24880</v>
      </c>
      <c r="K83" s="2">
        <v>13835</v>
      </c>
      <c r="L83" s="2">
        <v>23537</v>
      </c>
      <c r="M83" s="2">
        <v>115</v>
      </c>
      <c r="N83" s="2" t="s">
        <v>0</v>
      </c>
      <c r="O83" s="2"/>
    </row>
    <row r="84" spans="1:15" x14ac:dyDescent="0.15">
      <c r="A84" s="3">
        <v>33938</v>
      </c>
      <c r="B84" s="2">
        <v>2517</v>
      </c>
      <c r="C84" s="2">
        <v>1628</v>
      </c>
      <c r="D84" s="2">
        <v>221</v>
      </c>
      <c r="E84" s="2">
        <v>187</v>
      </c>
      <c r="F84" s="2">
        <v>227</v>
      </c>
      <c r="G84" s="2">
        <v>254</v>
      </c>
      <c r="H84" s="2">
        <v>98085</v>
      </c>
      <c r="I84" s="2">
        <v>33573</v>
      </c>
      <c r="J84" s="2">
        <v>26003</v>
      </c>
      <c r="K84" s="2">
        <v>15112</v>
      </c>
      <c r="L84" s="2">
        <v>23278</v>
      </c>
      <c r="M84" s="2">
        <v>119</v>
      </c>
      <c r="N84" s="2" t="s">
        <v>0</v>
      </c>
      <c r="O84" s="2"/>
    </row>
    <row r="85" spans="1:15" x14ac:dyDescent="0.15">
      <c r="A85" s="3">
        <v>33969</v>
      </c>
      <c r="B85" s="2">
        <v>2778</v>
      </c>
      <c r="C85" s="2">
        <v>1945</v>
      </c>
      <c r="D85" s="2">
        <v>227</v>
      </c>
      <c r="E85" s="2">
        <v>165</v>
      </c>
      <c r="F85" s="2">
        <v>193</v>
      </c>
      <c r="G85" s="2">
        <v>248</v>
      </c>
      <c r="H85" s="2">
        <v>96977</v>
      </c>
      <c r="I85" s="2">
        <v>32873</v>
      </c>
      <c r="J85" s="2">
        <v>26391</v>
      </c>
      <c r="K85" s="2">
        <v>14967</v>
      </c>
      <c r="L85" s="2">
        <v>22620</v>
      </c>
      <c r="M85" s="2">
        <v>126</v>
      </c>
      <c r="N85" s="2" t="s">
        <v>0</v>
      </c>
      <c r="O85" s="2"/>
    </row>
    <row r="86" spans="1:15" x14ac:dyDescent="0.15">
      <c r="A86" s="3">
        <v>34000</v>
      </c>
      <c r="B86" s="2">
        <v>2908</v>
      </c>
      <c r="C86" s="2">
        <v>1962</v>
      </c>
      <c r="D86" s="2">
        <v>239</v>
      </c>
      <c r="E86" s="2">
        <v>198</v>
      </c>
      <c r="F86" s="2">
        <v>277</v>
      </c>
      <c r="G86" s="2">
        <v>232</v>
      </c>
      <c r="H86" s="2">
        <v>96054</v>
      </c>
      <c r="I86" s="2">
        <v>31360</v>
      </c>
      <c r="J86" s="2">
        <v>26388</v>
      </c>
      <c r="K86" s="2">
        <v>16015</v>
      </c>
      <c r="L86" s="2">
        <v>22166</v>
      </c>
      <c r="M86" s="2">
        <v>125</v>
      </c>
      <c r="N86" s="2" t="s">
        <v>0</v>
      </c>
      <c r="O86" s="2"/>
    </row>
    <row r="87" spans="1:15" x14ac:dyDescent="0.15">
      <c r="A87" s="3">
        <v>34028</v>
      </c>
      <c r="B87" s="2">
        <v>2778</v>
      </c>
      <c r="C87" s="2">
        <v>1917</v>
      </c>
      <c r="D87" s="2">
        <v>191</v>
      </c>
      <c r="E87" s="2">
        <v>173</v>
      </c>
      <c r="F87" s="2">
        <v>257</v>
      </c>
      <c r="G87" s="2">
        <v>240</v>
      </c>
      <c r="H87" s="2">
        <v>96596</v>
      </c>
      <c r="I87" s="2">
        <v>31015</v>
      </c>
      <c r="J87" s="2">
        <v>27907</v>
      </c>
      <c r="K87" s="2">
        <v>15111</v>
      </c>
      <c r="L87" s="2">
        <v>22428</v>
      </c>
      <c r="M87" s="2">
        <v>135</v>
      </c>
      <c r="N87" s="2" t="s">
        <v>0</v>
      </c>
      <c r="O87" s="2"/>
    </row>
    <row r="88" spans="1:15" x14ac:dyDescent="0.15">
      <c r="A88" s="3">
        <v>34059</v>
      </c>
      <c r="B88" s="2">
        <v>3292</v>
      </c>
      <c r="C88" s="2">
        <v>2048</v>
      </c>
      <c r="D88" s="2">
        <v>193</v>
      </c>
      <c r="E88" s="2">
        <v>234</v>
      </c>
      <c r="F88" s="2">
        <v>581</v>
      </c>
      <c r="G88" s="2">
        <v>236</v>
      </c>
      <c r="H88" s="2">
        <v>94562</v>
      </c>
      <c r="I88" s="2">
        <v>30867</v>
      </c>
      <c r="J88" s="2">
        <v>26167</v>
      </c>
      <c r="K88" s="2">
        <v>14795</v>
      </c>
      <c r="L88" s="2">
        <v>22602</v>
      </c>
      <c r="M88" s="2">
        <v>131</v>
      </c>
      <c r="N88" s="2" t="s">
        <v>0</v>
      </c>
      <c r="O88" s="2"/>
    </row>
    <row r="89" spans="1:15" x14ac:dyDescent="0.15">
      <c r="A89" s="3">
        <v>34089</v>
      </c>
      <c r="B89" s="2">
        <v>3010</v>
      </c>
      <c r="C89" s="2">
        <v>1979</v>
      </c>
      <c r="D89" s="2">
        <v>289</v>
      </c>
      <c r="E89" s="2">
        <v>204</v>
      </c>
      <c r="F89" s="2">
        <v>311</v>
      </c>
      <c r="G89" s="2">
        <v>227</v>
      </c>
      <c r="H89" s="2">
        <v>90635</v>
      </c>
      <c r="I89" s="2">
        <v>29957</v>
      </c>
      <c r="J89" s="2">
        <v>24980</v>
      </c>
      <c r="K89" s="2">
        <v>13939</v>
      </c>
      <c r="L89" s="2">
        <v>21631</v>
      </c>
      <c r="M89" s="2">
        <v>128</v>
      </c>
      <c r="N89" s="2" t="s">
        <v>0</v>
      </c>
      <c r="O89" s="2"/>
    </row>
    <row r="90" spans="1:15" x14ac:dyDescent="0.15">
      <c r="A90" s="3">
        <v>34120</v>
      </c>
      <c r="B90" s="2">
        <v>2816</v>
      </c>
      <c r="C90" s="2">
        <v>1883</v>
      </c>
      <c r="D90" s="2">
        <v>213</v>
      </c>
      <c r="E90" s="2">
        <v>162</v>
      </c>
      <c r="F90" s="2">
        <v>305</v>
      </c>
      <c r="G90" s="2">
        <v>253</v>
      </c>
      <c r="H90" s="2">
        <v>87263</v>
      </c>
      <c r="I90" s="2">
        <v>28839</v>
      </c>
      <c r="J90" s="2">
        <v>23972</v>
      </c>
      <c r="K90" s="2">
        <v>13224</v>
      </c>
      <c r="L90" s="2">
        <v>21091</v>
      </c>
      <c r="M90" s="2">
        <v>137</v>
      </c>
      <c r="N90" s="2" t="s">
        <v>0</v>
      </c>
      <c r="O90" s="2"/>
    </row>
    <row r="91" spans="1:15" x14ac:dyDescent="0.15">
      <c r="A91" s="3">
        <v>34150</v>
      </c>
      <c r="B91" s="2">
        <v>2874</v>
      </c>
      <c r="C91" s="2">
        <v>1924</v>
      </c>
      <c r="D91" s="2">
        <v>210</v>
      </c>
      <c r="E91" s="2">
        <v>193</v>
      </c>
      <c r="F91" s="2">
        <v>284</v>
      </c>
      <c r="G91" s="2">
        <v>263</v>
      </c>
      <c r="H91" s="2">
        <v>87671</v>
      </c>
      <c r="I91" s="2">
        <v>28835</v>
      </c>
      <c r="J91" s="2">
        <v>24670</v>
      </c>
      <c r="K91" s="2">
        <v>12725</v>
      </c>
      <c r="L91" s="2">
        <v>21300</v>
      </c>
      <c r="M91" s="2">
        <v>141</v>
      </c>
      <c r="N91" s="2" t="s">
        <v>0</v>
      </c>
      <c r="O91" s="2"/>
    </row>
    <row r="92" spans="1:15" x14ac:dyDescent="0.15">
      <c r="A92" s="3">
        <v>34181</v>
      </c>
      <c r="B92" s="2">
        <v>3264</v>
      </c>
      <c r="C92" s="2">
        <v>2043</v>
      </c>
      <c r="D92" s="2">
        <v>400</v>
      </c>
      <c r="E92" s="2">
        <v>198</v>
      </c>
      <c r="F92" s="2">
        <v>349</v>
      </c>
      <c r="G92" s="2">
        <v>274</v>
      </c>
      <c r="H92" s="2">
        <v>88118</v>
      </c>
      <c r="I92" s="2">
        <v>28398</v>
      </c>
      <c r="J92" s="2">
        <v>25544</v>
      </c>
      <c r="K92" s="2">
        <v>12690</v>
      </c>
      <c r="L92" s="2">
        <v>21335</v>
      </c>
      <c r="M92" s="2">
        <v>151</v>
      </c>
      <c r="N92" s="2" t="s">
        <v>0</v>
      </c>
      <c r="O92" s="2"/>
    </row>
    <row r="93" spans="1:15" x14ac:dyDescent="0.15">
      <c r="A93" s="3">
        <v>34212</v>
      </c>
      <c r="B93" s="2">
        <v>3219</v>
      </c>
      <c r="C93" s="2">
        <v>2075</v>
      </c>
      <c r="D93" s="2">
        <v>307</v>
      </c>
      <c r="E93" s="2">
        <v>239</v>
      </c>
      <c r="F93" s="2">
        <v>344</v>
      </c>
      <c r="G93" s="2">
        <v>254</v>
      </c>
      <c r="H93" s="2">
        <v>86637</v>
      </c>
      <c r="I93" s="2">
        <v>28042</v>
      </c>
      <c r="J93" s="2">
        <v>24770</v>
      </c>
      <c r="K93" s="2">
        <v>12739</v>
      </c>
      <c r="L93" s="2">
        <v>20952</v>
      </c>
      <c r="M93" s="2">
        <v>134</v>
      </c>
      <c r="N93" s="2" t="s">
        <v>0</v>
      </c>
      <c r="O93" s="2"/>
    </row>
    <row r="94" spans="1:15" x14ac:dyDescent="0.15">
      <c r="A94" s="3">
        <v>34242</v>
      </c>
      <c r="B94" s="2">
        <v>2975</v>
      </c>
      <c r="C94" s="2">
        <v>2061</v>
      </c>
      <c r="D94" s="2">
        <v>289</v>
      </c>
      <c r="E94" s="2">
        <v>152</v>
      </c>
      <c r="F94" s="2">
        <v>234</v>
      </c>
      <c r="G94" s="2">
        <v>239</v>
      </c>
      <c r="H94" s="2">
        <v>83177</v>
      </c>
      <c r="I94" s="2">
        <v>27733</v>
      </c>
      <c r="J94" s="2">
        <v>23475</v>
      </c>
      <c r="K94" s="2">
        <v>12224</v>
      </c>
      <c r="L94" s="2">
        <v>19621</v>
      </c>
      <c r="M94" s="2">
        <v>124</v>
      </c>
      <c r="N94" s="2" t="s">
        <v>0</v>
      </c>
      <c r="O94" s="2"/>
    </row>
    <row r="95" spans="1:15" x14ac:dyDescent="0.15">
      <c r="A95" s="3">
        <v>34273</v>
      </c>
      <c r="B95" s="2">
        <v>3232</v>
      </c>
      <c r="C95" s="2">
        <v>2044</v>
      </c>
      <c r="D95" s="2">
        <v>376</v>
      </c>
      <c r="E95" s="2">
        <v>256</v>
      </c>
      <c r="F95" s="2">
        <v>303</v>
      </c>
      <c r="G95" s="2">
        <v>253</v>
      </c>
      <c r="H95" s="2">
        <v>83760</v>
      </c>
      <c r="I95" s="2">
        <v>27358</v>
      </c>
      <c r="J95" s="2">
        <v>24032</v>
      </c>
      <c r="K95" s="2">
        <v>12398</v>
      </c>
      <c r="L95" s="2">
        <v>19837</v>
      </c>
      <c r="M95" s="2">
        <v>135</v>
      </c>
      <c r="N95" s="2" t="s">
        <v>0</v>
      </c>
      <c r="O95" s="2"/>
    </row>
    <row r="96" spans="1:15" x14ac:dyDescent="0.15">
      <c r="A96" s="3">
        <v>34303</v>
      </c>
      <c r="B96" s="2">
        <v>2537</v>
      </c>
      <c r="C96" s="2">
        <v>1758</v>
      </c>
      <c r="D96" s="2">
        <v>214</v>
      </c>
      <c r="E96" s="2">
        <v>128</v>
      </c>
      <c r="F96" s="2">
        <v>181</v>
      </c>
      <c r="G96" s="2">
        <v>256</v>
      </c>
      <c r="H96" s="2">
        <v>83431</v>
      </c>
      <c r="I96" s="2">
        <v>27701</v>
      </c>
      <c r="J96" s="2">
        <v>23844</v>
      </c>
      <c r="K96" s="2">
        <v>12314</v>
      </c>
      <c r="L96" s="2">
        <v>19434</v>
      </c>
      <c r="M96" s="2">
        <v>138</v>
      </c>
      <c r="N96" s="2" t="s">
        <v>0</v>
      </c>
      <c r="O96" s="2"/>
    </row>
    <row r="97" spans="1:15" x14ac:dyDescent="0.15">
      <c r="A97" s="3">
        <v>34334</v>
      </c>
      <c r="B97" s="2">
        <v>3163</v>
      </c>
      <c r="C97" s="2">
        <v>2248</v>
      </c>
      <c r="D97" s="2">
        <v>233</v>
      </c>
      <c r="E97" s="2">
        <v>147</v>
      </c>
      <c r="F97" s="2">
        <v>277</v>
      </c>
      <c r="G97" s="2">
        <v>258</v>
      </c>
      <c r="H97" s="2">
        <v>82441</v>
      </c>
      <c r="I97" s="2">
        <v>28052</v>
      </c>
      <c r="J97" s="2">
        <v>23522</v>
      </c>
      <c r="K97" s="2">
        <v>11860</v>
      </c>
      <c r="L97" s="2">
        <v>18864</v>
      </c>
      <c r="M97" s="2">
        <v>143</v>
      </c>
      <c r="N97" s="2">
        <v>344</v>
      </c>
      <c r="O97" s="2"/>
    </row>
    <row r="98" spans="1:15" x14ac:dyDescent="0.15">
      <c r="A98" s="3">
        <v>34365</v>
      </c>
      <c r="B98" s="2">
        <v>3233</v>
      </c>
      <c r="C98" s="2">
        <v>2334</v>
      </c>
      <c r="D98" s="2">
        <v>241</v>
      </c>
      <c r="E98" s="2">
        <v>165</v>
      </c>
      <c r="F98" s="2">
        <v>239</v>
      </c>
      <c r="G98" s="2">
        <v>254</v>
      </c>
      <c r="H98" s="2">
        <v>81884</v>
      </c>
      <c r="I98" s="2">
        <v>28080</v>
      </c>
      <c r="J98" s="2">
        <v>23184</v>
      </c>
      <c r="K98" s="2">
        <v>11334</v>
      </c>
      <c r="L98" s="2">
        <v>19148</v>
      </c>
      <c r="M98" s="2">
        <v>138</v>
      </c>
      <c r="N98" s="2">
        <v>337</v>
      </c>
      <c r="O98" s="2"/>
    </row>
    <row r="99" spans="1:15" x14ac:dyDescent="0.15">
      <c r="A99" s="3">
        <v>34393</v>
      </c>
      <c r="B99" s="2">
        <v>2907</v>
      </c>
      <c r="C99" s="2">
        <v>2043</v>
      </c>
      <c r="D99" s="2">
        <v>266</v>
      </c>
      <c r="E99" s="2">
        <v>148</v>
      </c>
      <c r="F99" s="2">
        <v>203</v>
      </c>
      <c r="G99" s="2">
        <v>247</v>
      </c>
      <c r="H99" s="2">
        <v>80529</v>
      </c>
      <c r="I99" s="2">
        <v>27604</v>
      </c>
      <c r="J99" s="2">
        <v>22903</v>
      </c>
      <c r="K99" s="2">
        <v>11170</v>
      </c>
      <c r="L99" s="2">
        <v>18716</v>
      </c>
      <c r="M99" s="2">
        <v>136</v>
      </c>
      <c r="N99" s="2">
        <v>337</v>
      </c>
      <c r="O99" s="2"/>
    </row>
    <row r="100" spans="1:15" x14ac:dyDescent="0.15">
      <c r="A100" s="3">
        <v>34424</v>
      </c>
      <c r="B100" s="2">
        <v>2972</v>
      </c>
      <c r="C100" s="2">
        <v>2055</v>
      </c>
      <c r="D100" s="2">
        <v>228</v>
      </c>
      <c r="E100" s="2">
        <v>149</v>
      </c>
      <c r="F100" s="2">
        <v>291</v>
      </c>
      <c r="G100" s="2">
        <v>249</v>
      </c>
      <c r="H100" s="2">
        <v>80946</v>
      </c>
      <c r="I100" s="2">
        <v>28113</v>
      </c>
      <c r="J100" s="2">
        <v>23200</v>
      </c>
      <c r="K100" s="2">
        <v>11177</v>
      </c>
      <c r="L100" s="2">
        <v>18319</v>
      </c>
      <c r="M100" s="2">
        <v>137</v>
      </c>
      <c r="N100" s="2">
        <v>336</v>
      </c>
      <c r="O100" s="2"/>
    </row>
    <row r="101" spans="1:15" x14ac:dyDescent="0.15">
      <c r="A101" s="3">
        <v>34454</v>
      </c>
      <c r="B101" s="2">
        <v>2670</v>
      </c>
      <c r="C101" s="2">
        <v>1870</v>
      </c>
      <c r="D101" s="2">
        <v>204</v>
      </c>
      <c r="E101" s="2">
        <v>100</v>
      </c>
      <c r="F101" s="2">
        <v>251</v>
      </c>
      <c r="G101" s="2">
        <v>245</v>
      </c>
      <c r="H101" s="2">
        <v>80882</v>
      </c>
      <c r="I101" s="2">
        <v>27832</v>
      </c>
      <c r="J101" s="2">
        <v>23422</v>
      </c>
      <c r="K101" s="2">
        <v>11367</v>
      </c>
      <c r="L101" s="2">
        <v>18129</v>
      </c>
      <c r="M101" s="2">
        <v>132</v>
      </c>
      <c r="N101" s="2">
        <v>334</v>
      </c>
      <c r="O101" s="2"/>
    </row>
    <row r="102" spans="1:15" x14ac:dyDescent="0.15">
      <c r="A102" s="3">
        <v>34485</v>
      </c>
      <c r="B102" s="2">
        <v>2557</v>
      </c>
      <c r="C102" s="2">
        <v>1840</v>
      </c>
      <c r="D102" s="2">
        <v>182</v>
      </c>
      <c r="E102" s="2">
        <v>117</v>
      </c>
      <c r="F102" s="2">
        <v>173</v>
      </c>
      <c r="G102" s="2">
        <v>245</v>
      </c>
      <c r="H102" s="2">
        <v>81162</v>
      </c>
      <c r="I102" s="2">
        <v>28254</v>
      </c>
      <c r="J102" s="2">
        <v>23688</v>
      </c>
      <c r="K102" s="2">
        <v>11390</v>
      </c>
      <c r="L102" s="2">
        <v>17695</v>
      </c>
      <c r="M102" s="2">
        <v>135</v>
      </c>
      <c r="N102" s="2">
        <v>332</v>
      </c>
      <c r="O102" s="2"/>
    </row>
    <row r="103" spans="1:15" x14ac:dyDescent="0.15">
      <c r="A103" s="3">
        <v>34515</v>
      </c>
      <c r="B103" s="2">
        <v>2609</v>
      </c>
      <c r="C103" s="2">
        <v>1972</v>
      </c>
      <c r="D103" s="2">
        <v>190</v>
      </c>
      <c r="E103" s="2">
        <v>113</v>
      </c>
      <c r="F103" s="2">
        <v>113</v>
      </c>
      <c r="G103" s="2">
        <v>221</v>
      </c>
      <c r="H103" s="2">
        <v>79961</v>
      </c>
      <c r="I103" s="2">
        <v>28320</v>
      </c>
      <c r="J103" s="2">
        <v>22895</v>
      </c>
      <c r="K103" s="2">
        <v>11060</v>
      </c>
      <c r="L103" s="2">
        <v>17553</v>
      </c>
      <c r="M103" s="2">
        <v>133</v>
      </c>
      <c r="N103" s="2">
        <v>331</v>
      </c>
      <c r="O103" s="2"/>
    </row>
    <row r="104" spans="1:15" x14ac:dyDescent="0.15">
      <c r="A104" s="3">
        <v>34546</v>
      </c>
      <c r="B104" s="2">
        <v>2710</v>
      </c>
      <c r="C104" s="2">
        <v>2046</v>
      </c>
      <c r="D104" s="2">
        <v>135</v>
      </c>
      <c r="E104" s="2">
        <v>144</v>
      </c>
      <c r="F104" s="2">
        <v>170</v>
      </c>
      <c r="G104" s="2">
        <v>215</v>
      </c>
      <c r="H104" s="2">
        <v>80138</v>
      </c>
      <c r="I104" s="2">
        <v>28211</v>
      </c>
      <c r="J104" s="2">
        <v>23812</v>
      </c>
      <c r="K104" s="2">
        <v>10938</v>
      </c>
      <c r="L104" s="2">
        <v>17047</v>
      </c>
      <c r="M104" s="2">
        <v>130</v>
      </c>
      <c r="N104" s="2">
        <v>331</v>
      </c>
      <c r="O104" s="2"/>
    </row>
    <row r="105" spans="1:15" x14ac:dyDescent="0.15">
      <c r="A105" s="3">
        <v>34577</v>
      </c>
      <c r="B105" s="2">
        <v>2775</v>
      </c>
      <c r="C105" s="2">
        <v>2081</v>
      </c>
      <c r="D105" s="2">
        <v>161</v>
      </c>
      <c r="E105" s="2">
        <v>177</v>
      </c>
      <c r="F105" s="2">
        <v>143</v>
      </c>
      <c r="G105" s="2">
        <v>213</v>
      </c>
      <c r="H105" s="2">
        <v>80755</v>
      </c>
      <c r="I105" s="2">
        <v>28463</v>
      </c>
      <c r="J105" s="2">
        <v>24307</v>
      </c>
      <c r="K105" s="2">
        <v>10819</v>
      </c>
      <c r="L105" s="2">
        <v>17038</v>
      </c>
      <c r="M105" s="2">
        <v>128</v>
      </c>
      <c r="N105" s="2">
        <v>330</v>
      </c>
      <c r="O105" s="2"/>
    </row>
    <row r="106" spans="1:15" x14ac:dyDescent="0.15">
      <c r="A106" s="3">
        <v>34607</v>
      </c>
      <c r="B106" s="2">
        <v>2804</v>
      </c>
      <c r="C106" s="2">
        <v>2159</v>
      </c>
      <c r="D106" s="2">
        <v>198</v>
      </c>
      <c r="E106" s="2">
        <v>156</v>
      </c>
      <c r="F106" s="2">
        <v>106</v>
      </c>
      <c r="G106" s="2">
        <v>185</v>
      </c>
      <c r="H106" s="2">
        <v>80217</v>
      </c>
      <c r="I106" s="2">
        <v>28641</v>
      </c>
      <c r="J106" s="2">
        <v>23785</v>
      </c>
      <c r="K106" s="2">
        <v>10811</v>
      </c>
      <c r="L106" s="2">
        <v>16854</v>
      </c>
      <c r="M106" s="2">
        <v>126</v>
      </c>
      <c r="N106" s="2">
        <v>329</v>
      </c>
      <c r="O106" s="2"/>
    </row>
    <row r="107" spans="1:15" x14ac:dyDescent="0.15">
      <c r="A107" s="3">
        <v>34638</v>
      </c>
      <c r="B107" s="2">
        <v>2760</v>
      </c>
      <c r="C107" s="2">
        <v>2096</v>
      </c>
      <c r="D107" s="2">
        <v>174</v>
      </c>
      <c r="E107" s="2">
        <v>157</v>
      </c>
      <c r="F107" s="2">
        <v>166</v>
      </c>
      <c r="G107" s="2">
        <v>167</v>
      </c>
      <c r="H107" s="2">
        <v>79465</v>
      </c>
      <c r="I107" s="2">
        <v>28444</v>
      </c>
      <c r="J107" s="2">
        <v>23513</v>
      </c>
      <c r="K107" s="2">
        <v>10998</v>
      </c>
      <c r="L107" s="2">
        <v>16388</v>
      </c>
      <c r="M107" s="2">
        <v>122</v>
      </c>
      <c r="N107" s="2">
        <v>327</v>
      </c>
      <c r="O107" s="2"/>
    </row>
    <row r="108" spans="1:15" x14ac:dyDescent="0.15">
      <c r="A108" s="3">
        <v>34668</v>
      </c>
      <c r="B108" s="2">
        <v>2691</v>
      </c>
      <c r="C108" s="2">
        <v>1993</v>
      </c>
      <c r="D108" s="2">
        <v>194</v>
      </c>
      <c r="E108" s="2">
        <v>154</v>
      </c>
      <c r="F108" s="2">
        <v>175</v>
      </c>
      <c r="G108" s="2">
        <v>175</v>
      </c>
      <c r="H108" s="2">
        <v>80923</v>
      </c>
      <c r="I108" s="2">
        <v>28095</v>
      </c>
      <c r="J108" s="2">
        <v>24977</v>
      </c>
      <c r="K108" s="2">
        <v>11072</v>
      </c>
      <c r="L108" s="2">
        <v>16652</v>
      </c>
      <c r="M108" s="2">
        <v>127</v>
      </c>
      <c r="N108" s="2">
        <v>327</v>
      </c>
      <c r="O108" s="2"/>
    </row>
    <row r="109" spans="1:15" x14ac:dyDescent="0.15">
      <c r="A109" s="3">
        <v>34699</v>
      </c>
      <c r="B109" s="2">
        <v>2880</v>
      </c>
      <c r="C109" s="2">
        <v>2164</v>
      </c>
      <c r="D109" s="2">
        <v>208</v>
      </c>
      <c r="E109" s="2">
        <v>163</v>
      </c>
      <c r="F109" s="2">
        <v>177</v>
      </c>
      <c r="G109" s="2">
        <v>168</v>
      </c>
      <c r="H109" s="2">
        <v>79475</v>
      </c>
      <c r="I109" s="2">
        <v>28140</v>
      </c>
      <c r="J109" s="2">
        <v>24306</v>
      </c>
      <c r="K109" s="2">
        <v>11038</v>
      </c>
      <c r="L109" s="2">
        <v>15866</v>
      </c>
      <c r="M109" s="2">
        <v>125</v>
      </c>
      <c r="N109" s="2">
        <v>331</v>
      </c>
      <c r="O109" s="2"/>
    </row>
    <row r="110" spans="1:15" x14ac:dyDescent="0.15">
      <c r="A110" s="3">
        <v>34730</v>
      </c>
      <c r="B110" s="2">
        <v>2794</v>
      </c>
      <c r="C110" s="2">
        <v>2162</v>
      </c>
      <c r="D110" s="2">
        <v>151</v>
      </c>
      <c r="E110" s="2">
        <v>174</v>
      </c>
      <c r="F110" s="2">
        <v>154</v>
      </c>
      <c r="G110" s="2">
        <v>153</v>
      </c>
      <c r="H110" s="2">
        <v>76893</v>
      </c>
      <c r="I110" s="2">
        <v>27556</v>
      </c>
      <c r="J110" s="2">
        <v>22834</v>
      </c>
      <c r="K110" s="2">
        <v>10941</v>
      </c>
      <c r="L110" s="2">
        <v>15444</v>
      </c>
      <c r="M110" s="2">
        <v>118</v>
      </c>
      <c r="N110" s="2">
        <v>329</v>
      </c>
      <c r="O110" s="2"/>
    </row>
    <row r="111" spans="1:15" x14ac:dyDescent="0.15">
      <c r="A111" s="3">
        <v>34758</v>
      </c>
      <c r="B111" s="2">
        <v>2628</v>
      </c>
      <c r="C111" s="2">
        <v>2029</v>
      </c>
      <c r="D111" s="2">
        <v>150</v>
      </c>
      <c r="E111" s="2">
        <v>142</v>
      </c>
      <c r="F111" s="2">
        <v>159</v>
      </c>
      <c r="G111" s="2">
        <v>148</v>
      </c>
      <c r="H111" s="2">
        <v>75247</v>
      </c>
      <c r="I111" s="2">
        <v>26967</v>
      </c>
      <c r="J111" s="2">
        <v>22264</v>
      </c>
      <c r="K111" s="2">
        <v>11028</v>
      </c>
      <c r="L111" s="2">
        <v>14873</v>
      </c>
      <c r="M111" s="2">
        <v>115</v>
      </c>
      <c r="N111" s="2">
        <v>329</v>
      </c>
      <c r="O111" s="2"/>
    </row>
    <row r="112" spans="1:15" x14ac:dyDescent="0.15">
      <c r="A112" s="3">
        <v>34789</v>
      </c>
      <c r="B112" s="2">
        <v>2758</v>
      </c>
      <c r="C112" s="2">
        <v>2087</v>
      </c>
      <c r="D112" s="2">
        <v>168</v>
      </c>
      <c r="E112" s="2">
        <v>157</v>
      </c>
      <c r="F112" s="2">
        <v>206</v>
      </c>
      <c r="G112" s="2">
        <v>140</v>
      </c>
      <c r="H112" s="2">
        <v>73775</v>
      </c>
      <c r="I112" s="2">
        <v>27156</v>
      </c>
      <c r="J112" s="2">
        <v>21575</v>
      </c>
      <c r="K112" s="2">
        <v>10492</v>
      </c>
      <c r="L112" s="2">
        <v>14441</v>
      </c>
      <c r="M112" s="2">
        <v>111</v>
      </c>
      <c r="N112" s="2">
        <v>329</v>
      </c>
      <c r="O112" s="2"/>
    </row>
    <row r="113" spans="1:15" x14ac:dyDescent="0.15">
      <c r="A113" s="3">
        <v>34819</v>
      </c>
      <c r="B113" s="2">
        <v>2537</v>
      </c>
      <c r="C113" s="2">
        <v>1898</v>
      </c>
      <c r="D113" s="2">
        <v>211</v>
      </c>
      <c r="E113" s="2">
        <v>154</v>
      </c>
      <c r="F113" s="2">
        <v>144</v>
      </c>
      <c r="G113" s="2">
        <v>130</v>
      </c>
      <c r="H113" s="2">
        <v>72435</v>
      </c>
      <c r="I113" s="2">
        <v>26363</v>
      </c>
      <c r="J113" s="2">
        <v>21496</v>
      </c>
      <c r="K113" s="2">
        <v>10471</v>
      </c>
      <c r="L113" s="2">
        <v>13992</v>
      </c>
      <c r="M113" s="2">
        <v>113</v>
      </c>
      <c r="N113" s="2">
        <v>329</v>
      </c>
      <c r="O113" s="2"/>
    </row>
    <row r="114" spans="1:15" x14ac:dyDescent="0.15">
      <c r="A114" s="3">
        <v>34850</v>
      </c>
      <c r="B114" s="2">
        <v>2734</v>
      </c>
      <c r="C114" s="2">
        <v>1980</v>
      </c>
      <c r="D114" s="2">
        <v>305</v>
      </c>
      <c r="E114" s="2">
        <v>160</v>
      </c>
      <c r="F114" s="2">
        <v>165</v>
      </c>
      <c r="G114" s="2">
        <v>124</v>
      </c>
      <c r="H114" s="2">
        <v>72166</v>
      </c>
      <c r="I114" s="2">
        <v>25839</v>
      </c>
      <c r="J114" s="2">
        <v>22028</v>
      </c>
      <c r="K114" s="2">
        <v>10347</v>
      </c>
      <c r="L114" s="2">
        <v>13840</v>
      </c>
      <c r="M114" s="2">
        <v>112</v>
      </c>
      <c r="N114" s="2">
        <v>329</v>
      </c>
      <c r="O114" s="2"/>
    </row>
    <row r="115" spans="1:15" x14ac:dyDescent="0.15">
      <c r="A115" s="3">
        <v>34880</v>
      </c>
      <c r="B115" s="2">
        <v>2706</v>
      </c>
      <c r="C115" s="2">
        <v>1978</v>
      </c>
      <c r="D115" s="2">
        <v>279</v>
      </c>
      <c r="E115" s="2">
        <v>170</v>
      </c>
      <c r="F115" s="2">
        <v>159</v>
      </c>
      <c r="G115" s="2">
        <v>120</v>
      </c>
      <c r="H115" s="2">
        <v>71490</v>
      </c>
      <c r="I115" s="2">
        <v>25167</v>
      </c>
      <c r="J115" s="2">
        <v>22334</v>
      </c>
      <c r="K115" s="2">
        <v>10191</v>
      </c>
      <c r="L115" s="2">
        <v>13684</v>
      </c>
      <c r="M115" s="2">
        <v>114</v>
      </c>
      <c r="N115" s="2">
        <v>329</v>
      </c>
      <c r="O115" s="2"/>
    </row>
    <row r="116" spans="1:15" x14ac:dyDescent="0.15">
      <c r="A116" s="3">
        <v>34911</v>
      </c>
      <c r="B116" s="2">
        <v>2672</v>
      </c>
      <c r="C116" s="2">
        <v>1957</v>
      </c>
      <c r="D116" s="2">
        <v>242</v>
      </c>
      <c r="E116" s="2">
        <v>149</v>
      </c>
      <c r="F116" s="2">
        <v>210</v>
      </c>
      <c r="G116" s="2">
        <v>114</v>
      </c>
      <c r="H116" s="2">
        <v>70258</v>
      </c>
      <c r="I116" s="2">
        <v>24106</v>
      </c>
      <c r="J116" s="2">
        <v>22549</v>
      </c>
      <c r="K116" s="2">
        <v>9841</v>
      </c>
      <c r="L116" s="2">
        <v>13649</v>
      </c>
      <c r="M116" s="2">
        <v>113</v>
      </c>
      <c r="N116" s="2">
        <v>329</v>
      </c>
      <c r="O116" s="2"/>
    </row>
    <row r="117" spans="1:15" x14ac:dyDescent="0.15">
      <c r="A117" s="3">
        <v>34942</v>
      </c>
      <c r="B117" s="2">
        <v>2672</v>
      </c>
      <c r="C117" s="2">
        <v>1993</v>
      </c>
      <c r="D117" s="2">
        <v>240</v>
      </c>
      <c r="E117" s="2">
        <v>148</v>
      </c>
      <c r="F117" s="2">
        <v>172</v>
      </c>
      <c r="G117" s="2">
        <v>119</v>
      </c>
      <c r="H117" s="2">
        <v>70756</v>
      </c>
      <c r="I117" s="2">
        <v>23549</v>
      </c>
      <c r="J117" s="2">
        <v>23566</v>
      </c>
      <c r="K117" s="2">
        <v>9880</v>
      </c>
      <c r="L117" s="2">
        <v>13643</v>
      </c>
      <c r="M117" s="2">
        <v>118</v>
      </c>
      <c r="N117" s="2">
        <v>329</v>
      </c>
      <c r="O117" s="2"/>
    </row>
    <row r="118" spans="1:15" x14ac:dyDescent="0.15">
      <c r="A118" s="3">
        <v>34972</v>
      </c>
      <c r="B118" s="2">
        <v>2857</v>
      </c>
      <c r="C118" s="2">
        <v>2156</v>
      </c>
      <c r="D118" s="2">
        <v>327</v>
      </c>
      <c r="E118" s="2">
        <v>130</v>
      </c>
      <c r="F118" s="2">
        <v>124</v>
      </c>
      <c r="G118" s="2">
        <v>120</v>
      </c>
      <c r="H118" s="2">
        <v>70024</v>
      </c>
      <c r="I118" s="2">
        <v>23538</v>
      </c>
      <c r="J118" s="2">
        <v>23473</v>
      </c>
      <c r="K118" s="2">
        <v>9894</v>
      </c>
      <c r="L118" s="2">
        <v>13001</v>
      </c>
      <c r="M118" s="2">
        <v>118</v>
      </c>
      <c r="N118" s="2">
        <v>328</v>
      </c>
      <c r="O118" s="2"/>
    </row>
    <row r="119" spans="1:15" x14ac:dyDescent="0.15">
      <c r="A119" s="3">
        <v>35003</v>
      </c>
      <c r="B119" s="2">
        <v>2536</v>
      </c>
      <c r="C119" s="2">
        <v>2043</v>
      </c>
      <c r="D119" s="2">
        <v>163</v>
      </c>
      <c r="E119" s="2">
        <v>106</v>
      </c>
      <c r="F119" s="2">
        <v>106</v>
      </c>
      <c r="G119" s="2">
        <v>118</v>
      </c>
      <c r="H119" s="2">
        <v>67465</v>
      </c>
      <c r="I119" s="2">
        <v>22235</v>
      </c>
      <c r="J119" s="2">
        <v>22738</v>
      </c>
      <c r="K119" s="2">
        <v>9580</v>
      </c>
      <c r="L119" s="2">
        <v>12795</v>
      </c>
      <c r="M119" s="2">
        <v>117</v>
      </c>
      <c r="N119" s="2">
        <v>327</v>
      </c>
      <c r="O119" s="2"/>
    </row>
    <row r="120" spans="1:15" x14ac:dyDescent="0.15">
      <c r="A120" s="3">
        <v>35033</v>
      </c>
      <c r="B120" s="2">
        <v>2635</v>
      </c>
      <c r="C120" s="2">
        <v>2090</v>
      </c>
      <c r="D120" s="2">
        <v>184</v>
      </c>
      <c r="E120" s="2">
        <v>128</v>
      </c>
      <c r="F120" s="2">
        <v>111</v>
      </c>
      <c r="G120" s="2">
        <v>122</v>
      </c>
      <c r="H120" s="2">
        <v>67267</v>
      </c>
      <c r="I120" s="2">
        <v>21522</v>
      </c>
      <c r="J120" s="2">
        <v>23354</v>
      </c>
      <c r="K120" s="2">
        <v>9370</v>
      </c>
      <c r="L120" s="2">
        <v>12900</v>
      </c>
      <c r="M120" s="2">
        <v>121</v>
      </c>
      <c r="N120" s="2">
        <v>327</v>
      </c>
      <c r="O120" s="2"/>
    </row>
    <row r="121" spans="1:15" x14ac:dyDescent="0.15">
      <c r="A121" s="3">
        <v>35064</v>
      </c>
      <c r="B121" s="2">
        <v>2688</v>
      </c>
      <c r="C121" s="2">
        <v>2213</v>
      </c>
      <c r="D121" s="2">
        <v>152</v>
      </c>
      <c r="E121" s="2">
        <v>112</v>
      </c>
      <c r="F121" s="2">
        <v>102</v>
      </c>
      <c r="G121" s="2">
        <v>109</v>
      </c>
      <c r="H121" s="2">
        <v>67163</v>
      </c>
      <c r="I121" s="2">
        <v>21361</v>
      </c>
      <c r="J121" s="2">
        <v>23452</v>
      </c>
      <c r="K121" s="2">
        <v>9286</v>
      </c>
      <c r="L121" s="2">
        <v>12955</v>
      </c>
      <c r="M121" s="2">
        <v>109</v>
      </c>
      <c r="N121" s="2">
        <v>334</v>
      </c>
      <c r="O121" s="2"/>
    </row>
    <row r="122" spans="1:15" x14ac:dyDescent="0.15">
      <c r="A122" s="3">
        <v>35095</v>
      </c>
      <c r="B122" s="2">
        <v>3228</v>
      </c>
      <c r="C122" s="2">
        <v>2260</v>
      </c>
      <c r="D122" s="2">
        <v>440</v>
      </c>
      <c r="E122" s="2">
        <v>205</v>
      </c>
      <c r="F122" s="2">
        <v>227</v>
      </c>
      <c r="G122" s="2">
        <v>96</v>
      </c>
      <c r="H122" s="2">
        <v>67957</v>
      </c>
      <c r="I122" s="2">
        <v>20461</v>
      </c>
      <c r="J122" s="2">
        <v>24620</v>
      </c>
      <c r="K122" s="2">
        <v>9375</v>
      </c>
      <c r="L122" s="2">
        <v>13381</v>
      </c>
      <c r="M122" s="2">
        <v>120</v>
      </c>
      <c r="N122" s="2">
        <v>333</v>
      </c>
      <c r="O122" s="2"/>
    </row>
    <row r="123" spans="1:15" x14ac:dyDescent="0.15">
      <c r="A123" s="3">
        <v>35124</v>
      </c>
      <c r="B123" s="2">
        <v>2738</v>
      </c>
      <c r="C123" s="2">
        <v>2245</v>
      </c>
      <c r="D123" s="2">
        <v>212</v>
      </c>
      <c r="E123" s="2">
        <v>89</v>
      </c>
      <c r="F123" s="2">
        <v>99</v>
      </c>
      <c r="G123" s="2">
        <v>93</v>
      </c>
      <c r="H123" s="2">
        <v>67986</v>
      </c>
      <c r="I123" s="2">
        <v>20133</v>
      </c>
      <c r="J123" s="2">
        <v>24732</v>
      </c>
      <c r="K123" s="2">
        <v>9524</v>
      </c>
      <c r="L123" s="2">
        <v>13473</v>
      </c>
      <c r="M123" s="2">
        <v>124</v>
      </c>
      <c r="N123" s="2">
        <v>333</v>
      </c>
      <c r="O123" s="2"/>
    </row>
    <row r="124" spans="1:15" x14ac:dyDescent="0.15">
      <c r="A124" s="3">
        <v>35155</v>
      </c>
      <c r="B124" s="2">
        <v>2826</v>
      </c>
      <c r="C124" s="2">
        <v>2323</v>
      </c>
      <c r="D124" s="2">
        <v>199</v>
      </c>
      <c r="E124" s="2">
        <v>92</v>
      </c>
      <c r="F124" s="2">
        <v>139</v>
      </c>
      <c r="G124" s="2">
        <v>73</v>
      </c>
      <c r="H124" s="2">
        <v>68481</v>
      </c>
      <c r="I124" s="2">
        <v>20428</v>
      </c>
      <c r="J124" s="2">
        <v>24991</v>
      </c>
      <c r="K124" s="2">
        <v>9450</v>
      </c>
      <c r="L124" s="2">
        <v>13488</v>
      </c>
      <c r="M124" s="2">
        <v>124</v>
      </c>
      <c r="N124" s="2">
        <v>332</v>
      </c>
      <c r="O124" s="2"/>
    </row>
    <row r="125" spans="1:15" x14ac:dyDescent="0.15">
      <c r="A125" s="3">
        <v>35185</v>
      </c>
      <c r="B125" s="2">
        <v>3043</v>
      </c>
      <c r="C125" s="2">
        <v>2513</v>
      </c>
      <c r="D125" s="2">
        <v>224</v>
      </c>
      <c r="E125" s="2">
        <v>70</v>
      </c>
      <c r="F125" s="2">
        <v>158</v>
      </c>
      <c r="G125" s="2">
        <v>78</v>
      </c>
      <c r="H125" s="2">
        <v>69361</v>
      </c>
      <c r="I125" s="2">
        <v>19784</v>
      </c>
      <c r="J125" s="2">
        <v>26096</v>
      </c>
      <c r="K125" s="2">
        <v>9381</v>
      </c>
      <c r="L125" s="2">
        <v>13975</v>
      </c>
      <c r="M125" s="2">
        <v>125</v>
      </c>
      <c r="N125" s="2">
        <v>330</v>
      </c>
      <c r="O125" s="2"/>
    </row>
    <row r="126" spans="1:15" x14ac:dyDescent="0.15">
      <c r="A126" s="3">
        <v>35216</v>
      </c>
      <c r="B126" s="2">
        <v>2955</v>
      </c>
      <c r="C126" s="2">
        <v>2379</v>
      </c>
      <c r="D126" s="2">
        <v>237</v>
      </c>
      <c r="E126" s="2">
        <v>71</v>
      </c>
      <c r="F126" s="2">
        <v>189</v>
      </c>
      <c r="G126" s="2">
        <v>79</v>
      </c>
      <c r="H126" s="2">
        <v>71028</v>
      </c>
      <c r="I126" s="2">
        <v>20055</v>
      </c>
      <c r="J126" s="2">
        <v>27446</v>
      </c>
      <c r="K126" s="2">
        <v>9517</v>
      </c>
      <c r="L126" s="2">
        <v>13881</v>
      </c>
      <c r="M126" s="2">
        <v>129</v>
      </c>
      <c r="N126" s="2">
        <v>330</v>
      </c>
      <c r="O126" s="2"/>
    </row>
    <row r="127" spans="1:15" x14ac:dyDescent="0.15">
      <c r="A127" s="3">
        <v>35246</v>
      </c>
      <c r="B127" s="2">
        <v>2954</v>
      </c>
      <c r="C127" s="2">
        <v>2385</v>
      </c>
      <c r="D127" s="2">
        <v>272</v>
      </c>
      <c r="E127" s="2">
        <v>75</v>
      </c>
      <c r="F127" s="2">
        <v>136</v>
      </c>
      <c r="G127" s="2">
        <v>86</v>
      </c>
      <c r="H127" s="2">
        <v>72407</v>
      </c>
      <c r="I127" s="2">
        <v>20749</v>
      </c>
      <c r="J127" s="2">
        <v>28597</v>
      </c>
      <c r="K127" s="2">
        <v>9414</v>
      </c>
      <c r="L127" s="2">
        <v>13522</v>
      </c>
      <c r="M127" s="2">
        <v>125</v>
      </c>
      <c r="N127" s="2">
        <v>330</v>
      </c>
      <c r="O127" s="2"/>
    </row>
    <row r="128" spans="1:15" x14ac:dyDescent="0.15">
      <c r="A128" s="3">
        <v>35277</v>
      </c>
      <c r="B128" s="2">
        <v>3093</v>
      </c>
      <c r="C128" s="2">
        <v>2503</v>
      </c>
      <c r="D128" s="2">
        <v>249</v>
      </c>
      <c r="E128" s="2">
        <v>133</v>
      </c>
      <c r="F128" s="2">
        <v>128</v>
      </c>
      <c r="G128" s="2">
        <v>80</v>
      </c>
      <c r="H128" s="2">
        <v>71432</v>
      </c>
      <c r="I128" s="2">
        <v>21519</v>
      </c>
      <c r="J128" s="2">
        <v>27433</v>
      </c>
      <c r="K128" s="2">
        <v>9364</v>
      </c>
      <c r="L128" s="2">
        <v>12996</v>
      </c>
      <c r="M128" s="2">
        <v>120</v>
      </c>
      <c r="N128" s="2">
        <v>328</v>
      </c>
      <c r="O128" s="2"/>
    </row>
    <row r="129" spans="1:15" x14ac:dyDescent="0.15">
      <c r="A129" s="3">
        <v>35308</v>
      </c>
      <c r="B129" s="2">
        <v>3076</v>
      </c>
      <c r="C129" s="2">
        <v>2475</v>
      </c>
      <c r="D129" s="2">
        <v>274</v>
      </c>
      <c r="E129" s="2">
        <v>119</v>
      </c>
      <c r="F129" s="2">
        <v>127</v>
      </c>
      <c r="G129" s="2">
        <v>81</v>
      </c>
      <c r="H129" s="2">
        <v>72552</v>
      </c>
      <c r="I129" s="2">
        <v>21696</v>
      </c>
      <c r="J129" s="2">
        <v>28293</v>
      </c>
      <c r="K129" s="2">
        <v>9304</v>
      </c>
      <c r="L129" s="2">
        <v>13138</v>
      </c>
      <c r="M129" s="2">
        <v>121</v>
      </c>
      <c r="N129" s="2">
        <v>327</v>
      </c>
      <c r="O129" s="2"/>
    </row>
    <row r="130" spans="1:15" x14ac:dyDescent="0.15">
      <c r="A130" s="3">
        <v>35338</v>
      </c>
      <c r="B130" s="2">
        <v>2898</v>
      </c>
      <c r="C130" s="2">
        <v>2305</v>
      </c>
      <c r="D130" s="2">
        <v>294</v>
      </c>
      <c r="E130" s="2">
        <v>66</v>
      </c>
      <c r="F130" s="2">
        <v>151</v>
      </c>
      <c r="G130" s="2">
        <v>82</v>
      </c>
      <c r="H130" s="2">
        <v>73686</v>
      </c>
      <c r="I130" s="2">
        <v>21058</v>
      </c>
      <c r="J130" s="2">
        <v>29031</v>
      </c>
      <c r="K130" s="2">
        <v>9772</v>
      </c>
      <c r="L130" s="2">
        <v>13691</v>
      </c>
      <c r="M130" s="2">
        <v>134</v>
      </c>
      <c r="N130" s="2">
        <v>324</v>
      </c>
      <c r="O130" s="2"/>
    </row>
    <row r="131" spans="1:15" x14ac:dyDescent="0.15">
      <c r="A131" s="3">
        <v>35369</v>
      </c>
      <c r="B131" s="2">
        <v>2703</v>
      </c>
      <c r="C131" s="2">
        <v>2164</v>
      </c>
      <c r="D131" s="2">
        <v>259</v>
      </c>
      <c r="E131" s="2">
        <v>60</v>
      </c>
      <c r="F131" s="2">
        <v>138</v>
      </c>
      <c r="G131" s="2">
        <v>82</v>
      </c>
      <c r="H131" s="2">
        <v>73079</v>
      </c>
      <c r="I131" s="2">
        <v>20418</v>
      </c>
      <c r="J131" s="2">
        <v>29012</v>
      </c>
      <c r="K131" s="2">
        <v>9724</v>
      </c>
      <c r="L131" s="2">
        <v>13801</v>
      </c>
      <c r="M131" s="2">
        <v>124</v>
      </c>
      <c r="N131" s="2">
        <v>323</v>
      </c>
      <c r="O131" s="2"/>
    </row>
    <row r="132" spans="1:15" x14ac:dyDescent="0.15">
      <c r="A132" s="3">
        <v>35399</v>
      </c>
      <c r="B132" s="2">
        <v>2869</v>
      </c>
      <c r="C132" s="2">
        <v>2092</v>
      </c>
      <c r="D132" s="2">
        <v>493</v>
      </c>
      <c r="E132" s="2">
        <v>63</v>
      </c>
      <c r="F132" s="2">
        <v>141</v>
      </c>
      <c r="G132" s="2">
        <v>80</v>
      </c>
      <c r="H132" s="2">
        <v>74209</v>
      </c>
      <c r="I132" s="2">
        <v>20210</v>
      </c>
      <c r="J132" s="2">
        <v>29753</v>
      </c>
      <c r="K132" s="2">
        <v>9957</v>
      </c>
      <c r="L132" s="2">
        <v>14163</v>
      </c>
      <c r="M132" s="2">
        <v>126</v>
      </c>
      <c r="N132" s="2">
        <v>321</v>
      </c>
      <c r="O132" s="2"/>
    </row>
    <row r="133" spans="1:15" x14ac:dyDescent="0.15">
      <c r="A133" s="3">
        <v>35430</v>
      </c>
      <c r="B133" s="2">
        <v>2671</v>
      </c>
      <c r="C133" s="2">
        <v>2086</v>
      </c>
      <c r="D133" s="2">
        <v>267</v>
      </c>
      <c r="E133" s="2">
        <v>75</v>
      </c>
      <c r="F133" s="2">
        <v>159</v>
      </c>
      <c r="G133" s="2">
        <v>84</v>
      </c>
      <c r="H133" s="2">
        <v>77166</v>
      </c>
      <c r="I133" s="2">
        <v>20631</v>
      </c>
      <c r="J133" s="2">
        <v>30909</v>
      </c>
      <c r="K133" s="2">
        <v>10407</v>
      </c>
      <c r="L133" s="2">
        <v>15091</v>
      </c>
      <c r="M133" s="2">
        <v>128</v>
      </c>
      <c r="N133" s="2">
        <v>338</v>
      </c>
      <c r="O133" s="2"/>
    </row>
    <row r="134" spans="1:15" x14ac:dyDescent="0.15">
      <c r="A134" s="3">
        <v>35461</v>
      </c>
      <c r="B134" s="2">
        <v>2814</v>
      </c>
      <c r="C134" s="2">
        <v>2078</v>
      </c>
      <c r="D134" s="2">
        <v>223</v>
      </c>
      <c r="E134" s="2">
        <v>70</v>
      </c>
      <c r="F134" s="2">
        <v>356</v>
      </c>
      <c r="G134" s="2">
        <v>87</v>
      </c>
      <c r="H134" s="2">
        <v>79341</v>
      </c>
      <c r="I134" s="2">
        <v>20537</v>
      </c>
      <c r="J134" s="2">
        <v>33109</v>
      </c>
      <c r="K134" s="2">
        <v>10484</v>
      </c>
      <c r="L134" s="2">
        <v>15086</v>
      </c>
      <c r="M134" s="2">
        <v>125</v>
      </c>
      <c r="N134" s="2">
        <v>337</v>
      </c>
      <c r="O134" s="2"/>
    </row>
    <row r="135" spans="1:15" x14ac:dyDescent="0.15">
      <c r="A135" s="3">
        <v>35489</v>
      </c>
      <c r="B135" s="2">
        <v>4184</v>
      </c>
      <c r="C135" s="2">
        <v>2580</v>
      </c>
      <c r="D135" s="2">
        <v>545</v>
      </c>
      <c r="E135" s="2">
        <v>245</v>
      </c>
      <c r="F135" s="2">
        <v>723</v>
      </c>
      <c r="G135" s="2">
        <v>91</v>
      </c>
      <c r="H135" s="2">
        <v>80626</v>
      </c>
      <c r="I135" s="2">
        <v>20491</v>
      </c>
      <c r="J135" s="2">
        <v>34282</v>
      </c>
      <c r="K135" s="2">
        <v>10515</v>
      </c>
      <c r="L135" s="2">
        <v>15197</v>
      </c>
      <c r="M135" s="2">
        <v>141</v>
      </c>
      <c r="N135" s="2">
        <v>337</v>
      </c>
      <c r="O135" s="2"/>
    </row>
    <row r="136" spans="1:15" x14ac:dyDescent="0.15">
      <c r="A136" s="3">
        <v>35520</v>
      </c>
      <c r="B136" s="2">
        <v>2852</v>
      </c>
      <c r="C136" s="2">
        <v>2085</v>
      </c>
      <c r="D136" s="2">
        <v>268</v>
      </c>
      <c r="E136" s="2">
        <v>137</v>
      </c>
      <c r="F136" s="2">
        <v>275</v>
      </c>
      <c r="G136" s="2">
        <v>87</v>
      </c>
      <c r="H136" s="2">
        <v>81962</v>
      </c>
      <c r="I136" s="2">
        <v>21315</v>
      </c>
      <c r="J136" s="2">
        <v>34169</v>
      </c>
      <c r="K136" s="2">
        <v>10569</v>
      </c>
      <c r="L136" s="2">
        <v>15776</v>
      </c>
      <c r="M136" s="2">
        <v>133</v>
      </c>
      <c r="N136" s="2">
        <v>336</v>
      </c>
      <c r="O136" s="2"/>
    </row>
    <row r="137" spans="1:15" x14ac:dyDescent="0.15">
      <c r="A137" s="3">
        <v>35550</v>
      </c>
      <c r="B137" s="2">
        <v>4154</v>
      </c>
      <c r="C137" s="2">
        <v>2434</v>
      </c>
      <c r="D137" s="2">
        <v>1154</v>
      </c>
      <c r="E137" s="2">
        <v>229</v>
      </c>
      <c r="F137" s="2">
        <v>250</v>
      </c>
      <c r="G137" s="2">
        <v>87</v>
      </c>
      <c r="H137" s="2">
        <v>82383</v>
      </c>
      <c r="I137" s="2">
        <v>21349</v>
      </c>
      <c r="J137" s="2">
        <v>34483</v>
      </c>
      <c r="K137" s="2">
        <v>10899</v>
      </c>
      <c r="L137" s="2">
        <v>15524</v>
      </c>
      <c r="M137" s="2">
        <v>128</v>
      </c>
      <c r="N137" s="2">
        <v>335</v>
      </c>
      <c r="O137" s="2"/>
    </row>
    <row r="138" spans="1:15" x14ac:dyDescent="0.15">
      <c r="A138" s="3">
        <v>35581</v>
      </c>
      <c r="B138" s="2">
        <v>3390</v>
      </c>
      <c r="C138" s="2">
        <v>2450</v>
      </c>
      <c r="D138" s="2">
        <v>370</v>
      </c>
      <c r="E138" s="2">
        <v>118</v>
      </c>
      <c r="F138" s="2">
        <v>369</v>
      </c>
      <c r="G138" s="2">
        <v>83</v>
      </c>
      <c r="H138" s="2">
        <v>78577</v>
      </c>
      <c r="I138" s="2">
        <v>20690</v>
      </c>
      <c r="J138" s="2">
        <v>32884</v>
      </c>
      <c r="K138" s="2">
        <v>9820</v>
      </c>
      <c r="L138" s="2">
        <v>14804</v>
      </c>
      <c r="M138" s="2">
        <v>379</v>
      </c>
      <c r="N138" s="2">
        <v>335</v>
      </c>
      <c r="O138" s="2"/>
    </row>
    <row r="139" spans="1:15" x14ac:dyDescent="0.15">
      <c r="A139" s="3">
        <v>35611</v>
      </c>
      <c r="B139" s="2">
        <v>3257</v>
      </c>
      <c r="C139" s="2">
        <v>2731</v>
      </c>
      <c r="D139" s="2">
        <v>183</v>
      </c>
      <c r="E139" s="2">
        <v>86</v>
      </c>
      <c r="F139" s="2">
        <v>173</v>
      </c>
      <c r="G139" s="2">
        <v>84</v>
      </c>
      <c r="H139" s="2">
        <v>78444</v>
      </c>
      <c r="I139" s="2">
        <v>19563</v>
      </c>
      <c r="J139" s="2">
        <v>34548</v>
      </c>
      <c r="K139" s="2">
        <v>9358</v>
      </c>
      <c r="L139" s="2">
        <v>14849</v>
      </c>
      <c r="M139" s="2">
        <v>126</v>
      </c>
      <c r="N139" s="2">
        <v>335</v>
      </c>
      <c r="O139" s="2"/>
    </row>
    <row r="140" spans="1:15" x14ac:dyDescent="0.15">
      <c r="A140" s="3">
        <v>35642</v>
      </c>
      <c r="B140" s="2">
        <v>3259</v>
      </c>
      <c r="C140" s="2">
        <v>2633</v>
      </c>
      <c r="D140" s="2">
        <v>197</v>
      </c>
      <c r="E140" s="2">
        <v>85</v>
      </c>
      <c r="F140" s="2">
        <v>257</v>
      </c>
      <c r="G140" s="2">
        <v>87</v>
      </c>
      <c r="H140" s="2">
        <v>80316</v>
      </c>
      <c r="I140" s="2">
        <v>19396</v>
      </c>
      <c r="J140" s="2">
        <v>36876</v>
      </c>
      <c r="K140" s="2">
        <v>9364</v>
      </c>
      <c r="L140" s="2">
        <v>14552</v>
      </c>
      <c r="M140" s="2">
        <v>128</v>
      </c>
      <c r="N140" s="2">
        <v>335</v>
      </c>
      <c r="O140" s="2"/>
    </row>
    <row r="141" spans="1:15" x14ac:dyDescent="0.15">
      <c r="A141" s="3">
        <v>35673</v>
      </c>
      <c r="B141" s="2">
        <v>3014</v>
      </c>
      <c r="C141" s="2">
        <v>2519</v>
      </c>
      <c r="D141" s="2">
        <v>182</v>
      </c>
      <c r="E141" s="2">
        <v>78</v>
      </c>
      <c r="F141" s="2">
        <v>153</v>
      </c>
      <c r="G141" s="2">
        <v>82</v>
      </c>
      <c r="H141" s="2">
        <v>79584</v>
      </c>
      <c r="I141" s="2">
        <v>19271</v>
      </c>
      <c r="J141" s="2">
        <v>36035</v>
      </c>
      <c r="K141" s="2">
        <v>9792</v>
      </c>
      <c r="L141" s="2">
        <v>14362</v>
      </c>
      <c r="M141" s="2">
        <v>124</v>
      </c>
      <c r="N141" s="2">
        <v>334</v>
      </c>
      <c r="O141" s="2"/>
    </row>
    <row r="142" spans="1:15" x14ac:dyDescent="0.15">
      <c r="A142" s="3">
        <v>35703</v>
      </c>
      <c r="B142" s="2">
        <v>3108</v>
      </c>
      <c r="C142" s="2">
        <v>2681</v>
      </c>
      <c r="D142" s="2">
        <v>120</v>
      </c>
      <c r="E142" s="2">
        <v>77</v>
      </c>
      <c r="F142" s="2">
        <v>149</v>
      </c>
      <c r="G142" s="2">
        <v>81</v>
      </c>
      <c r="H142" s="2">
        <v>80540</v>
      </c>
      <c r="I142" s="2">
        <v>19874</v>
      </c>
      <c r="J142" s="2">
        <v>35759</v>
      </c>
      <c r="K142" s="2">
        <v>9427</v>
      </c>
      <c r="L142" s="2">
        <v>15357</v>
      </c>
      <c r="M142" s="2">
        <v>123</v>
      </c>
      <c r="N142" s="2">
        <v>332</v>
      </c>
      <c r="O142" s="2"/>
    </row>
    <row r="143" spans="1:15" x14ac:dyDescent="0.15">
      <c r="A143" s="3">
        <v>35734</v>
      </c>
      <c r="B143" s="2">
        <v>3780</v>
      </c>
      <c r="C143" s="2">
        <v>2545</v>
      </c>
      <c r="D143" s="2">
        <v>639</v>
      </c>
      <c r="E143" s="2">
        <v>184</v>
      </c>
      <c r="F143" s="2">
        <v>337</v>
      </c>
      <c r="G143" s="2">
        <v>75</v>
      </c>
      <c r="H143" s="2">
        <v>78805</v>
      </c>
      <c r="I143" s="2">
        <v>19504</v>
      </c>
      <c r="J143" s="2">
        <v>35075</v>
      </c>
      <c r="K143" s="2">
        <v>9284</v>
      </c>
      <c r="L143" s="2">
        <v>14828</v>
      </c>
      <c r="M143" s="2">
        <v>114</v>
      </c>
      <c r="N143" s="2">
        <v>332</v>
      </c>
      <c r="O143" s="2"/>
    </row>
    <row r="144" spans="1:15" x14ac:dyDescent="0.15">
      <c r="A144" s="3">
        <v>35764</v>
      </c>
      <c r="B144" s="2">
        <v>2778</v>
      </c>
      <c r="C144" s="2">
        <v>2161</v>
      </c>
      <c r="D144" s="2">
        <v>254</v>
      </c>
      <c r="E144" s="2">
        <v>111</v>
      </c>
      <c r="F144" s="2">
        <v>174</v>
      </c>
      <c r="G144" s="2">
        <v>78</v>
      </c>
      <c r="H144" s="2">
        <v>80275</v>
      </c>
      <c r="I144" s="2">
        <v>20323</v>
      </c>
      <c r="J144" s="2">
        <v>35957</v>
      </c>
      <c r="K144" s="2">
        <v>9185</v>
      </c>
      <c r="L144" s="2">
        <v>14692</v>
      </c>
      <c r="M144" s="2">
        <v>118</v>
      </c>
      <c r="N144" s="2">
        <v>332</v>
      </c>
      <c r="O144" s="2"/>
    </row>
    <row r="145" spans="1:15" x14ac:dyDescent="0.15">
      <c r="A145" s="3">
        <v>35795</v>
      </c>
      <c r="B145" s="2">
        <v>2946</v>
      </c>
      <c r="C145" s="2">
        <v>2354</v>
      </c>
      <c r="D145" s="2">
        <v>224</v>
      </c>
      <c r="E145" s="2">
        <v>134</v>
      </c>
      <c r="F145" s="2">
        <v>158</v>
      </c>
      <c r="G145" s="2">
        <v>76</v>
      </c>
      <c r="H145" s="2">
        <v>81563</v>
      </c>
      <c r="I145" s="2">
        <v>20517</v>
      </c>
      <c r="J145" s="2">
        <v>36507</v>
      </c>
      <c r="K145" s="2">
        <v>9731</v>
      </c>
      <c r="L145" s="2">
        <v>14697</v>
      </c>
      <c r="M145" s="2">
        <v>111</v>
      </c>
      <c r="N145" s="2">
        <v>344</v>
      </c>
      <c r="O145" s="2"/>
    </row>
    <row r="146" spans="1:15" x14ac:dyDescent="0.15">
      <c r="A146" s="3">
        <v>35826</v>
      </c>
      <c r="B146" s="2">
        <v>3042</v>
      </c>
      <c r="C146" s="2">
        <v>2340</v>
      </c>
      <c r="D146" s="2">
        <v>260</v>
      </c>
      <c r="E146" s="2">
        <v>106</v>
      </c>
      <c r="F146" s="2">
        <v>258</v>
      </c>
      <c r="G146" s="2">
        <v>78</v>
      </c>
      <c r="H146" s="2">
        <v>81213</v>
      </c>
      <c r="I146" s="2">
        <v>18840</v>
      </c>
      <c r="J146" s="2">
        <v>38000</v>
      </c>
      <c r="K146" s="2">
        <v>9461</v>
      </c>
      <c r="L146" s="2">
        <v>14797</v>
      </c>
      <c r="M146" s="2">
        <v>115</v>
      </c>
      <c r="N146" s="2">
        <v>339</v>
      </c>
      <c r="O146" s="2"/>
    </row>
    <row r="147" spans="1:15" x14ac:dyDescent="0.15">
      <c r="A147" s="3">
        <v>35854</v>
      </c>
      <c r="B147" s="2">
        <v>2864</v>
      </c>
      <c r="C147" s="2">
        <v>2263</v>
      </c>
      <c r="D147" s="2">
        <v>226</v>
      </c>
      <c r="E147" s="2">
        <v>112</v>
      </c>
      <c r="F147" s="2">
        <v>186</v>
      </c>
      <c r="G147" s="2">
        <v>77</v>
      </c>
      <c r="H147" s="2">
        <v>79791</v>
      </c>
      <c r="I147" s="2">
        <v>17802</v>
      </c>
      <c r="J147" s="2">
        <v>38032</v>
      </c>
      <c r="K147" s="2">
        <v>9378</v>
      </c>
      <c r="L147" s="2">
        <v>14467</v>
      </c>
      <c r="M147" s="2">
        <v>112</v>
      </c>
      <c r="N147" s="2">
        <v>338</v>
      </c>
      <c r="O147" s="2"/>
    </row>
    <row r="148" spans="1:15" x14ac:dyDescent="0.15">
      <c r="A148" s="3">
        <v>35885</v>
      </c>
      <c r="B148" s="2">
        <v>3467</v>
      </c>
      <c r="C148" s="2">
        <v>2910</v>
      </c>
      <c r="D148" s="2">
        <v>192</v>
      </c>
      <c r="E148" s="2">
        <v>81</v>
      </c>
      <c r="F148" s="2">
        <v>211</v>
      </c>
      <c r="G148" s="2">
        <v>73</v>
      </c>
      <c r="H148" s="2">
        <v>81537</v>
      </c>
      <c r="I148" s="2">
        <v>17554</v>
      </c>
      <c r="J148" s="2">
        <v>39527</v>
      </c>
      <c r="K148" s="2">
        <v>9327</v>
      </c>
      <c r="L148" s="2">
        <v>15011</v>
      </c>
      <c r="M148" s="2">
        <v>118</v>
      </c>
      <c r="N148" s="2">
        <v>337</v>
      </c>
      <c r="O148" s="2"/>
    </row>
    <row r="149" spans="1:15" x14ac:dyDescent="0.15">
      <c r="A149" s="3">
        <v>35915</v>
      </c>
      <c r="B149" s="2">
        <v>3166</v>
      </c>
      <c r="C149" s="2">
        <v>2541</v>
      </c>
      <c r="D149" s="2">
        <v>241</v>
      </c>
      <c r="E149" s="2">
        <v>74</v>
      </c>
      <c r="F149" s="2">
        <v>236</v>
      </c>
      <c r="G149" s="2">
        <v>74</v>
      </c>
      <c r="H149" s="2">
        <v>81760</v>
      </c>
      <c r="I149" s="2">
        <v>18593</v>
      </c>
      <c r="J149" s="2">
        <v>38510</v>
      </c>
      <c r="K149" s="2">
        <v>9424</v>
      </c>
      <c r="L149" s="2">
        <v>15097</v>
      </c>
      <c r="M149" s="2">
        <v>136</v>
      </c>
      <c r="N149" s="2">
        <v>337</v>
      </c>
      <c r="O149" s="2"/>
    </row>
    <row r="150" spans="1:15" x14ac:dyDescent="0.15">
      <c r="A150" s="3">
        <v>35946</v>
      </c>
      <c r="B150" s="2">
        <v>3180</v>
      </c>
      <c r="C150" s="2">
        <v>2404</v>
      </c>
      <c r="D150" s="2">
        <v>337</v>
      </c>
      <c r="E150" s="2">
        <v>140</v>
      </c>
      <c r="F150" s="2">
        <v>230</v>
      </c>
      <c r="G150" s="2">
        <v>69</v>
      </c>
      <c r="H150" s="2">
        <v>79716</v>
      </c>
      <c r="I150" s="2">
        <v>18311</v>
      </c>
      <c r="J150" s="2">
        <v>37227</v>
      </c>
      <c r="K150" s="2">
        <v>9498</v>
      </c>
      <c r="L150" s="2">
        <v>14554</v>
      </c>
      <c r="M150" s="2">
        <v>126</v>
      </c>
      <c r="N150" s="2">
        <v>337</v>
      </c>
      <c r="O150" s="2"/>
    </row>
    <row r="151" spans="1:15" x14ac:dyDescent="0.15">
      <c r="A151" s="3">
        <v>35976</v>
      </c>
      <c r="B151" s="2">
        <v>3311</v>
      </c>
      <c r="C151" s="2">
        <v>2735</v>
      </c>
      <c r="D151" s="2">
        <v>203</v>
      </c>
      <c r="E151" s="2">
        <v>100</v>
      </c>
      <c r="F151" s="2">
        <v>191</v>
      </c>
      <c r="G151" s="2">
        <v>82</v>
      </c>
      <c r="H151" s="2">
        <v>84073</v>
      </c>
      <c r="I151" s="2">
        <v>19476</v>
      </c>
      <c r="J151" s="2">
        <v>38822</v>
      </c>
      <c r="K151" s="2">
        <v>9844</v>
      </c>
      <c r="L151" s="2">
        <v>15801</v>
      </c>
      <c r="M151" s="2">
        <v>130</v>
      </c>
      <c r="N151" s="2">
        <v>333</v>
      </c>
      <c r="O151" s="2"/>
    </row>
    <row r="152" spans="1:15" x14ac:dyDescent="0.15">
      <c r="A152" s="3">
        <v>36007</v>
      </c>
      <c r="B152" s="2">
        <v>4946</v>
      </c>
      <c r="C152" s="2">
        <v>3168</v>
      </c>
      <c r="D152" s="2">
        <v>552</v>
      </c>
      <c r="E152" s="2">
        <v>406</v>
      </c>
      <c r="F152" s="2">
        <v>625</v>
      </c>
      <c r="G152" s="2">
        <v>195</v>
      </c>
      <c r="H152" s="2">
        <v>95016</v>
      </c>
      <c r="I152" s="2">
        <v>21278</v>
      </c>
      <c r="J152" s="2">
        <v>45772</v>
      </c>
      <c r="K152" s="2">
        <v>10748</v>
      </c>
      <c r="L152" s="2">
        <v>17218</v>
      </c>
      <c r="M152" s="2">
        <v>0</v>
      </c>
      <c r="N152" s="2">
        <v>332</v>
      </c>
      <c r="O152" s="2"/>
    </row>
    <row r="153" spans="1:15" x14ac:dyDescent="0.15">
      <c r="A153" s="3">
        <v>36038</v>
      </c>
      <c r="B153" s="2">
        <v>3388</v>
      </c>
      <c r="C153" s="2">
        <v>2795</v>
      </c>
      <c r="D153" s="2">
        <v>269</v>
      </c>
      <c r="E153" s="2">
        <v>95</v>
      </c>
      <c r="F153" s="2">
        <v>166</v>
      </c>
      <c r="G153" s="2">
        <v>63</v>
      </c>
      <c r="H153" s="2">
        <v>100342</v>
      </c>
      <c r="I153" s="2">
        <v>22045</v>
      </c>
      <c r="J153" s="2">
        <v>47759</v>
      </c>
      <c r="K153" s="2">
        <v>11774</v>
      </c>
      <c r="L153" s="2">
        <v>18647</v>
      </c>
      <c r="M153" s="2">
        <v>117</v>
      </c>
      <c r="N153" s="2">
        <v>332</v>
      </c>
      <c r="O153" s="2"/>
    </row>
    <row r="154" spans="1:15" x14ac:dyDescent="0.15">
      <c r="A154" s="3">
        <v>36068</v>
      </c>
      <c r="B154" s="2">
        <v>3154</v>
      </c>
      <c r="C154" s="2">
        <v>2545</v>
      </c>
      <c r="D154" s="2">
        <v>333</v>
      </c>
      <c r="E154" s="2">
        <v>47</v>
      </c>
      <c r="F154" s="2">
        <v>164</v>
      </c>
      <c r="G154" s="2">
        <v>65</v>
      </c>
      <c r="H154" s="2">
        <v>82410</v>
      </c>
      <c r="I154" s="2">
        <v>20163</v>
      </c>
      <c r="J154" s="2">
        <v>35989</v>
      </c>
      <c r="K154" s="2">
        <v>9814</v>
      </c>
      <c r="L154" s="2">
        <v>16326</v>
      </c>
      <c r="M154" s="2">
        <v>118</v>
      </c>
      <c r="N154" s="2">
        <v>331</v>
      </c>
      <c r="O154" s="2"/>
    </row>
    <row r="155" spans="1:15" x14ac:dyDescent="0.15">
      <c r="A155" s="3">
        <v>36099</v>
      </c>
      <c r="B155" s="2">
        <v>2903</v>
      </c>
      <c r="C155" s="2">
        <v>2309</v>
      </c>
      <c r="D155" s="2">
        <v>273</v>
      </c>
      <c r="E155" s="2">
        <v>46</v>
      </c>
      <c r="F155" s="2">
        <v>211</v>
      </c>
      <c r="G155" s="2">
        <v>64</v>
      </c>
      <c r="H155" s="2">
        <v>79930</v>
      </c>
      <c r="I155" s="2">
        <v>19115</v>
      </c>
      <c r="J155" s="2">
        <v>35015</v>
      </c>
      <c r="K155" s="2">
        <v>10014</v>
      </c>
      <c r="L155" s="2">
        <v>15640</v>
      </c>
      <c r="M155" s="2">
        <v>146</v>
      </c>
      <c r="N155" s="2">
        <v>329</v>
      </c>
      <c r="O155" s="2"/>
    </row>
    <row r="156" spans="1:15" x14ac:dyDescent="0.15">
      <c r="A156" s="3">
        <v>36129</v>
      </c>
      <c r="B156" s="2">
        <v>2924</v>
      </c>
      <c r="C156" s="2">
        <v>2218</v>
      </c>
      <c r="D156" s="2">
        <v>354</v>
      </c>
      <c r="E156" s="2">
        <v>86</v>
      </c>
      <c r="F156" s="2">
        <v>200</v>
      </c>
      <c r="G156" s="2">
        <v>66</v>
      </c>
      <c r="H156" s="2">
        <v>81726</v>
      </c>
      <c r="I156" s="2">
        <v>19641</v>
      </c>
      <c r="J156" s="2">
        <v>35878</v>
      </c>
      <c r="K156" s="2">
        <v>10117</v>
      </c>
      <c r="L156" s="2">
        <v>15969</v>
      </c>
      <c r="M156" s="2">
        <v>121</v>
      </c>
      <c r="N156" s="2">
        <v>329</v>
      </c>
      <c r="O156" s="2"/>
    </row>
    <row r="157" spans="1:15" x14ac:dyDescent="0.15">
      <c r="A157" s="3">
        <v>36160</v>
      </c>
      <c r="B157" s="2">
        <v>2691</v>
      </c>
      <c r="C157" s="2">
        <v>2080</v>
      </c>
      <c r="D157" s="2">
        <v>228</v>
      </c>
      <c r="E157" s="2">
        <v>64</v>
      </c>
      <c r="F157" s="2">
        <v>256</v>
      </c>
      <c r="G157" s="2">
        <v>63</v>
      </c>
      <c r="H157" s="2">
        <v>80051</v>
      </c>
      <c r="I157" s="2">
        <v>18636</v>
      </c>
      <c r="J157" s="2">
        <v>35715</v>
      </c>
      <c r="K157" s="2">
        <v>9960</v>
      </c>
      <c r="L157" s="2">
        <v>15625</v>
      </c>
      <c r="M157" s="2">
        <v>115</v>
      </c>
      <c r="N157" s="2">
        <v>321</v>
      </c>
      <c r="O157" s="2"/>
    </row>
    <row r="158" spans="1:15" x14ac:dyDescent="0.15">
      <c r="A158" s="3">
        <v>36191</v>
      </c>
      <c r="B158" s="2">
        <v>2646</v>
      </c>
      <c r="C158" s="2">
        <v>2022</v>
      </c>
      <c r="D158" s="2">
        <v>307</v>
      </c>
      <c r="E158" s="2">
        <v>52</v>
      </c>
      <c r="F158" s="2">
        <v>200</v>
      </c>
      <c r="G158" s="2">
        <v>65</v>
      </c>
      <c r="H158" s="2">
        <v>81550</v>
      </c>
      <c r="I158" s="2">
        <v>17929</v>
      </c>
      <c r="J158" s="2">
        <v>36716</v>
      </c>
      <c r="K158" s="2">
        <v>6240</v>
      </c>
      <c r="L158" s="2">
        <v>20561</v>
      </c>
      <c r="M158" s="2">
        <v>104</v>
      </c>
      <c r="N158" s="2">
        <v>318</v>
      </c>
      <c r="O158" s="2"/>
    </row>
    <row r="159" spans="1:15" x14ac:dyDescent="0.15">
      <c r="A159" s="3">
        <v>36219</v>
      </c>
      <c r="B159" s="2">
        <v>2325</v>
      </c>
      <c r="C159" s="2">
        <v>1807</v>
      </c>
      <c r="D159" s="2">
        <v>190</v>
      </c>
      <c r="E159" s="2">
        <v>47</v>
      </c>
      <c r="F159" s="2">
        <v>215</v>
      </c>
      <c r="G159" s="2">
        <v>66</v>
      </c>
      <c r="H159" s="2">
        <v>81847</v>
      </c>
      <c r="I159" s="2">
        <v>18173</v>
      </c>
      <c r="J159" s="2">
        <v>36336</v>
      </c>
      <c r="K159" s="2">
        <v>5446</v>
      </c>
      <c r="L159" s="2">
        <v>21790</v>
      </c>
      <c r="M159" s="2">
        <v>102</v>
      </c>
      <c r="N159" s="2">
        <v>318</v>
      </c>
      <c r="O159" s="2"/>
    </row>
    <row r="160" spans="1:15" x14ac:dyDescent="0.15">
      <c r="A160" s="3">
        <v>36250</v>
      </c>
      <c r="B160" s="2">
        <v>2956</v>
      </c>
      <c r="C160" s="2">
        <v>2130</v>
      </c>
      <c r="D160" s="2">
        <v>299</v>
      </c>
      <c r="E160" s="2">
        <v>328</v>
      </c>
      <c r="F160" s="2">
        <v>133</v>
      </c>
      <c r="G160" s="2">
        <v>66</v>
      </c>
      <c r="H160" s="2">
        <v>83397</v>
      </c>
      <c r="I160" s="2">
        <v>15928</v>
      </c>
      <c r="J160" s="2">
        <v>41836</v>
      </c>
      <c r="K160" s="2">
        <v>19072</v>
      </c>
      <c r="L160" s="2">
        <v>6459</v>
      </c>
      <c r="M160" s="2">
        <v>102</v>
      </c>
      <c r="N160" s="2">
        <v>352</v>
      </c>
      <c r="O160" s="2"/>
    </row>
    <row r="161" spans="1:15" x14ac:dyDescent="0.15">
      <c r="A161" s="3">
        <v>36280</v>
      </c>
      <c r="B161" s="2">
        <v>2562</v>
      </c>
      <c r="C161" s="2">
        <v>1904</v>
      </c>
      <c r="D161" s="2">
        <v>215</v>
      </c>
      <c r="E161" s="2">
        <v>258</v>
      </c>
      <c r="F161" s="2">
        <v>116</v>
      </c>
      <c r="G161" s="2">
        <v>69</v>
      </c>
      <c r="H161" s="2">
        <v>76916</v>
      </c>
      <c r="I161" s="2">
        <v>15397</v>
      </c>
      <c r="J161" s="2">
        <v>36162</v>
      </c>
      <c r="K161" s="2">
        <v>18869</v>
      </c>
      <c r="L161" s="2">
        <v>6381</v>
      </c>
      <c r="M161" s="2">
        <v>107</v>
      </c>
      <c r="N161" s="2">
        <v>351</v>
      </c>
      <c r="O161" s="2"/>
    </row>
    <row r="162" spans="1:15" x14ac:dyDescent="0.15">
      <c r="A162" s="3">
        <v>36311</v>
      </c>
      <c r="B162" s="2">
        <v>4726</v>
      </c>
      <c r="C162" s="2">
        <v>2095</v>
      </c>
      <c r="D162" s="2">
        <v>997</v>
      </c>
      <c r="E162" s="2">
        <v>1323</v>
      </c>
      <c r="F162" s="2">
        <v>246</v>
      </c>
      <c r="G162" s="2">
        <v>65</v>
      </c>
      <c r="H162" s="2">
        <v>78745</v>
      </c>
      <c r="I162" s="2">
        <v>14940</v>
      </c>
      <c r="J162" s="2">
        <v>39087</v>
      </c>
      <c r="K162" s="2">
        <v>18629</v>
      </c>
      <c r="L162" s="2">
        <v>5988</v>
      </c>
      <c r="M162" s="2">
        <v>101</v>
      </c>
      <c r="N162" s="2">
        <v>351</v>
      </c>
      <c r="O162" s="2"/>
    </row>
    <row r="163" spans="1:15" x14ac:dyDescent="0.15">
      <c r="A163" s="3">
        <v>36341</v>
      </c>
      <c r="B163" s="2">
        <v>2926</v>
      </c>
      <c r="C163" s="2">
        <v>1864</v>
      </c>
      <c r="D163" s="2">
        <v>491</v>
      </c>
      <c r="E163" s="2">
        <v>373</v>
      </c>
      <c r="F163" s="2">
        <v>134</v>
      </c>
      <c r="G163" s="2">
        <v>64</v>
      </c>
      <c r="H163" s="2">
        <v>82331</v>
      </c>
      <c r="I163" s="2">
        <v>16499</v>
      </c>
      <c r="J163" s="2">
        <v>38307</v>
      </c>
      <c r="K163" s="2">
        <v>21385</v>
      </c>
      <c r="L163" s="2">
        <v>6041</v>
      </c>
      <c r="M163" s="2">
        <v>99</v>
      </c>
      <c r="N163" s="2">
        <v>352</v>
      </c>
      <c r="O163" s="2"/>
    </row>
    <row r="164" spans="1:15" x14ac:dyDescent="0.15">
      <c r="A164" s="3">
        <v>36372</v>
      </c>
      <c r="B164" s="2">
        <v>2477</v>
      </c>
      <c r="C164" s="2">
        <v>1909</v>
      </c>
      <c r="D164" s="2">
        <v>219</v>
      </c>
      <c r="E164" s="2">
        <v>174</v>
      </c>
      <c r="F164" s="2">
        <v>115</v>
      </c>
      <c r="G164" s="2">
        <v>60</v>
      </c>
      <c r="H164" s="2">
        <v>83298</v>
      </c>
      <c r="I164" s="2">
        <v>16812</v>
      </c>
      <c r="J164" s="2">
        <v>37540</v>
      </c>
      <c r="K164" s="2">
        <v>22605</v>
      </c>
      <c r="L164" s="2">
        <v>6247</v>
      </c>
      <c r="M164" s="2">
        <v>94</v>
      </c>
      <c r="N164" s="2">
        <v>352</v>
      </c>
      <c r="O164" s="2"/>
    </row>
    <row r="165" spans="1:15" x14ac:dyDescent="0.15">
      <c r="A165" s="3">
        <v>36403</v>
      </c>
      <c r="B165" s="2">
        <v>3716</v>
      </c>
      <c r="C165" s="2">
        <v>2032</v>
      </c>
      <c r="D165" s="2">
        <v>549</v>
      </c>
      <c r="E165" s="2">
        <v>874</v>
      </c>
      <c r="F165" s="2">
        <v>183</v>
      </c>
      <c r="G165" s="2">
        <v>78</v>
      </c>
      <c r="H165" s="2">
        <v>81955</v>
      </c>
      <c r="I165" s="2">
        <v>16544</v>
      </c>
      <c r="J165" s="2">
        <v>37229</v>
      </c>
      <c r="K165" s="2">
        <v>22107</v>
      </c>
      <c r="L165" s="2">
        <v>5980</v>
      </c>
      <c r="M165" s="2">
        <v>95</v>
      </c>
      <c r="N165" s="2">
        <v>352</v>
      </c>
      <c r="O165" s="2"/>
    </row>
    <row r="166" spans="1:15" x14ac:dyDescent="0.15">
      <c r="A166" s="3">
        <v>36433</v>
      </c>
      <c r="B166" s="2">
        <v>3389</v>
      </c>
      <c r="C166" s="2">
        <v>1956</v>
      </c>
      <c r="D166" s="2">
        <v>400</v>
      </c>
      <c r="E166" s="2">
        <v>672</v>
      </c>
      <c r="F166" s="2">
        <v>270</v>
      </c>
      <c r="G166" s="2">
        <v>91</v>
      </c>
      <c r="H166" s="2">
        <v>81793</v>
      </c>
      <c r="I166" s="2">
        <v>16636</v>
      </c>
      <c r="J166" s="2">
        <v>37621</v>
      </c>
      <c r="K166" s="2">
        <v>21355</v>
      </c>
      <c r="L166" s="2">
        <v>6069</v>
      </c>
      <c r="M166" s="2">
        <v>112</v>
      </c>
      <c r="N166" s="2">
        <v>352</v>
      </c>
      <c r="O166" s="2"/>
    </row>
    <row r="167" spans="1:15" x14ac:dyDescent="0.15">
      <c r="A167" s="3">
        <v>36464</v>
      </c>
      <c r="B167" s="2">
        <v>4240</v>
      </c>
      <c r="C167" s="2">
        <v>1954</v>
      </c>
      <c r="D167" s="2">
        <v>955</v>
      </c>
      <c r="E167" s="2">
        <v>941</v>
      </c>
      <c r="F167" s="2">
        <v>298</v>
      </c>
      <c r="G167" s="2">
        <v>92</v>
      </c>
      <c r="H167" s="2">
        <v>84117</v>
      </c>
      <c r="I167" s="2">
        <v>17492</v>
      </c>
      <c r="J167" s="2">
        <v>38619</v>
      </c>
      <c r="K167" s="2">
        <v>21959</v>
      </c>
      <c r="L167" s="2">
        <v>5936</v>
      </c>
      <c r="M167" s="2">
        <v>111</v>
      </c>
      <c r="N167" s="2">
        <v>352</v>
      </c>
      <c r="O167" s="2"/>
    </row>
    <row r="168" spans="1:15" x14ac:dyDescent="0.15">
      <c r="A168" s="3">
        <v>36494</v>
      </c>
      <c r="B168" s="2">
        <v>3604</v>
      </c>
      <c r="C168" s="2">
        <v>1905</v>
      </c>
      <c r="D168" s="2">
        <v>804</v>
      </c>
      <c r="E168" s="2">
        <v>663</v>
      </c>
      <c r="F168" s="2">
        <v>160</v>
      </c>
      <c r="G168" s="2">
        <v>72</v>
      </c>
      <c r="H168" s="2">
        <v>86226</v>
      </c>
      <c r="I168" s="2">
        <v>17185</v>
      </c>
      <c r="J168" s="2">
        <v>40828</v>
      </c>
      <c r="K168" s="2">
        <v>21941</v>
      </c>
      <c r="L168" s="2">
        <v>6159</v>
      </c>
      <c r="M168" s="2">
        <v>113</v>
      </c>
      <c r="N168" s="2">
        <v>350</v>
      </c>
      <c r="O168" s="2"/>
    </row>
    <row r="169" spans="1:15" x14ac:dyDescent="0.15">
      <c r="A169" s="3">
        <v>36525</v>
      </c>
      <c r="B169" s="2">
        <v>3092</v>
      </c>
      <c r="C169" s="2">
        <v>2046</v>
      </c>
      <c r="D169" s="2">
        <v>643</v>
      </c>
      <c r="E169" s="2">
        <v>241</v>
      </c>
      <c r="F169" s="2">
        <v>90</v>
      </c>
      <c r="G169" s="2">
        <v>72</v>
      </c>
      <c r="H169" s="2">
        <v>86733</v>
      </c>
      <c r="I169" s="2">
        <v>17358</v>
      </c>
      <c r="J169" s="2">
        <v>39858</v>
      </c>
      <c r="K169" s="2">
        <v>22881</v>
      </c>
      <c r="L169" s="2">
        <v>6522</v>
      </c>
      <c r="M169" s="2">
        <v>114</v>
      </c>
      <c r="N169" s="2">
        <v>381</v>
      </c>
      <c r="O169" s="2"/>
    </row>
    <row r="170" spans="1:15" x14ac:dyDescent="0.15">
      <c r="A170" s="3">
        <v>36556</v>
      </c>
      <c r="B170" s="2">
        <v>2863</v>
      </c>
      <c r="C170" s="2">
        <v>1836</v>
      </c>
      <c r="D170" s="2">
        <v>544</v>
      </c>
      <c r="E170" s="2">
        <v>359</v>
      </c>
      <c r="F170" s="2">
        <v>52</v>
      </c>
      <c r="G170" s="2">
        <v>72</v>
      </c>
      <c r="H170" s="2">
        <v>89220</v>
      </c>
      <c r="I170" s="2">
        <v>17408</v>
      </c>
      <c r="J170" s="2">
        <v>41667</v>
      </c>
      <c r="K170" s="2">
        <v>23388</v>
      </c>
      <c r="L170" s="2">
        <v>6643</v>
      </c>
      <c r="M170" s="2">
        <v>114</v>
      </c>
      <c r="N170" s="2">
        <v>382</v>
      </c>
      <c r="O170" s="2"/>
    </row>
    <row r="171" spans="1:15" x14ac:dyDescent="0.15">
      <c r="A171" s="3">
        <v>36585</v>
      </c>
      <c r="B171" s="2">
        <v>2704</v>
      </c>
      <c r="C171" s="2">
        <v>1794</v>
      </c>
      <c r="D171" s="2">
        <v>511</v>
      </c>
      <c r="E171" s="2">
        <v>224</v>
      </c>
      <c r="F171" s="2">
        <v>99</v>
      </c>
      <c r="G171" s="2">
        <v>76</v>
      </c>
      <c r="H171" s="2">
        <v>91215</v>
      </c>
      <c r="I171" s="2">
        <v>18921</v>
      </c>
      <c r="J171" s="2">
        <v>41574</v>
      </c>
      <c r="K171" s="2">
        <v>23894</v>
      </c>
      <c r="L171" s="2">
        <v>6707</v>
      </c>
      <c r="M171" s="2">
        <v>119</v>
      </c>
      <c r="N171" s="2">
        <v>382</v>
      </c>
      <c r="O171" s="2"/>
    </row>
    <row r="172" spans="1:15" x14ac:dyDescent="0.15">
      <c r="A172" s="3">
        <v>36616</v>
      </c>
      <c r="B172" s="2">
        <v>2877</v>
      </c>
      <c r="C172" s="2">
        <v>1973</v>
      </c>
      <c r="D172" s="2">
        <v>489</v>
      </c>
      <c r="E172" s="2">
        <v>230</v>
      </c>
      <c r="F172" s="2">
        <v>114</v>
      </c>
      <c r="G172" s="2">
        <v>71</v>
      </c>
      <c r="H172" s="2">
        <v>93535</v>
      </c>
      <c r="I172" s="2">
        <v>20912</v>
      </c>
      <c r="J172" s="2">
        <v>41710</v>
      </c>
      <c r="K172" s="2">
        <v>23976</v>
      </c>
      <c r="L172" s="2">
        <v>6824</v>
      </c>
      <c r="M172" s="2">
        <v>113</v>
      </c>
      <c r="N172" s="2">
        <v>381</v>
      </c>
      <c r="O172" s="2"/>
    </row>
    <row r="173" spans="1:15" x14ac:dyDescent="0.15">
      <c r="A173" s="3">
        <v>36646</v>
      </c>
      <c r="B173" s="2">
        <v>2873</v>
      </c>
      <c r="C173" s="2">
        <v>1812</v>
      </c>
      <c r="D173" s="2">
        <v>597</v>
      </c>
      <c r="E173" s="2">
        <v>207</v>
      </c>
      <c r="F173" s="2">
        <v>184</v>
      </c>
      <c r="G173" s="2">
        <v>73</v>
      </c>
      <c r="H173" s="2">
        <v>95618</v>
      </c>
      <c r="I173" s="2">
        <v>20614</v>
      </c>
      <c r="J173" s="2">
        <v>44004</v>
      </c>
      <c r="K173" s="2">
        <v>23825</v>
      </c>
      <c r="L173" s="2">
        <v>7058</v>
      </c>
      <c r="M173" s="2">
        <v>117</v>
      </c>
      <c r="N173" s="2">
        <v>381</v>
      </c>
      <c r="O173" s="2"/>
    </row>
    <row r="174" spans="1:15" x14ac:dyDescent="0.15">
      <c r="A174" s="3">
        <v>36677</v>
      </c>
      <c r="B174" s="2">
        <v>3100</v>
      </c>
      <c r="C174" s="2">
        <v>1917</v>
      </c>
      <c r="D174" s="2">
        <v>751</v>
      </c>
      <c r="E174" s="2">
        <v>218</v>
      </c>
      <c r="F174" s="2">
        <v>143</v>
      </c>
      <c r="G174" s="2">
        <v>71</v>
      </c>
      <c r="H174" s="2">
        <v>98367</v>
      </c>
      <c r="I174" s="2">
        <v>21583</v>
      </c>
      <c r="J174" s="2">
        <v>44668</v>
      </c>
      <c r="K174" s="2">
        <v>25326</v>
      </c>
      <c r="L174" s="2">
        <v>6677</v>
      </c>
      <c r="M174" s="2">
        <v>113</v>
      </c>
      <c r="N174" s="2">
        <v>381</v>
      </c>
      <c r="O174" s="2"/>
    </row>
    <row r="175" spans="1:15" x14ac:dyDescent="0.15">
      <c r="A175" s="3">
        <v>36707</v>
      </c>
      <c r="B175" s="2">
        <v>2959</v>
      </c>
      <c r="C175" s="2">
        <v>1896</v>
      </c>
      <c r="D175" s="2">
        <v>685</v>
      </c>
      <c r="E175" s="2">
        <v>210</v>
      </c>
      <c r="F175" s="2">
        <v>95</v>
      </c>
      <c r="G175" s="2">
        <v>73</v>
      </c>
      <c r="H175" s="2">
        <v>96277</v>
      </c>
      <c r="I175" s="2">
        <v>21169</v>
      </c>
      <c r="J175" s="2">
        <v>42879</v>
      </c>
      <c r="K175" s="2">
        <v>25473</v>
      </c>
      <c r="L175" s="2">
        <v>6640</v>
      </c>
      <c r="M175" s="2">
        <v>116</v>
      </c>
      <c r="N175" s="2">
        <v>378</v>
      </c>
      <c r="O175" s="2"/>
    </row>
    <row r="176" spans="1:15" x14ac:dyDescent="0.15">
      <c r="A176" s="3">
        <v>36738</v>
      </c>
      <c r="B176" s="2">
        <v>2870</v>
      </c>
      <c r="C176" s="2">
        <v>1874</v>
      </c>
      <c r="D176" s="2">
        <v>605</v>
      </c>
      <c r="E176" s="2">
        <v>227</v>
      </c>
      <c r="F176" s="2">
        <v>94</v>
      </c>
      <c r="G176" s="2">
        <v>70</v>
      </c>
      <c r="H176" s="2">
        <v>100561</v>
      </c>
      <c r="I176" s="2">
        <v>22792</v>
      </c>
      <c r="J176" s="2">
        <v>43952</v>
      </c>
      <c r="K176" s="2">
        <v>26934</v>
      </c>
      <c r="L176" s="2">
        <v>6769</v>
      </c>
      <c r="M176" s="2">
        <v>114</v>
      </c>
      <c r="N176" s="2">
        <v>378</v>
      </c>
      <c r="O176" s="2"/>
    </row>
    <row r="177" spans="1:15" x14ac:dyDescent="0.15">
      <c r="A177" s="3">
        <v>36769</v>
      </c>
      <c r="B177" s="2">
        <v>3058</v>
      </c>
      <c r="C177" s="2">
        <v>1808</v>
      </c>
      <c r="D177" s="2">
        <v>659</v>
      </c>
      <c r="E177" s="2">
        <v>409</v>
      </c>
      <c r="F177" s="2">
        <v>109</v>
      </c>
      <c r="G177" s="2">
        <v>73</v>
      </c>
      <c r="H177" s="2">
        <v>103675</v>
      </c>
      <c r="I177" s="2">
        <v>22816</v>
      </c>
      <c r="J177" s="2">
        <v>45827</v>
      </c>
      <c r="K177" s="2">
        <v>27933</v>
      </c>
      <c r="L177" s="2">
        <v>6982</v>
      </c>
      <c r="M177" s="2">
        <v>117</v>
      </c>
      <c r="N177" s="2">
        <v>378</v>
      </c>
      <c r="O177" s="2"/>
    </row>
    <row r="178" spans="1:15" x14ac:dyDescent="0.15">
      <c r="A178" s="3">
        <v>36799</v>
      </c>
      <c r="B178" s="2">
        <v>3198</v>
      </c>
      <c r="C178" s="2">
        <v>1809</v>
      </c>
      <c r="D178" s="2">
        <v>736</v>
      </c>
      <c r="E178" s="2">
        <v>427</v>
      </c>
      <c r="F178" s="2">
        <v>154</v>
      </c>
      <c r="G178" s="2">
        <v>72</v>
      </c>
      <c r="H178" s="2">
        <v>104252</v>
      </c>
      <c r="I178" s="2">
        <v>24717</v>
      </c>
      <c r="J178" s="2">
        <v>45055</v>
      </c>
      <c r="K178" s="2">
        <v>27463</v>
      </c>
      <c r="L178" s="2">
        <v>6901</v>
      </c>
      <c r="M178" s="2">
        <v>116</v>
      </c>
      <c r="N178" s="2">
        <v>378</v>
      </c>
      <c r="O178" s="2"/>
    </row>
    <row r="179" spans="1:15" x14ac:dyDescent="0.15">
      <c r="A179" s="3">
        <v>36830</v>
      </c>
      <c r="B179" s="2">
        <v>3265</v>
      </c>
      <c r="C179" s="2">
        <v>1804</v>
      </c>
      <c r="D179" s="2">
        <v>865</v>
      </c>
      <c r="E179" s="2">
        <v>374</v>
      </c>
      <c r="F179" s="2">
        <v>150</v>
      </c>
      <c r="G179" s="2">
        <v>72</v>
      </c>
      <c r="H179" s="2">
        <v>108852</v>
      </c>
      <c r="I179" s="2">
        <v>25458</v>
      </c>
      <c r="J179" s="2">
        <v>47815</v>
      </c>
      <c r="K179" s="2">
        <v>28170</v>
      </c>
      <c r="L179" s="2">
        <v>7292</v>
      </c>
      <c r="M179" s="2">
        <v>117</v>
      </c>
      <c r="N179" s="2">
        <v>376</v>
      </c>
      <c r="O179" s="2"/>
    </row>
    <row r="180" spans="1:15" x14ac:dyDescent="0.15">
      <c r="A180" s="3">
        <v>36860</v>
      </c>
      <c r="B180" s="2">
        <v>4129</v>
      </c>
      <c r="C180" s="2">
        <v>2096</v>
      </c>
      <c r="D180" s="2">
        <v>1164</v>
      </c>
      <c r="E180" s="2">
        <v>689</v>
      </c>
      <c r="F180" s="2">
        <v>109</v>
      </c>
      <c r="G180" s="2">
        <v>71</v>
      </c>
      <c r="H180" s="2">
        <v>106525</v>
      </c>
      <c r="I180" s="2">
        <v>25250</v>
      </c>
      <c r="J180" s="2">
        <v>46556</v>
      </c>
      <c r="K180" s="2">
        <v>27711</v>
      </c>
      <c r="L180" s="2">
        <v>6893</v>
      </c>
      <c r="M180" s="2">
        <v>115</v>
      </c>
      <c r="N180" s="2">
        <v>376</v>
      </c>
      <c r="O180" s="2"/>
    </row>
    <row r="181" spans="1:15" x14ac:dyDescent="0.15">
      <c r="A181" s="3">
        <v>36891</v>
      </c>
      <c r="B181" s="2">
        <v>4118</v>
      </c>
      <c r="C181" s="2">
        <v>2073</v>
      </c>
      <c r="D181" s="2">
        <v>1166</v>
      </c>
      <c r="E181" s="2">
        <v>696</v>
      </c>
      <c r="F181" s="2">
        <v>116</v>
      </c>
      <c r="G181" s="2">
        <v>67</v>
      </c>
      <c r="H181" s="2">
        <v>105929</v>
      </c>
      <c r="I181" s="2">
        <v>26264</v>
      </c>
      <c r="J181" s="2">
        <v>43253</v>
      </c>
      <c r="K181" s="2">
        <v>29886</v>
      </c>
      <c r="L181" s="2">
        <v>6404</v>
      </c>
      <c r="M181" s="2">
        <v>122</v>
      </c>
      <c r="N181" s="2">
        <v>415</v>
      </c>
      <c r="O181" s="2"/>
    </row>
    <row r="182" spans="1:15" x14ac:dyDescent="0.15">
      <c r="A182" s="3">
        <v>36922</v>
      </c>
      <c r="B182" s="2">
        <v>3948</v>
      </c>
      <c r="C182" s="2">
        <v>1237</v>
      </c>
      <c r="D182" s="2">
        <v>1343</v>
      </c>
      <c r="E182" s="2">
        <v>1197</v>
      </c>
      <c r="F182" s="2">
        <v>105</v>
      </c>
      <c r="G182" s="2">
        <v>66</v>
      </c>
      <c r="H182" s="2">
        <v>104981</v>
      </c>
      <c r="I182" s="2">
        <v>25756</v>
      </c>
      <c r="J182" s="2">
        <v>42778</v>
      </c>
      <c r="K182" s="2">
        <v>30381</v>
      </c>
      <c r="L182" s="2">
        <v>5911</v>
      </c>
      <c r="M182" s="2">
        <v>155</v>
      </c>
      <c r="N182" s="2">
        <v>411</v>
      </c>
      <c r="O182" s="2"/>
    </row>
    <row r="183" spans="1:15" x14ac:dyDescent="0.15">
      <c r="A183" s="3">
        <v>36950</v>
      </c>
      <c r="B183" s="2">
        <v>2651</v>
      </c>
      <c r="C183" s="2">
        <v>1193</v>
      </c>
      <c r="D183" s="2">
        <v>1041</v>
      </c>
      <c r="E183" s="2">
        <v>278</v>
      </c>
      <c r="F183" s="2">
        <v>72</v>
      </c>
      <c r="G183" s="2">
        <v>67</v>
      </c>
      <c r="H183" s="2">
        <v>104741</v>
      </c>
      <c r="I183" s="2">
        <v>25851</v>
      </c>
      <c r="J183" s="2">
        <v>43090</v>
      </c>
      <c r="K183" s="2">
        <v>29597</v>
      </c>
      <c r="L183" s="2">
        <v>6094</v>
      </c>
      <c r="M183" s="2">
        <v>109</v>
      </c>
      <c r="N183" s="2">
        <v>412</v>
      </c>
      <c r="O183" s="2"/>
    </row>
    <row r="184" spans="1:15" x14ac:dyDescent="0.15">
      <c r="A184" s="3">
        <v>36981</v>
      </c>
      <c r="B184" s="2">
        <v>2787</v>
      </c>
      <c r="C184" s="2">
        <v>1208</v>
      </c>
      <c r="D184" s="2">
        <v>1099</v>
      </c>
      <c r="E184" s="2">
        <v>355</v>
      </c>
      <c r="F184" s="2">
        <v>58</v>
      </c>
      <c r="G184" s="2">
        <v>67</v>
      </c>
      <c r="H184" s="2">
        <v>106898</v>
      </c>
      <c r="I184" s="2">
        <v>25924</v>
      </c>
      <c r="J184" s="2">
        <v>45600</v>
      </c>
      <c r="K184" s="2">
        <v>28892</v>
      </c>
      <c r="L184" s="2">
        <v>6322</v>
      </c>
      <c r="M184" s="2">
        <v>160</v>
      </c>
      <c r="N184" s="2">
        <v>411</v>
      </c>
      <c r="O184" s="2"/>
    </row>
    <row r="185" spans="1:15" x14ac:dyDescent="0.15">
      <c r="A185" s="3">
        <v>37011</v>
      </c>
      <c r="B185" s="2">
        <v>2628</v>
      </c>
      <c r="C185" s="2">
        <v>1217</v>
      </c>
      <c r="D185" s="2">
        <v>859</v>
      </c>
      <c r="E185" s="2">
        <v>387</v>
      </c>
      <c r="F185" s="2">
        <v>96</v>
      </c>
      <c r="G185" s="2">
        <v>69</v>
      </c>
      <c r="H185" s="2">
        <v>104727</v>
      </c>
      <c r="I185" s="2">
        <v>26202</v>
      </c>
      <c r="J185" s="2">
        <v>43430</v>
      </c>
      <c r="K185" s="2">
        <v>28809</v>
      </c>
      <c r="L185" s="2">
        <v>6175</v>
      </c>
      <c r="M185" s="2">
        <v>111</v>
      </c>
      <c r="N185" s="2">
        <v>409</v>
      </c>
      <c r="O185" s="2"/>
    </row>
    <row r="186" spans="1:15" x14ac:dyDescent="0.15">
      <c r="A186" s="3">
        <v>37042</v>
      </c>
      <c r="B186" s="2">
        <v>2144</v>
      </c>
      <c r="C186" s="2">
        <v>1136</v>
      </c>
      <c r="D186" s="2">
        <v>580</v>
      </c>
      <c r="E186" s="2">
        <v>275</v>
      </c>
      <c r="F186" s="2">
        <v>80</v>
      </c>
      <c r="G186" s="2">
        <v>73</v>
      </c>
      <c r="H186" s="2">
        <v>106005</v>
      </c>
      <c r="I186" s="2">
        <v>26327</v>
      </c>
      <c r="J186" s="2">
        <v>45068</v>
      </c>
      <c r="K186" s="2">
        <v>28236</v>
      </c>
      <c r="L186" s="2">
        <v>6257</v>
      </c>
      <c r="M186" s="2">
        <v>117</v>
      </c>
      <c r="N186" s="2">
        <v>408</v>
      </c>
      <c r="O186" s="2"/>
    </row>
    <row r="187" spans="1:15" x14ac:dyDescent="0.15">
      <c r="A187" s="3">
        <v>37072</v>
      </c>
      <c r="B187" s="2">
        <v>3029</v>
      </c>
      <c r="C187" s="2">
        <v>1147</v>
      </c>
      <c r="D187" s="2">
        <v>1406</v>
      </c>
      <c r="E187" s="2">
        <v>290</v>
      </c>
      <c r="F187" s="2">
        <v>112</v>
      </c>
      <c r="G187" s="2">
        <v>74</v>
      </c>
      <c r="H187" s="2">
        <v>106623</v>
      </c>
      <c r="I187" s="2">
        <v>27946</v>
      </c>
      <c r="J187" s="2">
        <v>43475</v>
      </c>
      <c r="K187" s="2">
        <v>28964</v>
      </c>
      <c r="L187" s="2">
        <v>6119</v>
      </c>
      <c r="M187" s="2">
        <v>119</v>
      </c>
      <c r="N187" s="2">
        <v>408</v>
      </c>
      <c r="O187" s="2"/>
    </row>
    <row r="188" spans="1:15" x14ac:dyDescent="0.15">
      <c r="A188" s="3">
        <v>37103</v>
      </c>
      <c r="B188" s="2">
        <v>2368</v>
      </c>
      <c r="C188" s="2">
        <v>1107</v>
      </c>
      <c r="D188" s="2">
        <v>858</v>
      </c>
      <c r="E188" s="2">
        <v>268</v>
      </c>
      <c r="F188" s="2">
        <v>66</v>
      </c>
      <c r="G188" s="2">
        <v>69</v>
      </c>
      <c r="H188" s="2">
        <v>106241</v>
      </c>
      <c r="I188" s="2">
        <v>28098</v>
      </c>
      <c r="J188" s="2">
        <v>42782</v>
      </c>
      <c r="K188" s="2">
        <v>29161</v>
      </c>
      <c r="L188" s="2">
        <v>6081</v>
      </c>
      <c r="M188" s="2">
        <v>119</v>
      </c>
      <c r="N188" s="2">
        <v>408</v>
      </c>
      <c r="O188" s="2"/>
    </row>
    <row r="189" spans="1:15" x14ac:dyDescent="0.15">
      <c r="A189" s="3">
        <v>37134</v>
      </c>
      <c r="B189" s="2">
        <v>2396</v>
      </c>
      <c r="C189" s="2">
        <v>1074</v>
      </c>
      <c r="D189" s="2">
        <v>892</v>
      </c>
      <c r="E189" s="2">
        <v>287</v>
      </c>
      <c r="F189" s="2">
        <v>74</v>
      </c>
      <c r="G189" s="2">
        <v>69</v>
      </c>
      <c r="H189" s="2">
        <v>104107</v>
      </c>
      <c r="I189" s="2">
        <v>28561</v>
      </c>
      <c r="J189" s="2">
        <v>40414</v>
      </c>
      <c r="K189" s="2">
        <v>29206</v>
      </c>
      <c r="L189" s="2">
        <v>5815</v>
      </c>
      <c r="M189" s="2">
        <v>111</v>
      </c>
      <c r="N189" s="2">
        <v>408</v>
      </c>
      <c r="O189" s="2"/>
    </row>
    <row r="190" spans="1:15" x14ac:dyDescent="0.15">
      <c r="A190" s="3">
        <v>37164</v>
      </c>
      <c r="B190" s="2">
        <v>2593</v>
      </c>
      <c r="C190" s="2">
        <v>1120</v>
      </c>
      <c r="D190" s="2">
        <v>1059</v>
      </c>
      <c r="E190" s="2">
        <v>306</v>
      </c>
      <c r="F190" s="2">
        <v>37</v>
      </c>
      <c r="G190" s="2">
        <v>71</v>
      </c>
      <c r="H190" s="2">
        <v>100743</v>
      </c>
      <c r="I190" s="2">
        <v>28527</v>
      </c>
      <c r="J190" s="2">
        <v>38668</v>
      </c>
      <c r="K190" s="2">
        <v>27855</v>
      </c>
      <c r="L190" s="2">
        <v>5578</v>
      </c>
      <c r="M190" s="2">
        <v>115</v>
      </c>
      <c r="N190" s="2">
        <v>408</v>
      </c>
      <c r="O190" s="2"/>
    </row>
    <row r="191" spans="1:15" x14ac:dyDescent="0.15">
      <c r="A191" s="3">
        <v>37195</v>
      </c>
      <c r="B191" s="2">
        <v>2359</v>
      </c>
      <c r="C191" s="2">
        <v>1120</v>
      </c>
      <c r="D191" s="2">
        <v>843</v>
      </c>
      <c r="E191" s="2">
        <v>268</v>
      </c>
      <c r="F191" s="2">
        <v>59</v>
      </c>
      <c r="G191" s="2">
        <v>69</v>
      </c>
      <c r="H191" s="2">
        <v>102900</v>
      </c>
      <c r="I191" s="2">
        <v>29747</v>
      </c>
      <c r="J191" s="2">
        <v>39126</v>
      </c>
      <c r="K191" s="2">
        <v>28216</v>
      </c>
      <c r="L191" s="2">
        <v>5699</v>
      </c>
      <c r="M191" s="2">
        <v>112</v>
      </c>
      <c r="N191" s="2">
        <v>406</v>
      </c>
      <c r="O191" s="2"/>
    </row>
    <row r="192" spans="1:15" x14ac:dyDescent="0.15">
      <c r="A192" s="3">
        <v>37225</v>
      </c>
      <c r="B192" s="2">
        <v>2378</v>
      </c>
      <c r="C192" s="2">
        <v>1059</v>
      </c>
      <c r="D192" s="2">
        <v>812</v>
      </c>
      <c r="E192" s="2">
        <v>301</v>
      </c>
      <c r="F192" s="2">
        <v>90</v>
      </c>
      <c r="G192" s="2">
        <v>116</v>
      </c>
      <c r="H192" s="2">
        <v>101615</v>
      </c>
      <c r="I192" s="2">
        <v>28878</v>
      </c>
      <c r="J192" s="2">
        <v>38223</v>
      </c>
      <c r="K192" s="2">
        <v>28596</v>
      </c>
      <c r="L192" s="2">
        <v>5759</v>
      </c>
      <c r="M192" s="2">
        <v>159</v>
      </c>
      <c r="N192" s="2">
        <v>405</v>
      </c>
      <c r="O192" s="2"/>
    </row>
    <row r="193" spans="1:15" x14ac:dyDescent="0.15">
      <c r="A193" s="3">
        <v>37256</v>
      </c>
      <c r="B193" s="2">
        <v>2769</v>
      </c>
      <c r="C193" s="2">
        <v>1818</v>
      </c>
      <c r="D193" s="2">
        <v>564</v>
      </c>
      <c r="E193" s="2">
        <v>232</v>
      </c>
      <c r="F193" s="2">
        <v>85</v>
      </c>
      <c r="G193" s="2">
        <v>70</v>
      </c>
      <c r="H193" s="2">
        <v>99398</v>
      </c>
      <c r="I193" s="2">
        <v>29122</v>
      </c>
      <c r="J193" s="2">
        <v>36253</v>
      </c>
      <c r="K193" s="2">
        <v>28140</v>
      </c>
      <c r="L193" s="2">
        <v>5769</v>
      </c>
      <c r="M193" s="2">
        <v>114</v>
      </c>
      <c r="N193" s="2">
        <v>405</v>
      </c>
      <c r="O193" s="2"/>
    </row>
    <row r="194" spans="1:15" x14ac:dyDescent="0.15">
      <c r="A194" s="3">
        <v>37287</v>
      </c>
      <c r="B194" s="2">
        <v>2770</v>
      </c>
      <c r="C194" s="2">
        <v>1756</v>
      </c>
      <c r="D194" s="2">
        <v>587</v>
      </c>
      <c r="E194" s="2">
        <v>259</v>
      </c>
      <c r="F194" s="2">
        <v>96</v>
      </c>
      <c r="G194" s="2">
        <v>72</v>
      </c>
      <c r="H194" s="2">
        <v>100078</v>
      </c>
      <c r="I194" s="2">
        <v>28532</v>
      </c>
      <c r="J194" s="2">
        <v>37184</v>
      </c>
      <c r="K194" s="2">
        <v>28380</v>
      </c>
      <c r="L194" s="2">
        <v>5843</v>
      </c>
      <c r="M194" s="2">
        <v>139</v>
      </c>
      <c r="N194" s="2">
        <v>403</v>
      </c>
      <c r="O194" s="2"/>
    </row>
    <row r="195" spans="1:15" x14ac:dyDescent="0.15">
      <c r="A195" s="3">
        <v>37315</v>
      </c>
      <c r="B195" s="2">
        <v>2793</v>
      </c>
      <c r="C195" s="2">
        <v>1814</v>
      </c>
      <c r="D195" s="2">
        <v>557</v>
      </c>
      <c r="E195" s="2">
        <v>265</v>
      </c>
      <c r="F195" s="2">
        <v>96</v>
      </c>
      <c r="G195" s="2">
        <v>61</v>
      </c>
      <c r="H195" s="2">
        <v>99523</v>
      </c>
      <c r="I195" s="2">
        <v>27956</v>
      </c>
      <c r="J195" s="2">
        <v>36843</v>
      </c>
      <c r="K195" s="2">
        <v>28788</v>
      </c>
      <c r="L195" s="2">
        <v>5790</v>
      </c>
      <c r="M195" s="2">
        <v>146</v>
      </c>
      <c r="N195" s="2">
        <v>403</v>
      </c>
      <c r="O195" s="2"/>
    </row>
    <row r="196" spans="1:15" x14ac:dyDescent="0.15">
      <c r="A196" s="3">
        <v>37346</v>
      </c>
      <c r="B196" s="2">
        <v>3093</v>
      </c>
      <c r="C196" s="2">
        <v>1717</v>
      </c>
      <c r="D196" s="2">
        <v>907</v>
      </c>
      <c r="E196" s="2">
        <v>294</v>
      </c>
      <c r="F196" s="2">
        <v>114</v>
      </c>
      <c r="G196" s="2">
        <v>61</v>
      </c>
      <c r="H196" s="2">
        <v>96758</v>
      </c>
      <c r="I196" s="2">
        <v>27034</v>
      </c>
      <c r="J196" s="2">
        <v>36231</v>
      </c>
      <c r="K196" s="2">
        <v>27890</v>
      </c>
      <c r="L196" s="2">
        <v>5603</v>
      </c>
      <c r="M196" s="2">
        <v>0</v>
      </c>
      <c r="N196" s="2">
        <v>435</v>
      </c>
      <c r="O196" s="2"/>
    </row>
    <row r="197" spans="1:15" x14ac:dyDescent="0.15">
      <c r="A197" s="3">
        <v>37376</v>
      </c>
      <c r="B197" s="2">
        <v>2565</v>
      </c>
      <c r="C197" s="2">
        <v>1729</v>
      </c>
      <c r="D197" s="2">
        <v>476</v>
      </c>
      <c r="E197" s="2">
        <v>228</v>
      </c>
      <c r="F197" s="2">
        <v>72</v>
      </c>
      <c r="G197" s="2">
        <v>60</v>
      </c>
      <c r="H197" s="2">
        <v>93831</v>
      </c>
      <c r="I197" s="2">
        <v>26333</v>
      </c>
      <c r="J197" s="2">
        <v>34299</v>
      </c>
      <c r="K197" s="2">
        <v>27792</v>
      </c>
      <c r="L197" s="2">
        <v>5407</v>
      </c>
      <c r="M197" s="2">
        <v>0</v>
      </c>
      <c r="N197" s="2">
        <v>435</v>
      </c>
      <c r="O197" s="2"/>
    </row>
    <row r="198" spans="1:15" x14ac:dyDescent="0.15">
      <c r="A198" s="3">
        <v>37407</v>
      </c>
      <c r="B198" s="2">
        <v>2566</v>
      </c>
      <c r="C198" s="2">
        <v>1726</v>
      </c>
      <c r="D198" s="2">
        <v>413</v>
      </c>
      <c r="E198" s="2">
        <v>299</v>
      </c>
      <c r="F198" s="2">
        <v>66</v>
      </c>
      <c r="G198" s="2">
        <v>62</v>
      </c>
      <c r="H198" s="2">
        <v>92185</v>
      </c>
      <c r="I198" s="2">
        <v>26007</v>
      </c>
      <c r="J198" s="2">
        <v>32351</v>
      </c>
      <c r="K198" s="2">
        <v>28323</v>
      </c>
      <c r="L198" s="2">
        <v>5359</v>
      </c>
      <c r="M198" s="2">
        <v>145</v>
      </c>
      <c r="N198" s="2">
        <v>435</v>
      </c>
      <c r="O198" s="2"/>
    </row>
    <row r="199" spans="1:15" x14ac:dyDescent="0.15">
      <c r="A199" s="3">
        <v>37437</v>
      </c>
      <c r="B199" s="2">
        <v>2851</v>
      </c>
      <c r="C199" s="2">
        <v>1782</v>
      </c>
      <c r="D199" s="2">
        <v>620</v>
      </c>
      <c r="E199" s="2">
        <v>283</v>
      </c>
      <c r="F199" s="2">
        <v>109</v>
      </c>
      <c r="G199" s="2">
        <v>57</v>
      </c>
      <c r="H199" s="2">
        <v>89884</v>
      </c>
      <c r="I199" s="2">
        <v>25900</v>
      </c>
      <c r="J199" s="2">
        <v>30592</v>
      </c>
      <c r="K199" s="2">
        <v>28038</v>
      </c>
      <c r="L199" s="2">
        <v>5209</v>
      </c>
      <c r="M199" s="2">
        <v>145</v>
      </c>
      <c r="N199" s="2">
        <v>433</v>
      </c>
      <c r="O199" s="2"/>
    </row>
    <row r="200" spans="1:15" x14ac:dyDescent="0.15">
      <c r="A200" s="3">
        <v>37468</v>
      </c>
      <c r="B200" s="2">
        <v>2553</v>
      </c>
      <c r="C200" s="2">
        <v>1747</v>
      </c>
      <c r="D200" s="2">
        <v>448</v>
      </c>
      <c r="E200" s="2">
        <v>226</v>
      </c>
      <c r="F200" s="2">
        <v>78</v>
      </c>
      <c r="G200" s="2">
        <v>54</v>
      </c>
      <c r="H200" s="2">
        <v>89003</v>
      </c>
      <c r="I200" s="2">
        <v>24681</v>
      </c>
      <c r="J200" s="2">
        <v>30938</v>
      </c>
      <c r="K200" s="2">
        <v>28240</v>
      </c>
      <c r="L200" s="2">
        <v>5144</v>
      </c>
      <c r="M200" s="2">
        <v>0</v>
      </c>
      <c r="N200" s="2">
        <v>430</v>
      </c>
      <c r="O200" s="2"/>
    </row>
    <row r="201" spans="1:15" x14ac:dyDescent="0.15">
      <c r="A201" s="3">
        <v>37499</v>
      </c>
      <c r="B201" s="2">
        <v>2465</v>
      </c>
      <c r="C201" s="2">
        <v>1693</v>
      </c>
      <c r="D201" s="2">
        <v>437</v>
      </c>
      <c r="E201" s="2">
        <v>236</v>
      </c>
      <c r="F201" s="2">
        <v>42</v>
      </c>
      <c r="G201" s="2">
        <v>57</v>
      </c>
      <c r="H201" s="2">
        <v>87422</v>
      </c>
      <c r="I201" s="2">
        <v>23455</v>
      </c>
      <c r="J201" s="2">
        <v>30176</v>
      </c>
      <c r="K201" s="2">
        <v>28186</v>
      </c>
      <c r="L201" s="2">
        <v>5605</v>
      </c>
      <c r="M201" s="2">
        <v>0</v>
      </c>
      <c r="N201" s="2">
        <v>430</v>
      </c>
      <c r="O201" s="2"/>
    </row>
    <row r="202" spans="1:15" x14ac:dyDescent="0.15">
      <c r="A202" s="3">
        <v>37529</v>
      </c>
      <c r="B202" s="2">
        <v>2452</v>
      </c>
      <c r="C202" s="2">
        <v>1679</v>
      </c>
      <c r="D202" s="2">
        <v>431</v>
      </c>
      <c r="E202" s="2">
        <v>222</v>
      </c>
      <c r="F202" s="2">
        <v>62</v>
      </c>
      <c r="G202" s="2">
        <v>58</v>
      </c>
      <c r="H202" s="2">
        <v>87514</v>
      </c>
      <c r="I202" s="2">
        <v>22083</v>
      </c>
      <c r="J202" s="2">
        <v>31190</v>
      </c>
      <c r="K202" s="2">
        <v>28442</v>
      </c>
      <c r="L202" s="2">
        <v>5799</v>
      </c>
      <c r="M202" s="2">
        <v>0</v>
      </c>
      <c r="N202" s="2">
        <v>430</v>
      </c>
      <c r="O202" s="2"/>
    </row>
    <row r="203" spans="1:15" x14ac:dyDescent="0.15">
      <c r="A203" s="3">
        <v>37560</v>
      </c>
      <c r="B203" s="2">
        <v>3144</v>
      </c>
      <c r="C203" s="2">
        <v>2066</v>
      </c>
      <c r="D203" s="2">
        <v>460</v>
      </c>
      <c r="E203" s="2">
        <v>405</v>
      </c>
      <c r="F203" s="2">
        <v>156</v>
      </c>
      <c r="G203" s="2">
        <v>57</v>
      </c>
      <c r="H203" s="2">
        <v>85971</v>
      </c>
      <c r="I203" s="2">
        <v>22010</v>
      </c>
      <c r="J203" s="2">
        <v>29570</v>
      </c>
      <c r="K203" s="2">
        <v>28600</v>
      </c>
      <c r="L203" s="2">
        <v>5791</v>
      </c>
      <c r="M203" s="2">
        <v>0</v>
      </c>
      <c r="N203" s="2">
        <v>427</v>
      </c>
      <c r="O203" s="2"/>
    </row>
    <row r="204" spans="1:15" x14ac:dyDescent="0.15">
      <c r="A204" s="3">
        <v>37590</v>
      </c>
      <c r="B204" s="2">
        <v>2311</v>
      </c>
      <c r="C204" s="2">
        <v>1617</v>
      </c>
      <c r="D204" s="2">
        <v>345</v>
      </c>
      <c r="E204" s="2">
        <v>244</v>
      </c>
      <c r="F204" s="2">
        <v>48</v>
      </c>
      <c r="G204" s="2">
        <v>57</v>
      </c>
      <c r="H204" s="2">
        <v>85161</v>
      </c>
      <c r="I204" s="2">
        <v>21417</v>
      </c>
      <c r="J204" s="2">
        <v>29085</v>
      </c>
      <c r="K204" s="2">
        <v>28705</v>
      </c>
      <c r="L204" s="2">
        <v>5954</v>
      </c>
      <c r="M204" s="2">
        <v>0</v>
      </c>
      <c r="N204" s="2">
        <v>427</v>
      </c>
      <c r="O204" s="2"/>
    </row>
    <row r="205" spans="1:15" x14ac:dyDescent="0.15">
      <c r="A205" s="3">
        <v>37621</v>
      </c>
      <c r="B205" s="2">
        <v>2661</v>
      </c>
      <c r="C205" s="2">
        <v>1665</v>
      </c>
      <c r="D205" s="2">
        <v>501</v>
      </c>
      <c r="E205" s="2">
        <v>331</v>
      </c>
      <c r="F205" s="2">
        <v>105</v>
      </c>
      <c r="G205" s="2">
        <v>59</v>
      </c>
      <c r="H205" s="2">
        <v>78681</v>
      </c>
      <c r="I205" s="2">
        <v>19748</v>
      </c>
      <c r="J205" s="2">
        <v>26059</v>
      </c>
      <c r="K205" s="2">
        <v>27212</v>
      </c>
      <c r="L205" s="2">
        <v>5662</v>
      </c>
      <c r="M205" s="2">
        <v>0</v>
      </c>
      <c r="N205" s="2">
        <v>280</v>
      </c>
      <c r="O205" s="2"/>
    </row>
    <row r="206" spans="1:15" x14ac:dyDescent="0.15">
      <c r="A206" s="3">
        <v>37652</v>
      </c>
      <c r="B206" s="2">
        <v>2742</v>
      </c>
      <c r="C206" s="2">
        <v>1697</v>
      </c>
      <c r="D206" s="2">
        <v>495</v>
      </c>
      <c r="E206" s="2">
        <v>435</v>
      </c>
      <c r="F206" s="2">
        <v>54</v>
      </c>
      <c r="G206" s="2">
        <v>61</v>
      </c>
      <c r="H206" s="2">
        <v>80038</v>
      </c>
      <c r="I206" s="2">
        <v>19939</v>
      </c>
      <c r="J206" s="2">
        <v>26424</v>
      </c>
      <c r="K206" s="2">
        <v>28032</v>
      </c>
      <c r="L206" s="2">
        <v>5640</v>
      </c>
      <c r="M206" s="2">
        <v>3</v>
      </c>
      <c r="N206" s="2">
        <v>279</v>
      </c>
      <c r="O206" s="2"/>
    </row>
    <row r="207" spans="1:15" x14ac:dyDescent="0.15">
      <c r="A207" s="3">
        <v>37680</v>
      </c>
      <c r="B207" s="2">
        <v>2876</v>
      </c>
      <c r="C207" s="2">
        <v>1773</v>
      </c>
      <c r="D207" s="2">
        <v>656</v>
      </c>
      <c r="E207" s="2">
        <v>336</v>
      </c>
      <c r="F207" s="2">
        <v>54</v>
      </c>
      <c r="G207" s="2">
        <v>57</v>
      </c>
      <c r="H207" s="2">
        <v>80305</v>
      </c>
      <c r="I207" s="2">
        <v>20460</v>
      </c>
      <c r="J207" s="2">
        <v>26433</v>
      </c>
      <c r="K207" s="2">
        <v>28065</v>
      </c>
      <c r="L207" s="2">
        <v>5344</v>
      </c>
      <c r="M207" s="2">
        <v>3</v>
      </c>
      <c r="N207" s="2">
        <v>279</v>
      </c>
      <c r="O207" s="2"/>
    </row>
    <row r="208" spans="1:15" x14ac:dyDescent="0.15">
      <c r="A208" s="3">
        <v>37711</v>
      </c>
      <c r="B208" s="2">
        <v>2691</v>
      </c>
      <c r="C208" s="2">
        <v>1622</v>
      </c>
      <c r="D208" s="2">
        <v>642</v>
      </c>
      <c r="E208" s="2">
        <v>306</v>
      </c>
      <c r="F208" s="2">
        <v>66</v>
      </c>
      <c r="G208" s="2">
        <v>55</v>
      </c>
      <c r="H208" s="2">
        <v>76299</v>
      </c>
      <c r="I208" s="2">
        <v>15731</v>
      </c>
      <c r="J208" s="2">
        <v>26453</v>
      </c>
      <c r="K208" s="2">
        <v>28685</v>
      </c>
      <c r="L208" s="2">
        <v>5430</v>
      </c>
      <c r="M208" s="2">
        <v>0</v>
      </c>
      <c r="N208" s="2">
        <v>278</v>
      </c>
      <c r="O208" s="2"/>
    </row>
    <row r="209" spans="1:15" x14ac:dyDescent="0.15">
      <c r="A209" s="3">
        <v>37741</v>
      </c>
      <c r="B209" s="2">
        <v>1809</v>
      </c>
      <c r="C209" s="2">
        <v>761</v>
      </c>
      <c r="D209" s="2">
        <v>553</v>
      </c>
      <c r="E209" s="2">
        <v>347</v>
      </c>
      <c r="F209" s="2">
        <v>92</v>
      </c>
      <c r="G209" s="2">
        <v>56</v>
      </c>
      <c r="H209" s="2">
        <v>74535</v>
      </c>
      <c r="I209" s="2">
        <v>13177</v>
      </c>
      <c r="J209" s="2">
        <v>26094</v>
      </c>
      <c r="K209" s="2">
        <v>29794</v>
      </c>
      <c r="L209" s="2">
        <v>5470</v>
      </c>
      <c r="M209" s="2">
        <v>0</v>
      </c>
      <c r="N209" s="2">
        <v>277</v>
      </c>
      <c r="O209" s="2"/>
    </row>
    <row r="210" spans="1:15" x14ac:dyDescent="0.15">
      <c r="A210" s="3">
        <v>37772</v>
      </c>
      <c r="B210" s="2">
        <v>1636</v>
      </c>
      <c r="C210" s="2">
        <v>717</v>
      </c>
      <c r="D210" s="2">
        <v>404</v>
      </c>
      <c r="E210" s="2">
        <v>395</v>
      </c>
      <c r="F210" s="2">
        <v>63</v>
      </c>
      <c r="G210" s="2">
        <v>57</v>
      </c>
      <c r="H210" s="2">
        <v>69870</v>
      </c>
      <c r="I210" s="2">
        <v>13165</v>
      </c>
      <c r="J210" s="2">
        <v>21032</v>
      </c>
      <c r="K210" s="2">
        <v>30429</v>
      </c>
      <c r="L210" s="2">
        <v>5244</v>
      </c>
      <c r="M210" s="2">
        <v>0</v>
      </c>
      <c r="N210" s="2">
        <v>277</v>
      </c>
      <c r="O210" s="2"/>
    </row>
    <row r="211" spans="1:15" x14ac:dyDescent="0.15">
      <c r="A211" s="3">
        <v>37802</v>
      </c>
      <c r="B211" s="2">
        <v>2514</v>
      </c>
      <c r="C211" s="2">
        <v>1427</v>
      </c>
      <c r="D211" s="2">
        <v>523</v>
      </c>
      <c r="E211" s="2">
        <v>409</v>
      </c>
      <c r="F211" s="2">
        <v>98</v>
      </c>
      <c r="G211" s="2">
        <v>57</v>
      </c>
      <c r="H211" s="2">
        <v>74237</v>
      </c>
      <c r="I211" s="2">
        <v>12954</v>
      </c>
      <c r="J211" s="2">
        <v>25975</v>
      </c>
      <c r="K211" s="2">
        <v>29578</v>
      </c>
      <c r="L211" s="2">
        <v>5730</v>
      </c>
      <c r="M211" s="2">
        <v>0</v>
      </c>
      <c r="N211" s="2">
        <v>274</v>
      </c>
      <c r="O211" s="2"/>
    </row>
    <row r="212" spans="1:15" x14ac:dyDescent="0.15">
      <c r="A212" s="3">
        <v>37833</v>
      </c>
      <c r="B212" s="2">
        <v>2714</v>
      </c>
      <c r="C212" s="2">
        <v>1454</v>
      </c>
      <c r="D212" s="2">
        <v>448</v>
      </c>
      <c r="E212" s="2">
        <v>618</v>
      </c>
      <c r="F212" s="2">
        <v>135</v>
      </c>
      <c r="G212" s="2">
        <v>59</v>
      </c>
      <c r="H212" s="2">
        <v>74396</v>
      </c>
      <c r="I212" s="2">
        <v>12451</v>
      </c>
      <c r="J212" s="2">
        <v>26527</v>
      </c>
      <c r="K212" s="2">
        <v>29879</v>
      </c>
      <c r="L212" s="2">
        <v>5539</v>
      </c>
      <c r="M212" s="2">
        <v>0</v>
      </c>
      <c r="N212" s="2">
        <v>273</v>
      </c>
      <c r="O212" s="2"/>
    </row>
    <row r="213" spans="1:15" x14ac:dyDescent="0.15">
      <c r="A213" s="3">
        <v>37864</v>
      </c>
      <c r="B213" s="2">
        <v>2248</v>
      </c>
      <c r="C213" s="2">
        <v>1415</v>
      </c>
      <c r="D213" s="2">
        <v>312</v>
      </c>
      <c r="E213" s="2">
        <v>382</v>
      </c>
      <c r="F213" s="2">
        <v>75</v>
      </c>
      <c r="G213" s="2">
        <v>64</v>
      </c>
      <c r="H213" s="2">
        <v>73580</v>
      </c>
      <c r="I213" s="2">
        <v>11514</v>
      </c>
      <c r="J213" s="2">
        <v>26757</v>
      </c>
      <c r="K213" s="2">
        <v>29696</v>
      </c>
      <c r="L213" s="2">
        <v>5613</v>
      </c>
      <c r="M213" s="2">
        <v>0</v>
      </c>
      <c r="N213" s="2">
        <v>272</v>
      </c>
      <c r="O213" s="2"/>
    </row>
    <row r="214" spans="1:15" x14ac:dyDescent="0.15">
      <c r="A214" s="3">
        <v>37894</v>
      </c>
      <c r="B214" s="2">
        <v>2140</v>
      </c>
      <c r="C214" s="2">
        <v>1366</v>
      </c>
      <c r="D214" s="2">
        <v>292</v>
      </c>
      <c r="E214" s="2">
        <v>333</v>
      </c>
      <c r="F214" s="2">
        <v>88</v>
      </c>
      <c r="G214" s="2">
        <v>61</v>
      </c>
      <c r="H214" s="2">
        <v>70938</v>
      </c>
      <c r="I214" s="2">
        <v>10336</v>
      </c>
      <c r="J214" s="2">
        <v>24979</v>
      </c>
      <c r="K214" s="2">
        <v>30057</v>
      </c>
      <c r="L214" s="2">
        <v>5566</v>
      </c>
      <c r="M214" s="2">
        <v>0</v>
      </c>
      <c r="N214" s="2">
        <v>270</v>
      </c>
      <c r="O214" s="2"/>
    </row>
    <row r="215" spans="1:15" x14ac:dyDescent="0.15">
      <c r="A215" s="3">
        <v>37925</v>
      </c>
      <c r="B215" s="2">
        <v>2250</v>
      </c>
      <c r="C215" s="2">
        <v>1346</v>
      </c>
      <c r="D215" s="2">
        <v>409</v>
      </c>
      <c r="E215" s="2">
        <v>345</v>
      </c>
      <c r="F215" s="2">
        <v>88</v>
      </c>
      <c r="G215" s="2">
        <v>62</v>
      </c>
      <c r="H215" s="2">
        <v>70349</v>
      </c>
      <c r="I215" s="2">
        <v>10071</v>
      </c>
      <c r="J215" s="2">
        <v>25455</v>
      </c>
      <c r="K215" s="2">
        <v>29183</v>
      </c>
      <c r="L215" s="2">
        <v>5640</v>
      </c>
      <c r="M215" s="2">
        <v>0</v>
      </c>
      <c r="N215" s="2">
        <v>270</v>
      </c>
      <c r="O215" s="2"/>
    </row>
    <row r="216" spans="1:15" x14ac:dyDescent="0.15">
      <c r="A216" s="3">
        <v>37955</v>
      </c>
      <c r="B216" s="2">
        <v>2887</v>
      </c>
      <c r="C216" s="2">
        <v>1310</v>
      </c>
      <c r="D216" s="2">
        <v>731</v>
      </c>
      <c r="E216" s="2">
        <v>683</v>
      </c>
      <c r="F216" s="2">
        <v>100</v>
      </c>
      <c r="G216" s="2">
        <v>63</v>
      </c>
      <c r="H216" s="2">
        <v>68622</v>
      </c>
      <c r="I216" s="2">
        <v>10044</v>
      </c>
      <c r="J216" s="2">
        <v>24464</v>
      </c>
      <c r="K216" s="2">
        <v>28332</v>
      </c>
      <c r="L216" s="2">
        <v>5782</v>
      </c>
      <c r="M216" s="2" t="s">
        <v>93</v>
      </c>
      <c r="N216" s="2">
        <v>270</v>
      </c>
      <c r="O216" s="2"/>
    </row>
    <row r="217" spans="1:15" x14ac:dyDescent="0.15">
      <c r="A217" s="3">
        <v>37986</v>
      </c>
      <c r="B217" s="2">
        <v>2913</v>
      </c>
      <c r="C217" s="2">
        <v>1353</v>
      </c>
      <c r="D217" s="2">
        <v>765</v>
      </c>
      <c r="E217" s="2">
        <v>628</v>
      </c>
      <c r="F217" s="2">
        <v>104</v>
      </c>
      <c r="G217" s="2">
        <v>63</v>
      </c>
      <c r="H217" s="2">
        <v>65254</v>
      </c>
      <c r="I217" s="2">
        <v>8633</v>
      </c>
      <c r="J217" s="2">
        <v>23107</v>
      </c>
      <c r="K217" s="2">
        <v>27502</v>
      </c>
      <c r="L217" s="2">
        <v>6012</v>
      </c>
      <c r="M217" s="2" t="s">
        <v>93</v>
      </c>
      <c r="N217" s="2">
        <v>268</v>
      </c>
      <c r="O217" s="2"/>
    </row>
    <row r="218" spans="1:15" x14ac:dyDescent="0.15">
      <c r="A218" s="3">
        <v>38017</v>
      </c>
      <c r="B218" s="2">
        <v>2510</v>
      </c>
      <c r="C218" s="2">
        <v>1362</v>
      </c>
      <c r="D218" s="2">
        <v>480</v>
      </c>
      <c r="E218" s="2">
        <v>522</v>
      </c>
      <c r="F218" s="2">
        <v>85</v>
      </c>
      <c r="G218" s="2">
        <v>61</v>
      </c>
      <c r="H218" s="2">
        <v>66773</v>
      </c>
      <c r="I218" s="2">
        <v>8716</v>
      </c>
      <c r="J218" s="2">
        <v>24154</v>
      </c>
      <c r="K218" s="2">
        <v>27758</v>
      </c>
      <c r="L218" s="2">
        <v>6145</v>
      </c>
      <c r="M218" s="2">
        <v>0</v>
      </c>
      <c r="N218" s="2">
        <v>264</v>
      </c>
      <c r="O218" s="2"/>
    </row>
    <row r="219" spans="1:15" x14ac:dyDescent="0.15">
      <c r="A219" s="3">
        <v>38046</v>
      </c>
      <c r="B219" s="2">
        <v>2230</v>
      </c>
      <c r="C219" s="2">
        <v>1339</v>
      </c>
      <c r="D219" s="2">
        <v>438</v>
      </c>
      <c r="E219" s="2">
        <v>332</v>
      </c>
      <c r="F219" s="2">
        <v>64</v>
      </c>
      <c r="G219" s="2">
        <v>57</v>
      </c>
      <c r="H219" s="2">
        <v>67093</v>
      </c>
      <c r="I219" s="2">
        <v>8887</v>
      </c>
      <c r="J219" s="2">
        <v>24145</v>
      </c>
      <c r="K219" s="2">
        <v>27713</v>
      </c>
      <c r="L219" s="2">
        <v>6348</v>
      </c>
      <c r="M219" s="2">
        <v>0</v>
      </c>
      <c r="N219" s="2">
        <v>264</v>
      </c>
      <c r="O219" s="2"/>
    </row>
    <row r="220" spans="1:15" x14ac:dyDescent="0.15">
      <c r="A220" s="3">
        <v>38077</v>
      </c>
      <c r="B220" s="2">
        <v>2262</v>
      </c>
      <c r="C220" s="2">
        <v>1283</v>
      </c>
      <c r="D220" s="2">
        <v>457</v>
      </c>
      <c r="E220" s="2">
        <v>340</v>
      </c>
      <c r="F220" s="2">
        <v>121</v>
      </c>
      <c r="G220" s="2">
        <v>61</v>
      </c>
      <c r="H220" s="2">
        <v>66754</v>
      </c>
      <c r="I220" s="2">
        <v>8450</v>
      </c>
      <c r="J220" s="2">
        <v>24028</v>
      </c>
      <c r="K220" s="2">
        <v>27360</v>
      </c>
      <c r="L220" s="2">
        <v>6916</v>
      </c>
      <c r="M220" s="2">
        <v>0</v>
      </c>
      <c r="N220" s="2">
        <v>264</v>
      </c>
      <c r="O220" s="2"/>
    </row>
    <row r="221" spans="1:15" x14ac:dyDescent="0.15">
      <c r="A221" s="3">
        <v>38107</v>
      </c>
      <c r="B221" s="2">
        <v>2387</v>
      </c>
      <c r="C221" s="2">
        <v>1388</v>
      </c>
      <c r="D221" s="2">
        <v>471</v>
      </c>
      <c r="E221" s="2">
        <v>388</v>
      </c>
      <c r="F221" s="2">
        <v>83</v>
      </c>
      <c r="G221" s="2">
        <v>57</v>
      </c>
      <c r="H221" s="2">
        <v>68726</v>
      </c>
      <c r="I221" s="2">
        <v>8940</v>
      </c>
      <c r="J221" s="2">
        <v>24818</v>
      </c>
      <c r="K221" s="2">
        <v>27947</v>
      </c>
      <c r="L221" s="2">
        <v>6997</v>
      </c>
      <c r="M221" s="2">
        <v>24</v>
      </c>
      <c r="N221" s="2">
        <v>264</v>
      </c>
      <c r="O221" s="2"/>
    </row>
    <row r="222" spans="1:15" x14ac:dyDescent="0.15">
      <c r="A222" s="3">
        <v>38138</v>
      </c>
      <c r="B222" s="2">
        <v>2320</v>
      </c>
      <c r="C222" s="2">
        <v>1380</v>
      </c>
      <c r="D222" s="2">
        <v>423</v>
      </c>
      <c r="E222" s="2">
        <v>369</v>
      </c>
      <c r="F222" s="2">
        <v>92</v>
      </c>
      <c r="G222" s="2">
        <v>56</v>
      </c>
      <c r="H222" s="2">
        <v>67275</v>
      </c>
      <c r="I222" s="2">
        <v>9201</v>
      </c>
      <c r="J222" s="2">
        <v>23816</v>
      </c>
      <c r="K222" s="2">
        <v>27346</v>
      </c>
      <c r="L222" s="2">
        <v>6912</v>
      </c>
      <c r="M222" s="2">
        <v>0</v>
      </c>
      <c r="N222" s="2">
        <v>264</v>
      </c>
      <c r="O222" s="2"/>
    </row>
    <row r="223" spans="1:15" x14ac:dyDescent="0.15">
      <c r="A223" s="3">
        <v>38168</v>
      </c>
      <c r="B223" s="2">
        <v>2306</v>
      </c>
      <c r="C223" s="2">
        <v>1382</v>
      </c>
      <c r="D223" s="2">
        <v>429</v>
      </c>
      <c r="E223" s="2">
        <v>321</v>
      </c>
      <c r="F223" s="2">
        <v>118</v>
      </c>
      <c r="G223" s="2">
        <v>56</v>
      </c>
      <c r="H223" s="2">
        <v>66257</v>
      </c>
      <c r="I223" s="2">
        <v>9115</v>
      </c>
      <c r="J223" s="2">
        <v>23855</v>
      </c>
      <c r="K223" s="2">
        <v>26355</v>
      </c>
      <c r="L223" s="2">
        <v>6932</v>
      </c>
      <c r="M223" s="2">
        <v>0</v>
      </c>
      <c r="N223" s="2">
        <v>264</v>
      </c>
      <c r="O223" s="2"/>
    </row>
    <row r="224" spans="1:15" x14ac:dyDescent="0.15">
      <c r="A224" s="3">
        <v>38199</v>
      </c>
      <c r="B224" s="2">
        <v>2233</v>
      </c>
      <c r="C224" s="2">
        <v>1361</v>
      </c>
      <c r="D224" s="2">
        <v>409</v>
      </c>
      <c r="E224" s="2">
        <v>316</v>
      </c>
      <c r="F224" s="2">
        <v>90</v>
      </c>
      <c r="G224" s="2">
        <v>57</v>
      </c>
      <c r="H224" s="2">
        <v>68715</v>
      </c>
      <c r="I224" s="2">
        <v>9567</v>
      </c>
      <c r="J224" s="2">
        <v>24964</v>
      </c>
      <c r="K224" s="2">
        <v>27132</v>
      </c>
      <c r="L224" s="2">
        <v>7052</v>
      </c>
      <c r="M224" s="2" t="s">
        <v>93</v>
      </c>
      <c r="N224" s="2">
        <v>264</v>
      </c>
      <c r="O224" s="2"/>
    </row>
    <row r="225" spans="1:15" x14ac:dyDescent="0.15">
      <c r="A225" s="3">
        <v>38230</v>
      </c>
      <c r="B225" s="2">
        <v>2259</v>
      </c>
      <c r="C225" s="2">
        <v>1377</v>
      </c>
      <c r="D225" s="2">
        <v>395</v>
      </c>
      <c r="E225" s="2">
        <v>330</v>
      </c>
      <c r="F225" s="2">
        <v>98</v>
      </c>
      <c r="G225" s="2">
        <v>59</v>
      </c>
      <c r="H225" s="2">
        <v>68730</v>
      </c>
      <c r="I225" s="2">
        <v>9677</v>
      </c>
      <c r="J225" s="2">
        <v>24864</v>
      </c>
      <c r="K225" s="2">
        <v>27116</v>
      </c>
      <c r="L225" s="2">
        <v>7073</v>
      </c>
      <c r="M225" s="2" t="s">
        <v>93</v>
      </c>
      <c r="N225" s="2">
        <v>264</v>
      </c>
      <c r="O225" s="2"/>
    </row>
    <row r="226" spans="1:15" x14ac:dyDescent="0.15">
      <c r="A226" s="3">
        <v>38260</v>
      </c>
      <c r="B226" s="2">
        <v>2247</v>
      </c>
      <c r="C226" s="2">
        <v>1366</v>
      </c>
      <c r="D226" s="2">
        <v>396</v>
      </c>
      <c r="E226" s="2">
        <v>269</v>
      </c>
      <c r="F226" s="2">
        <v>157</v>
      </c>
      <c r="G226" s="2">
        <v>59</v>
      </c>
      <c r="H226" s="2">
        <v>68270</v>
      </c>
      <c r="I226" s="2">
        <v>10272</v>
      </c>
      <c r="J226" s="2">
        <v>24170</v>
      </c>
      <c r="K226" s="2">
        <v>26816</v>
      </c>
      <c r="L226" s="2">
        <v>7012</v>
      </c>
      <c r="M226" s="2" t="s">
        <v>93</v>
      </c>
      <c r="N226" s="2">
        <v>264</v>
      </c>
      <c r="O226" s="2"/>
    </row>
    <row r="227" spans="1:15" x14ac:dyDescent="0.15">
      <c r="A227" s="3">
        <v>38291</v>
      </c>
      <c r="B227" s="2">
        <v>2783</v>
      </c>
      <c r="C227" s="2">
        <v>1927</v>
      </c>
      <c r="D227" s="2">
        <v>386</v>
      </c>
      <c r="E227" s="2">
        <v>327</v>
      </c>
      <c r="F227" s="2">
        <v>85</v>
      </c>
      <c r="G227" s="2">
        <v>58</v>
      </c>
      <c r="H227" s="2">
        <v>68879</v>
      </c>
      <c r="I227" s="2">
        <v>11498</v>
      </c>
      <c r="J227" s="2">
        <v>23635</v>
      </c>
      <c r="K227" s="2">
        <v>26961</v>
      </c>
      <c r="L227" s="2">
        <v>6785</v>
      </c>
      <c r="M227" s="2" t="s">
        <v>93</v>
      </c>
      <c r="N227" s="2">
        <v>263</v>
      </c>
      <c r="O227" s="2"/>
    </row>
    <row r="228" spans="1:15" x14ac:dyDescent="0.15">
      <c r="A228" s="3">
        <v>38321</v>
      </c>
      <c r="B228" s="2">
        <v>2857</v>
      </c>
      <c r="C228" s="2">
        <v>1929</v>
      </c>
      <c r="D228" s="2">
        <v>411</v>
      </c>
      <c r="E228" s="2">
        <v>383</v>
      </c>
      <c r="F228" s="2">
        <v>76</v>
      </c>
      <c r="G228" s="2">
        <v>58</v>
      </c>
      <c r="H228" s="2">
        <v>67579</v>
      </c>
      <c r="I228" s="2">
        <v>11703</v>
      </c>
      <c r="J228" s="2">
        <v>22704</v>
      </c>
      <c r="K228" s="2">
        <v>26159</v>
      </c>
      <c r="L228" s="2">
        <v>7013</v>
      </c>
      <c r="M228" s="2" t="s">
        <v>93</v>
      </c>
      <c r="N228" s="2">
        <v>263</v>
      </c>
      <c r="O228" s="2"/>
    </row>
    <row r="229" spans="1:15" x14ac:dyDescent="0.15">
      <c r="A229" s="3">
        <v>38352</v>
      </c>
      <c r="B229" s="2">
        <v>2619</v>
      </c>
      <c r="C229" s="2">
        <v>1889</v>
      </c>
      <c r="D229" s="2">
        <v>399</v>
      </c>
      <c r="E229" s="2">
        <v>234</v>
      </c>
      <c r="F229" s="2">
        <v>41</v>
      </c>
      <c r="G229" s="2">
        <v>56</v>
      </c>
      <c r="H229" s="2">
        <v>67347</v>
      </c>
      <c r="I229" s="2">
        <v>12016</v>
      </c>
      <c r="J229" s="2">
        <v>22489</v>
      </c>
      <c r="K229" s="2">
        <v>25980</v>
      </c>
      <c r="L229" s="2">
        <v>6861</v>
      </c>
      <c r="M229" s="2">
        <v>1</v>
      </c>
      <c r="N229" s="2">
        <v>265</v>
      </c>
      <c r="O229" s="2"/>
    </row>
    <row r="230" spans="1:15" x14ac:dyDescent="0.15">
      <c r="A230" s="3">
        <v>38383</v>
      </c>
      <c r="B230" s="2">
        <v>2657</v>
      </c>
      <c r="C230" s="2">
        <v>1907</v>
      </c>
      <c r="D230" s="2">
        <v>371</v>
      </c>
      <c r="E230" s="2">
        <v>280</v>
      </c>
      <c r="F230" s="2">
        <v>42</v>
      </c>
      <c r="G230" s="2">
        <v>57</v>
      </c>
      <c r="H230" s="2">
        <v>69914</v>
      </c>
      <c r="I230" s="2">
        <v>12480</v>
      </c>
      <c r="J230" s="2">
        <v>24501</v>
      </c>
      <c r="K230" s="2">
        <v>25808</v>
      </c>
      <c r="L230" s="2">
        <v>7121</v>
      </c>
      <c r="M230" s="2">
        <v>4</v>
      </c>
      <c r="N230" s="2">
        <v>262</v>
      </c>
      <c r="O230" s="2"/>
    </row>
    <row r="231" spans="1:15" x14ac:dyDescent="0.15">
      <c r="A231" s="3">
        <v>38411</v>
      </c>
      <c r="B231" s="2">
        <v>2609</v>
      </c>
      <c r="C231" s="2">
        <v>1894</v>
      </c>
      <c r="D231" s="2">
        <v>302</v>
      </c>
      <c r="E231" s="2">
        <v>301</v>
      </c>
      <c r="F231" s="2">
        <v>55</v>
      </c>
      <c r="G231" s="2">
        <v>57</v>
      </c>
      <c r="H231" s="2">
        <v>69398</v>
      </c>
      <c r="I231" s="2">
        <v>13309</v>
      </c>
      <c r="J231" s="2">
        <v>23846</v>
      </c>
      <c r="K231" s="2">
        <v>25222</v>
      </c>
      <c r="L231" s="2">
        <v>7020</v>
      </c>
      <c r="M231" s="2">
        <v>1</v>
      </c>
      <c r="N231" s="2">
        <v>262</v>
      </c>
      <c r="O231" s="2"/>
    </row>
    <row r="232" spans="1:15" x14ac:dyDescent="0.15">
      <c r="A232" s="3">
        <v>38442</v>
      </c>
      <c r="B232" s="2">
        <v>2836</v>
      </c>
      <c r="C232" s="2">
        <v>1851</v>
      </c>
      <c r="D232" s="2">
        <v>475</v>
      </c>
      <c r="E232" s="2">
        <v>385</v>
      </c>
      <c r="F232" s="2">
        <v>67</v>
      </c>
      <c r="G232" s="2">
        <v>58</v>
      </c>
      <c r="H232" s="2">
        <v>71020</v>
      </c>
      <c r="I232" s="2">
        <v>13596</v>
      </c>
      <c r="J232" s="2">
        <v>24599</v>
      </c>
      <c r="K232" s="2">
        <v>25363</v>
      </c>
      <c r="L232" s="2">
        <v>7462</v>
      </c>
      <c r="M232" s="2">
        <v>0</v>
      </c>
      <c r="N232" s="2">
        <v>261</v>
      </c>
      <c r="O232" s="2"/>
    </row>
    <row r="233" spans="1:15" x14ac:dyDescent="0.15">
      <c r="A233" s="3">
        <v>38472</v>
      </c>
      <c r="B233" s="2">
        <v>2813</v>
      </c>
      <c r="C233" s="2">
        <v>1854</v>
      </c>
      <c r="D233" s="2">
        <v>447</v>
      </c>
      <c r="E233" s="2">
        <v>394</v>
      </c>
      <c r="F233" s="2">
        <v>59</v>
      </c>
      <c r="G233" s="2">
        <v>59</v>
      </c>
      <c r="H233" s="2">
        <v>73283</v>
      </c>
      <c r="I233" s="2">
        <v>13424</v>
      </c>
      <c r="J233" s="2">
        <v>24923</v>
      </c>
      <c r="K233" s="2">
        <v>26657</v>
      </c>
      <c r="L233" s="2">
        <v>8279</v>
      </c>
      <c r="M233" s="2">
        <v>0</v>
      </c>
      <c r="N233" s="2">
        <v>261</v>
      </c>
      <c r="O233" s="2"/>
    </row>
    <row r="234" spans="1:15" x14ac:dyDescent="0.15">
      <c r="A234" s="3">
        <v>38503</v>
      </c>
      <c r="B234" s="2">
        <v>2627</v>
      </c>
      <c r="C234" s="2">
        <v>1850</v>
      </c>
      <c r="D234" s="2">
        <v>318</v>
      </c>
      <c r="E234" s="2">
        <v>339</v>
      </c>
      <c r="F234" s="2">
        <v>61</v>
      </c>
      <c r="G234" s="2">
        <v>59</v>
      </c>
      <c r="H234" s="2">
        <v>75765</v>
      </c>
      <c r="I234" s="2">
        <v>14270</v>
      </c>
      <c r="J234" s="2">
        <v>26064</v>
      </c>
      <c r="K234" s="2">
        <v>27038</v>
      </c>
      <c r="L234" s="2">
        <v>8393</v>
      </c>
      <c r="M234" s="2">
        <v>0</v>
      </c>
      <c r="N234" s="2">
        <v>260</v>
      </c>
      <c r="O234" s="2"/>
    </row>
    <row r="235" spans="1:15" x14ac:dyDescent="0.15">
      <c r="A235" s="3">
        <v>38533</v>
      </c>
      <c r="B235" s="2">
        <v>2568</v>
      </c>
      <c r="C235" s="2">
        <v>1869</v>
      </c>
      <c r="D235" s="2">
        <v>230</v>
      </c>
      <c r="E235" s="2">
        <v>290</v>
      </c>
      <c r="F235" s="2">
        <v>115</v>
      </c>
      <c r="G235" s="2">
        <v>64</v>
      </c>
      <c r="H235" s="2">
        <v>77069</v>
      </c>
      <c r="I235" s="2">
        <v>14262</v>
      </c>
      <c r="J235" s="2">
        <v>26881</v>
      </c>
      <c r="K235" s="2">
        <v>27098</v>
      </c>
      <c r="L235" s="2">
        <v>8828</v>
      </c>
      <c r="M235" s="2">
        <v>0</v>
      </c>
      <c r="N235" s="2">
        <v>260</v>
      </c>
      <c r="O235" s="2"/>
    </row>
    <row r="236" spans="1:15" x14ac:dyDescent="0.15">
      <c r="A236" s="3">
        <v>38564</v>
      </c>
      <c r="B236" s="2">
        <v>2649</v>
      </c>
      <c r="C236" s="2">
        <v>1847</v>
      </c>
      <c r="D236" s="2">
        <v>272</v>
      </c>
      <c r="E236" s="2">
        <v>334</v>
      </c>
      <c r="F236" s="2">
        <v>133</v>
      </c>
      <c r="G236" s="2">
        <v>63</v>
      </c>
      <c r="H236" s="2">
        <v>80572</v>
      </c>
      <c r="I236" s="2">
        <v>14627</v>
      </c>
      <c r="J236" s="2">
        <v>27389</v>
      </c>
      <c r="K236" s="2">
        <v>29277</v>
      </c>
      <c r="L236" s="2">
        <v>9279</v>
      </c>
      <c r="M236" s="2">
        <v>0</v>
      </c>
      <c r="N236" s="2">
        <v>259</v>
      </c>
      <c r="O236" s="2"/>
    </row>
    <row r="237" spans="1:15" x14ac:dyDescent="0.15">
      <c r="A237" s="3">
        <v>38595</v>
      </c>
      <c r="B237" s="2">
        <v>2869</v>
      </c>
      <c r="C237" s="2">
        <v>1820</v>
      </c>
      <c r="D237" s="2">
        <v>364</v>
      </c>
      <c r="E237" s="2">
        <v>496</v>
      </c>
      <c r="F237" s="2">
        <v>127</v>
      </c>
      <c r="G237" s="2">
        <v>62</v>
      </c>
      <c r="H237" s="2">
        <v>80465</v>
      </c>
      <c r="I237" s="2">
        <v>14945</v>
      </c>
      <c r="J237" s="2">
        <v>27029</v>
      </c>
      <c r="K237" s="2">
        <v>28977</v>
      </c>
      <c r="L237" s="2">
        <v>9514</v>
      </c>
      <c r="M237" s="2">
        <v>0</v>
      </c>
      <c r="N237" s="2">
        <v>259</v>
      </c>
      <c r="O237" s="2"/>
    </row>
    <row r="238" spans="1:15" x14ac:dyDescent="0.15">
      <c r="A238" s="3">
        <v>38625</v>
      </c>
      <c r="B238" s="2">
        <v>2666</v>
      </c>
      <c r="C238" s="2">
        <v>1809</v>
      </c>
      <c r="D238" s="2">
        <v>330</v>
      </c>
      <c r="E238" s="2">
        <v>291</v>
      </c>
      <c r="F238" s="2">
        <v>167</v>
      </c>
      <c r="G238" s="2">
        <v>69</v>
      </c>
      <c r="H238" s="2">
        <v>81740</v>
      </c>
      <c r="I238" s="2">
        <v>15231</v>
      </c>
      <c r="J238" s="2">
        <v>27974</v>
      </c>
      <c r="K238" s="2">
        <v>28974</v>
      </c>
      <c r="L238" s="2">
        <v>9561</v>
      </c>
      <c r="M238" s="2">
        <v>0</v>
      </c>
      <c r="N238" s="2">
        <v>259</v>
      </c>
      <c r="O238" s="2"/>
    </row>
    <row r="239" spans="1:15" x14ac:dyDescent="0.15">
      <c r="A239" s="3">
        <v>38656</v>
      </c>
      <c r="B239" s="2">
        <v>2552</v>
      </c>
      <c r="C239" s="2">
        <v>1769</v>
      </c>
      <c r="D239" s="2">
        <v>288</v>
      </c>
      <c r="E239" s="2">
        <v>292</v>
      </c>
      <c r="F239" s="2">
        <v>134</v>
      </c>
      <c r="G239" s="2">
        <v>69</v>
      </c>
      <c r="H239" s="2">
        <v>83853</v>
      </c>
      <c r="I239" s="2">
        <v>15811</v>
      </c>
      <c r="J239" s="2">
        <v>28678</v>
      </c>
      <c r="K239" s="2">
        <v>29696</v>
      </c>
      <c r="L239" s="2">
        <v>9668</v>
      </c>
      <c r="M239" s="2" t="s">
        <v>93</v>
      </c>
      <c r="N239" s="2">
        <v>259</v>
      </c>
      <c r="O239" s="2"/>
    </row>
    <row r="240" spans="1:15" x14ac:dyDescent="0.15">
      <c r="A240" s="3">
        <v>38686</v>
      </c>
      <c r="B240" s="2">
        <v>2633</v>
      </c>
      <c r="C240" s="2">
        <v>1787</v>
      </c>
      <c r="D240" s="2">
        <v>342</v>
      </c>
      <c r="E240" s="2">
        <v>290</v>
      </c>
      <c r="F240" s="2">
        <v>140</v>
      </c>
      <c r="G240" s="2">
        <v>74</v>
      </c>
      <c r="H240" s="2">
        <v>85652</v>
      </c>
      <c r="I240" s="2">
        <v>15677</v>
      </c>
      <c r="J240" s="2">
        <v>29747</v>
      </c>
      <c r="K240" s="2">
        <v>30735</v>
      </c>
      <c r="L240" s="2">
        <v>9493</v>
      </c>
      <c r="M240" s="2" t="s">
        <v>93</v>
      </c>
      <c r="N240" s="2">
        <v>259</v>
      </c>
      <c r="O240" s="2"/>
    </row>
    <row r="241" spans="1:15" x14ac:dyDescent="0.15">
      <c r="A241" s="3">
        <v>38717</v>
      </c>
      <c r="B241" s="2">
        <v>2569</v>
      </c>
      <c r="C241" s="2">
        <v>1765</v>
      </c>
      <c r="D241" s="2">
        <v>308</v>
      </c>
      <c r="E241" s="2">
        <v>263</v>
      </c>
      <c r="F241" s="2">
        <v>156</v>
      </c>
      <c r="G241" s="2">
        <v>77</v>
      </c>
      <c r="H241" s="2">
        <v>85927</v>
      </c>
      <c r="I241" s="2">
        <v>16688</v>
      </c>
      <c r="J241" s="2">
        <v>29866</v>
      </c>
      <c r="K241" s="2">
        <v>30191</v>
      </c>
      <c r="L241" s="2">
        <v>9182</v>
      </c>
      <c r="M241" s="2" t="s">
        <v>93</v>
      </c>
      <c r="N241" s="2">
        <v>259</v>
      </c>
      <c r="O241" s="2"/>
    </row>
    <row r="242" spans="1:15" x14ac:dyDescent="0.15">
      <c r="A242" s="3">
        <v>38748</v>
      </c>
      <c r="B242" s="2">
        <v>2514</v>
      </c>
      <c r="C242" s="2">
        <v>1693</v>
      </c>
      <c r="D242" s="2">
        <v>326</v>
      </c>
      <c r="E242" s="2">
        <v>254</v>
      </c>
      <c r="F242" s="2">
        <v>158</v>
      </c>
      <c r="G242" s="2">
        <v>83</v>
      </c>
      <c r="H242" s="2">
        <v>86081</v>
      </c>
      <c r="I242" s="2">
        <v>16541</v>
      </c>
      <c r="J242" s="2">
        <v>29396</v>
      </c>
      <c r="K242" s="2">
        <v>30852</v>
      </c>
      <c r="L242" s="2">
        <v>9292</v>
      </c>
      <c r="M242" s="2" t="s">
        <v>93</v>
      </c>
      <c r="N242" s="2">
        <v>257</v>
      </c>
      <c r="O242" s="2"/>
    </row>
    <row r="243" spans="1:15" x14ac:dyDescent="0.15">
      <c r="A243" s="3">
        <v>38776</v>
      </c>
      <c r="B243" s="2">
        <v>2630</v>
      </c>
      <c r="C243" s="2">
        <v>1740</v>
      </c>
      <c r="D243" s="2">
        <v>407</v>
      </c>
      <c r="E243" s="2">
        <v>286</v>
      </c>
      <c r="F243" s="2">
        <v>114</v>
      </c>
      <c r="G243" s="2">
        <v>83</v>
      </c>
      <c r="H243" s="2">
        <v>88144</v>
      </c>
      <c r="I243" s="2">
        <v>16695</v>
      </c>
      <c r="J243" s="2">
        <v>30206</v>
      </c>
      <c r="K243" s="2">
        <v>31442</v>
      </c>
      <c r="L243" s="2">
        <v>9801</v>
      </c>
      <c r="M243" s="2" t="s">
        <v>93</v>
      </c>
      <c r="N243" s="2">
        <v>256</v>
      </c>
      <c r="O243" s="2"/>
    </row>
    <row r="244" spans="1:15" x14ac:dyDescent="0.15">
      <c r="A244" s="3">
        <v>38807</v>
      </c>
      <c r="B244" s="2">
        <v>2571</v>
      </c>
      <c r="C244" s="2">
        <v>1773</v>
      </c>
      <c r="D244" s="2">
        <v>397</v>
      </c>
      <c r="E244" s="2">
        <v>246</v>
      </c>
      <c r="F244" s="2">
        <v>68</v>
      </c>
      <c r="G244" s="2">
        <v>87</v>
      </c>
      <c r="H244" s="2">
        <v>89461</v>
      </c>
      <c r="I244" s="2">
        <v>17069</v>
      </c>
      <c r="J244" s="2">
        <v>30672</v>
      </c>
      <c r="K244" s="2">
        <v>31882</v>
      </c>
      <c r="L244" s="2">
        <v>9833</v>
      </c>
      <c r="M244" s="2">
        <v>5</v>
      </c>
      <c r="N244" s="2">
        <v>255</v>
      </c>
      <c r="O244" s="2"/>
    </row>
    <row r="245" spans="1:15" x14ac:dyDescent="0.15">
      <c r="A245" s="3">
        <v>38837</v>
      </c>
      <c r="B245" s="2">
        <v>2591</v>
      </c>
      <c r="C245" s="2">
        <v>1707</v>
      </c>
      <c r="D245" s="2">
        <v>337</v>
      </c>
      <c r="E245" s="2">
        <v>307</v>
      </c>
      <c r="F245" s="2">
        <v>148</v>
      </c>
      <c r="G245" s="2">
        <v>92</v>
      </c>
      <c r="H245" s="2">
        <v>89190</v>
      </c>
      <c r="I245" s="2">
        <v>17354</v>
      </c>
      <c r="J245" s="2">
        <v>29985</v>
      </c>
      <c r="K245" s="2">
        <v>32116</v>
      </c>
      <c r="L245" s="2">
        <v>9735</v>
      </c>
      <c r="M245" s="2" t="s">
        <v>93</v>
      </c>
      <c r="N245" s="2">
        <v>254</v>
      </c>
      <c r="O245" s="2"/>
    </row>
    <row r="246" spans="1:15" x14ac:dyDescent="0.15">
      <c r="A246" s="3">
        <v>38868</v>
      </c>
      <c r="B246" s="2">
        <v>2736</v>
      </c>
      <c r="C246" s="2">
        <v>1791</v>
      </c>
      <c r="D246" s="2">
        <v>443</v>
      </c>
      <c r="E246" s="2">
        <v>263</v>
      </c>
      <c r="F246" s="2">
        <v>150</v>
      </c>
      <c r="G246" s="2">
        <v>89</v>
      </c>
      <c r="H246" s="2">
        <v>91713</v>
      </c>
      <c r="I246" s="2">
        <v>19079</v>
      </c>
      <c r="J246" s="2">
        <v>29697</v>
      </c>
      <c r="K246" s="2">
        <v>32699</v>
      </c>
      <c r="L246" s="2">
        <v>10238</v>
      </c>
      <c r="M246" s="2" t="s">
        <v>93</v>
      </c>
      <c r="N246" s="2">
        <v>253</v>
      </c>
      <c r="O246" s="2"/>
    </row>
    <row r="247" spans="1:15" x14ac:dyDescent="0.15">
      <c r="A247" s="3">
        <v>38898</v>
      </c>
      <c r="B247" s="2">
        <v>2915</v>
      </c>
      <c r="C247" s="2">
        <v>1722</v>
      </c>
      <c r="D247" s="2">
        <v>660</v>
      </c>
      <c r="E247" s="2">
        <v>281</v>
      </c>
      <c r="F247" s="2">
        <v>180</v>
      </c>
      <c r="G247" s="2">
        <v>72</v>
      </c>
      <c r="H247" s="2">
        <v>91916</v>
      </c>
      <c r="I247" s="2">
        <v>19252</v>
      </c>
      <c r="J247" s="2">
        <v>29434</v>
      </c>
      <c r="K247" s="2">
        <v>32938</v>
      </c>
      <c r="L247" s="2">
        <v>10292</v>
      </c>
      <c r="M247" s="2" t="s">
        <v>93</v>
      </c>
      <c r="N247" s="2">
        <v>252</v>
      </c>
      <c r="O247" s="2"/>
    </row>
    <row r="248" spans="1:15" x14ac:dyDescent="0.15">
      <c r="A248" s="3">
        <v>38929</v>
      </c>
      <c r="B248" s="2">
        <v>2978</v>
      </c>
      <c r="C248" s="2">
        <v>1748</v>
      </c>
      <c r="D248" s="2">
        <v>575</v>
      </c>
      <c r="E248" s="2">
        <v>441</v>
      </c>
      <c r="F248" s="2">
        <v>125</v>
      </c>
      <c r="G248" s="2">
        <v>89</v>
      </c>
      <c r="H248" s="2">
        <v>96203</v>
      </c>
      <c r="I248" s="2">
        <v>20518</v>
      </c>
      <c r="J248" s="2">
        <v>30164</v>
      </c>
      <c r="K248" s="2">
        <v>34900</v>
      </c>
      <c r="L248" s="2">
        <v>10621</v>
      </c>
      <c r="M248" s="2" t="s">
        <v>93</v>
      </c>
      <c r="N248" s="2">
        <v>252</v>
      </c>
      <c r="O248" s="2"/>
    </row>
    <row r="249" spans="1:15" ht="14" thickBot="1" x14ac:dyDescent="0.2">
      <c r="A249" s="3">
        <v>38960</v>
      </c>
      <c r="B249" s="2">
        <v>3200</v>
      </c>
      <c r="C249" s="2">
        <v>1786</v>
      </c>
      <c r="D249" s="2">
        <v>659</v>
      </c>
      <c r="E249" s="2">
        <v>481</v>
      </c>
      <c r="F249" s="2">
        <v>186</v>
      </c>
      <c r="G249" s="2">
        <v>88</v>
      </c>
      <c r="H249" s="2">
        <v>97650</v>
      </c>
      <c r="I249" s="2">
        <v>20246</v>
      </c>
      <c r="J249" s="2">
        <v>30884</v>
      </c>
      <c r="K249" s="2">
        <v>35547</v>
      </c>
      <c r="L249" s="2">
        <v>10968</v>
      </c>
      <c r="M249" s="2">
        <v>5</v>
      </c>
      <c r="N249" s="2">
        <v>252</v>
      </c>
      <c r="O249" s="2"/>
    </row>
    <row r="250" spans="1:15" ht="14" thickTop="1" x14ac:dyDescent="0.15">
      <c r="A250" s="3">
        <v>38990</v>
      </c>
      <c r="B250" s="4">
        <v>2845</v>
      </c>
      <c r="C250" s="4">
        <v>1726</v>
      </c>
      <c r="D250" s="4">
        <v>516</v>
      </c>
      <c r="E250" s="4">
        <v>379</v>
      </c>
      <c r="F250" s="4">
        <v>139</v>
      </c>
      <c r="G250" s="4">
        <v>85</v>
      </c>
      <c r="H250" s="4">
        <v>101001</v>
      </c>
      <c r="I250" s="4">
        <v>20475</v>
      </c>
      <c r="J250" s="4">
        <v>31821</v>
      </c>
      <c r="K250" s="4">
        <v>37904</v>
      </c>
      <c r="L250" s="4">
        <v>10796</v>
      </c>
      <c r="M250" s="4">
        <v>5</v>
      </c>
      <c r="N250" s="2">
        <v>252</v>
      </c>
      <c r="O250" s="2"/>
    </row>
    <row r="251" spans="1:15" x14ac:dyDescent="0.15">
      <c r="A251" s="3">
        <v>39021</v>
      </c>
      <c r="B251" s="2">
        <v>2994</v>
      </c>
      <c r="C251" s="2">
        <v>1754</v>
      </c>
      <c r="D251" s="2">
        <v>454</v>
      </c>
      <c r="E251" s="2">
        <v>475</v>
      </c>
      <c r="F251" s="2">
        <v>226</v>
      </c>
      <c r="G251" s="2">
        <v>85</v>
      </c>
      <c r="H251" s="2">
        <v>105116</v>
      </c>
      <c r="I251" s="2">
        <v>21958</v>
      </c>
      <c r="J251" s="2">
        <v>34048</v>
      </c>
      <c r="K251" s="2">
        <v>38278</v>
      </c>
      <c r="L251" s="2">
        <v>10827</v>
      </c>
      <c r="M251" s="2">
        <v>5</v>
      </c>
      <c r="N251" s="2">
        <v>251</v>
      </c>
      <c r="O251" s="2"/>
    </row>
    <row r="252" spans="1:15" x14ac:dyDescent="0.15">
      <c r="A252" s="3">
        <v>39051</v>
      </c>
      <c r="B252" s="2">
        <v>3032</v>
      </c>
      <c r="C252" s="2">
        <v>1648</v>
      </c>
      <c r="D252" s="2">
        <v>591</v>
      </c>
      <c r="E252" s="2">
        <v>534</v>
      </c>
      <c r="F252" s="2">
        <v>171</v>
      </c>
      <c r="G252" s="2">
        <v>88</v>
      </c>
      <c r="H252" s="2">
        <v>106323</v>
      </c>
      <c r="I252" s="2">
        <v>22903</v>
      </c>
      <c r="J252" s="2">
        <v>33926</v>
      </c>
      <c r="K252" s="2">
        <v>37891</v>
      </c>
      <c r="L252" s="2">
        <v>11597</v>
      </c>
      <c r="M252" s="2">
        <v>6</v>
      </c>
      <c r="N252" s="2">
        <v>249</v>
      </c>
      <c r="O252" s="2"/>
    </row>
    <row r="253" spans="1:15" x14ac:dyDescent="0.15">
      <c r="A253" s="3">
        <v>39082</v>
      </c>
      <c r="B253" s="2">
        <v>4097</v>
      </c>
      <c r="C253" s="2">
        <v>1718</v>
      </c>
      <c r="D253" s="2">
        <v>1029</v>
      </c>
      <c r="E253" s="2">
        <v>1093</v>
      </c>
      <c r="F253" s="2">
        <v>183</v>
      </c>
      <c r="G253" s="2">
        <v>74</v>
      </c>
      <c r="H253" s="2">
        <v>109939</v>
      </c>
      <c r="I253" s="2">
        <v>22955</v>
      </c>
      <c r="J253" s="2">
        <v>34999</v>
      </c>
      <c r="K253" s="2">
        <v>39228</v>
      </c>
      <c r="L253" s="2">
        <v>12747</v>
      </c>
      <c r="M253" s="2">
        <v>10</v>
      </c>
      <c r="N253" s="2">
        <v>278</v>
      </c>
      <c r="O253" s="2"/>
    </row>
    <row r="254" spans="1:15" x14ac:dyDescent="0.15">
      <c r="A254" s="3">
        <v>39113</v>
      </c>
      <c r="B254" s="2">
        <v>3515</v>
      </c>
      <c r="C254" s="2">
        <v>1741</v>
      </c>
      <c r="D254" s="2">
        <v>800</v>
      </c>
      <c r="E254" s="2">
        <v>773</v>
      </c>
      <c r="F254" s="2">
        <v>108</v>
      </c>
      <c r="G254" s="2">
        <v>93</v>
      </c>
      <c r="H254" s="2">
        <v>109073</v>
      </c>
      <c r="I254" s="2">
        <v>23475</v>
      </c>
      <c r="J254" s="2">
        <v>33931</v>
      </c>
      <c r="K254" s="2">
        <v>39759</v>
      </c>
      <c r="L254" s="2">
        <v>11902</v>
      </c>
      <c r="M254" s="2">
        <v>6</v>
      </c>
      <c r="N254" s="2">
        <v>274</v>
      </c>
      <c r="O254" s="2"/>
    </row>
    <row r="255" spans="1:15" x14ac:dyDescent="0.15">
      <c r="A255" s="3">
        <v>39141</v>
      </c>
      <c r="B255" s="2">
        <v>3516</v>
      </c>
      <c r="C255" s="2">
        <v>1713</v>
      </c>
      <c r="D255" s="2">
        <v>883</v>
      </c>
      <c r="E255" s="2">
        <v>724</v>
      </c>
      <c r="F255" s="2">
        <v>104</v>
      </c>
      <c r="G255" s="2">
        <v>92</v>
      </c>
      <c r="H255" s="2">
        <v>110361</v>
      </c>
      <c r="I255" s="2">
        <v>24430</v>
      </c>
      <c r="J255" s="2">
        <v>33217</v>
      </c>
      <c r="K255" s="2">
        <v>40688</v>
      </c>
      <c r="L255" s="2">
        <v>12025</v>
      </c>
      <c r="M255" s="2">
        <v>1</v>
      </c>
      <c r="N255" s="2">
        <v>274</v>
      </c>
      <c r="O255" s="2"/>
    </row>
    <row r="256" spans="1:15" x14ac:dyDescent="0.15">
      <c r="A256" s="3">
        <v>39172</v>
      </c>
      <c r="B256" s="2">
        <v>3467</v>
      </c>
      <c r="C256" s="2">
        <v>1791</v>
      </c>
      <c r="D256" s="2">
        <v>795</v>
      </c>
      <c r="E256" s="2">
        <v>693</v>
      </c>
      <c r="F256" s="2">
        <v>96</v>
      </c>
      <c r="G256" s="2">
        <v>92</v>
      </c>
      <c r="H256" s="2">
        <v>112624</v>
      </c>
      <c r="I256" s="2">
        <v>24447</v>
      </c>
      <c r="J256" s="2">
        <v>34028</v>
      </c>
      <c r="K256" s="2">
        <v>40801</v>
      </c>
      <c r="L256" s="2">
        <v>13348</v>
      </c>
      <c r="M256" s="2" t="s">
        <v>93</v>
      </c>
      <c r="N256" s="2">
        <v>274</v>
      </c>
      <c r="O256" s="2"/>
    </row>
    <row r="257" spans="1:15" x14ac:dyDescent="0.15">
      <c r="A257" s="3">
        <v>39202</v>
      </c>
      <c r="B257" s="2">
        <v>3685</v>
      </c>
      <c r="C257" s="2">
        <v>1757</v>
      </c>
      <c r="D257" s="2">
        <v>1090</v>
      </c>
      <c r="E257" s="2">
        <v>575</v>
      </c>
      <c r="F257" s="2">
        <v>170</v>
      </c>
      <c r="G257" s="2">
        <v>93</v>
      </c>
      <c r="H257" s="2">
        <v>114130</v>
      </c>
      <c r="I257" s="2">
        <v>24846</v>
      </c>
      <c r="J257" s="2">
        <v>34773</v>
      </c>
      <c r="K257" s="2">
        <v>40882</v>
      </c>
      <c r="L257" s="2">
        <v>13629</v>
      </c>
      <c r="M257" s="2" t="s">
        <v>93</v>
      </c>
      <c r="N257" s="2">
        <v>271</v>
      </c>
      <c r="O257" s="2"/>
    </row>
    <row r="258" spans="1:15" x14ac:dyDescent="0.15">
      <c r="A258" s="3">
        <v>39233</v>
      </c>
      <c r="B258" s="2">
        <v>5479</v>
      </c>
      <c r="C258" s="2">
        <v>1768</v>
      </c>
      <c r="D258" s="2">
        <v>2202</v>
      </c>
      <c r="E258" s="2">
        <v>1019</v>
      </c>
      <c r="F258" s="2">
        <v>398</v>
      </c>
      <c r="G258" s="2">
        <v>92</v>
      </c>
      <c r="H258" s="2">
        <v>121475</v>
      </c>
      <c r="I258" s="2">
        <v>26343</v>
      </c>
      <c r="J258" s="2">
        <v>37289</v>
      </c>
      <c r="K258" s="2">
        <v>43380</v>
      </c>
      <c r="L258" s="2">
        <v>14457</v>
      </c>
      <c r="M258" s="2">
        <v>6</v>
      </c>
      <c r="N258" s="2">
        <v>271</v>
      </c>
      <c r="O258" s="2"/>
    </row>
    <row r="259" spans="1:15" x14ac:dyDescent="0.15">
      <c r="A259" s="3">
        <v>39263</v>
      </c>
      <c r="B259" s="2">
        <v>5703</v>
      </c>
      <c r="C259" s="2">
        <v>1915</v>
      </c>
      <c r="D259" s="2">
        <v>2016</v>
      </c>
      <c r="E259" s="2">
        <v>1119</v>
      </c>
      <c r="F259" s="2">
        <v>562</v>
      </c>
      <c r="G259" s="2">
        <v>91</v>
      </c>
      <c r="H259" s="2">
        <v>126293</v>
      </c>
      <c r="I259" s="2">
        <v>27169</v>
      </c>
      <c r="J259" s="2">
        <v>39449</v>
      </c>
      <c r="K259" s="2">
        <v>44383</v>
      </c>
      <c r="L259" s="2">
        <v>15286</v>
      </c>
      <c r="M259" s="2">
        <v>6</v>
      </c>
      <c r="N259" s="2">
        <v>270</v>
      </c>
      <c r="O259" s="2"/>
    </row>
    <row r="260" spans="1:15" x14ac:dyDescent="0.15">
      <c r="A260" s="3">
        <v>39294</v>
      </c>
      <c r="B260" s="2">
        <v>6950</v>
      </c>
      <c r="C260" s="2">
        <v>2075</v>
      </c>
      <c r="D260" s="2">
        <v>2516</v>
      </c>
      <c r="E260" s="2">
        <v>1066</v>
      </c>
      <c r="F260" s="2">
        <v>1202</v>
      </c>
      <c r="G260" s="2">
        <v>91</v>
      </c>
      <c r="H260" s="2">
        <v>129211</v>
      </c>
      <c r="I260" s="2">
        <v>28311</v>
      </c>
      <c r="J260" s="2">
        <v>38868</v>
      </c>
      <c r="K260" s="2">
        <v>46822</v>
      </c>
      <c r="L260" s="2">
        <v>15210</v>
      </c>
      <c r="M260" s="2" t="s">
        <v>93</v>
      </c>
      <c r="N260" s="2">
        <v>270</v>
      </c>
      <c r="O260" s="2"/>
    </row>
    <row r="261" spans="1:15" x14ac:dyDescent="0.15">
      <c r="A261" s="3">
        <v>39325</v>
      </c>
      <c r="B261" s="2">
        <v>7632</v>
      </c>
      <c r="C261" s="2">
        <v>2419</v>
      </c>
      <c r="D261" s="2">
        <v>2712</v>
      </c>
      <c r="E261" s="2">
        <v>1187</v>
      </c>
      <c r="F261" s="2">
        <v>1222</v>
      </c>
      <c r="G261" s="2">
        <v>92</v>
      </c>
      <c r="H261" s="2">
        <v>132576</v>
      </c>
      <c r="I261" s="2">
        <v>29915</v>
      </c>
      <c r="J261" s="2">
        <v>39207</v>
      </c>
      <c r="K261" s="2">
        <v>47559</v>
      </c>
      <c r="L261" s="2">
        <v>15889</v>
      </c>
      <c r="M261" s="2">
        <v>6</v>
      </c>
      <c r="N261" s="2">
        <v>270</v>
      </c>
      <c r="O261" s="2"/>
    </row>
    <row r="262" spans="1:15" x14ac:dyDescent="0.15">
      <c r="A262" s="3">
        <v>39355</v>
      </c>
      <c r="B262" s="2">
        <v>6747</v>
      </c>
      <c r="C262" s="2">
        <v>2251</v>
      </c>
      <c r="D262" s="2">
        <v>2241</v>
      </c>
      <c r="E262" s="2">
        <v>1167</v>
      </c>
      <c r="F262" s="2">
        <v>989</v>
      </c>
      <c r="G262" s="2">
        <v>99</v>
      </c>
      <c r="H262" s="2">
        <v>130595</v>
      </c>
      <c r="I262" s="2">
        <v>28637</v>
      </c>
      <c r="J262" s="2">
        <v>39929</v>
      </c>
      <c r="K262" s="2">
        <v>46334</v>
      </c>
      <c r="L262" s="2">
        <v>15695</v>
      </c>
      <c r="M262" s="2">
        <v>0</v>
      </c>
      <c r="N262" s="2">
        <v>270</v>
      </c>
      <c r="O262" s="2"/>
    </row>
    <row r="263" spans="1:15" x14ac:dyDescent="0.15">
      <c r="A263" s="3">
        <v>39386</v>
      </c>
      <c r="B263" s="2">
        <v>5783</v>
      </c>
      <c r="C263" s="2">
        <v>2127</v>
      </c>
      <c r="D263" s="2">
        <v>2092</v>
      </c>
      <c r="E263" s="2">
        <v>1092</v>
      </c>
      <c r="F263" s="2">
        <v>367</v>
      </c>
      <c r="G263" s="2">
        <v>105</v>
      </c>
      <c r="H263" s="2">
        <v>129876</v>
      </c>
      <c r="I263" s="2">
        <v>29308</v>
      </c>
      <c r="J263" s="2">
        <v>38219</v>
      </c>
      <c r="K263" s="2">
        <v>46823</v>
      </c>
      <c r="L263" s="2">
        <v>15526</v>
      </c>
      <c r="M263" s="2" t="s">
        <v>93</v>
      </c>
      <c r="N263" s="2">
        <v>270</v>
      </c>
      <c r="O263" s="2"/>
    </row>
    <row r="264" spans="1:15" x14ac:dyDescent="0.15">
      <c r="A264" s="3">
        <v>39416</v>
      </c>
      <c r="B264" s="2">
        <v>6075</v>
      </c>
      <c r="C264" s="2">
        <v>2354</v>
      </c>
      <c r="D264" s="2">
        <v>2102</v>
      </c>
      <c r="E264" s="2">
        <v>1090</v>
      </c>
      <c r="F264" s="2">
        <v>428</v>
      </c>
      <c r="G264" s="2">
        <v>101</v>
      </c>
      <c r="H264" s="2">
        <v>127069</v>
      </c>
      <c r="I264" s="2">
        <v>29848</v>
      </c>
      <c r="J264" s="2">
        <v>34901</v>
      </c>
      <c r="K264" s="2">
        <v>47515</v>
      </c>
      <c r="L264" s="2">
        <v>14800</v>
      </c>
      <c r="M264" s="2">
        <v>5</v>
      </c>
      <c r="N264" s="2">
        <v>270</v>
      </c>
      <c r="O264" s="2"/>
    </row>
    <row r="265" spans="1:15" x14ac:dyDescent="0.15">
      <c r="A265" s="3">
        <v>39447</v>
      </c>
      <c r="B265" s="2">
        <v>5919</v>
      </c>
      <c r="C265" s="2">
        <v>1973</v>
      </c>
      <c r="D265" s="2">
        <v>2275</v>
      </c>
      <c r="E265" s="2">
        <v>1135</v>
      </c>
      <c r="F265" s="2">
        <v>415</v>
      </c>
      <c r="G265" s="2">
        <v>121</v>
      </c>
      <c r="H265" s="2">
        <v>126390</v>
      </c>
      <c r="I265" s="2">
        <v>29698</v>
      </c>
      <c r="J265" s="2">
        <v>34888</v>
      </c>
      <c r="K265" s="2">
        <v>47325</v>
      </c>
      <c r="L265" s="2">
        <v>14473</v>
      </c>
      <c r="M265" s="2">
        <v>6</v>
      </c>
      <c r="N265" s="2">
        <v>270</v>
      </c>
      <c r="O265" s="2"/>
    </row>
    <row r="266" spans="1:15" x14ac:dyDescent="0.15">
      <c r="A266" s="3">
        <v>39478</v>
      </c>
      <c r="B266" s="2">
        <v>8274</v>
      </c>
      <c r="C266" s="2">
        <v>2631</v>
      </c>
      <c r="D266" s="2">
        <v>2483</v>
      </c>
      <c r="E266" s="2">
        <v>2460</v>
      </c>
      <c r="F266" s="2">
        <v>582</v>
      </c>
      <c r="G266" s="2">
        <v>118</v>
      </c>
      <c r="H266" s="2">
        <v>127311</v>
      </c>
      <c r="I266" s="2">
        <v>30971</v>
      </c>
      <c r="J266" s="2">
        <v>34458</v>
      </c>
      <c r="K266" s="2">
        <v>47611</v>
      </c>
      <c r="L266" s="2">
        <v>14271</v>
      </c>
      <c r="M266" s="2" t="s">
        <v>93</v>
      </c>
      <c r="N266" s="2">
        <v>270</v>
      </c>
      <c r="O266" s="2"/>
    </row>
    <row r="267" spans="1:15" x14ac:dyDescent="0.15">
      <c r="A267" s="3">
        <v>39507</v>
      </c>
      <c r="B267" s="2">
        <v>9229</v>
      </c>
      <c r="C267" s="2">
        <v>3011</v>
      </c>
      <c r="D267" s="2">
        <v>2859</v>
      </c>
      <c r="E267" s="2">
        <v>2621</v>
      </c>
      <c r="F267" s="2">
        <v>618</v>
      </c>
      <c r="G267" s="2">
        <v>120</v>
      </c>
      <c r="H267" s="2">
        <v>129614</v>
      </c>
      <c r="I267" s="2">
        <v>32976</v>
      </c>
      <c r="J267" s="2">
        <v>35183</v>
      </c>
      <c r="K267" s="2">
        <v>47541</v>
      </c>
      <c r="L267" s="2">
        <v>13906</v>
      </c>
      <c r="M267" s="2">
        <v>8</v>
      </c>
      <c r="N267" s="2">
        <v>270</v>
      </c>
      <c r="O267" s="2"/>
    </row>
    <row r="268" spans="1:15" x14ac:dyDescent="0.15">
      <c r="A268" s="3">
        <v>39538</v>
      </c>
      <c r="B268" s="2">
        <v>8583</v>
      </c>
      <c r="C268" s="2">
        <v>2997</v>
      </c>
      <c r="D268" s="2">
        <v>2365</v>
      </c>
      <c r="E268" s="2">
        <v>2486</v>
      </c>
      <c r="F268" s="2">
        <v>625</v>
      </c>
      <c r="G268" s="2">
        <v>110</v>
      </c>
      <c r="H268" s="2">
        <v>125543</v>
      </c>
      <c r="I268" s="2">
        <v>32936</v>
      </c>
      <c r="J268" s="2">
        <v>33518</v>
      </c>
      <c r="K268" s="2">
        <v>45999</v>
      </c>
      <c r="L268" s="2">
        <v>13090</v>
      </c>
      <c r="M268" s="2" t="s">
        <v>93</v>
      </c>
      <c r="N268" s="2">
        <v>271</v>
      </c>
      <c r="O268" s="2"/>
    </row>
    <row r="269" spans="1:15" x14ac:dyDescent="0.15">
      <c r="A269" s="3">
        <v>39568</v>
      </c>
      <c r="B269" s="2">
        <v>10331</v>
      </c>
      <c r="C269" s="2">
        <v>3151</v>
      </c>
      <c r="D269" s="2">
        <v>3458</v>
      </c>
      <c r="E269" s="2">
        <v>2916</v>
      </c>
      <c r="F269" s="2">
        <v>699</v>
      </c>
      <c r="G269" s="2">
        <v>107</v>
      </c>
      <c r="H269" s="2">
        <v>131657</v>
      </c>
      <c r="I269" s="2">
        <v>33435</v>
      </c>
      <c r="J269" s="2">
        <v>36413</v>
      </c>
      <c r="K269" s="2">
        <v>49280</v>
      </c>
      <c r="L269" s="2">
        <v>12527</v>
      </c>
      <c r="M269" s="2">
        <v>2</v>
      </c>
      <c r="N269" s="2">
        <v>271</v>
      </c>
      <c r="O269" s="2"/>
    </row>
    <row r="270" spans="1:15" x14ac:dyDescent="0.15">
      <c r="A270" s="3">
        <v>39599</v>
      </c>
      <c r="B270" s="2">
        <v>10023</v>
      </c>
      <c r="C270" s="2">
        <v>2886</v>
      </c>
      <c r="D270" s="2">
        <v>3009</v>
      </c>
      <c r="E270" s="2">
        <v>3109</v>
      </c>
      <c r="F270" s="2">
        <v>910</v>
      </c>
      <c r="G270" s="2">
        <v>109</v>
      </c>
      <c r="H270" s="2">
        <v>129883</v>
      </c>
      <c r="I270" s="2">
        <v>33347</v>
      </c>
      <c r="J270" s="2">
        <v>34925</v>
      </c>
      <c r="K270" s="2">
        <v>49168</v>
      </c>
      <c r="L270" s="2">
        <v>12441</v>
      </c>
      <c r="M270" s="2">
        <v>2</v>
      </c>
      <c r="N270" s="2">
        <v>271</v>
      </c>
      <c r="O270" s="2"/>
    </row>
    <row r="271" spans="1:15" x14ac:dyDescent="0.15">
      <c r="A271" s="3">
        <v>39629</v>
      </c>
      <c r="B271" s="2">
        <v>9556</v>
      </c>
      <c r="C271" s="2">
        <v>2738</v>
      </c>
      <c r="D271" s="2">
        <v>2933</v>
      </c>
      <c r="E271" s="2">
        <v>2879</v>
      </c>
      <c r="F271" s="2">
        <v>894</v>
      </c>
      <c r="G271" s="2">
        <v>112</v>
      </c>
      <c r="H271" s="2">
        <v>129590</v>
      </c>
      <c r="I271" s="2">
        <v>33841</v>
      </c>
      <c r="J271" s="2">
        <v>33965</v>
      </c>
      <c r="K271" s="2">
        <v>49542</v>
      </c>
      <c r="L271" s="2">
        <v>12238</v>
      </c>
      <c r="M271" s="2">
        <v>4</v>
      </c>
      <c r="N271" s="2">
        <v>271</v>
      </c>
      <c r="O271" s="2"/>
    </row>
    <row r="272" spans="1:15" x14ac:dyDescent="0.15">
      <c r="A272" s="3">
        <v>39660</v>
      </c>
      <c r="B272" s="2">
        <v>10203</v>
      </c>
      <c r="C272" s="2">
        <v>2785</v>
      </c>
      <c r="D272" s="2">
        <v>3368</v>
      </c>
      <c r="E272" s="2">
        <v>3105</v>
      </c>
      <c r="F272" s="2">
        <v>831</v>
      </c>
      <c r="G272" s="2">
        <v>114</v>
      </c>
      <c r="H272" s="2">
        <v>132015</v>
      </c>
      <c r="I272" s="2">
        <v>34722</v>
      </c>
      <c r="J272" s="2">
        <v>34439</v>
      </c>
      <c r="K272" s="2">
        <v>50550</v>
      </c>
      <c r="L272" s="2">
        <v>12300</v>
      </c>
      <c r="M272" s="2">
        <v>4</v>
      </c>
      <c r="N272" s="2">
        <v>270</v>
      </c>
      <c r="O272" s="2"/>
    </row>
    <row r="273" spans="1:15" x14ac:dyDescent="0.15">
      <c r="A273" s="3">
        <v>39691</v>
      </c>
      <c r="B273" s="2">
        <v>9925</v>
      </c>
      <c r="C273" s="2">
        <v>2774</v>
      </c>
      <c r="D273" s="2">
        <v>3261</v>
      </c>
      <c r="E273" s="2">
        <v>2880</v>
      </c>
      <c r="F273" s="2">
        <v>901</v>
      </c>
      <c r="G273" s="2">
        <v>109</v>
      </c>
      <c r="H273" s="2">
        <v>133967</v>
      </c>
      <c r="I273" s="2">
        <v>35354</v>
      </c>
      <c r="J273" s="2">
        <v>35481</v>
      </c>
      <c r="K273" s="2">
        <v>51124</v>
      </c>
      <c r="L273" s="2">
        <v>12002</v>
      </c>
      <c r="M273" s="2">
        <v>6</v>
      </c>
      <c r="N273" s="2">
        <v>270</v>
      </c>
      <c r="O273" s="2"/>
    </row>
    <row r="274" spans="1:15" x14ac:dyDescent="0.15">
      <c r="A274" s="3">
        <v>39721</v>
      </c>
      <c r="B274" s="2">
        <v>10062</v>
      </c>
      <c r="C274" s="2">
        <v>2780</v>
      </c>
      <c r="D274" s="2">
        <v>3217</v>
      </c>
      <c r="E274" s="2">
        <v>3082</v>
      </c>
      <c r="F274" s="2">
        <v>866</v>
      </c>
      <c r="G274" s="2">
        <v>117</v>
      </c>
      <c r="H274" s="2">
        <v>126088</v>
      </c>
      <c r="I274" s="2">
        <v>33175</v>
      </c>
      <c r="J274" s="2">
        <v>33604</v>
      </c>
      <c r="K274" s="2">
        <v>47782</v>
      </c>
      <c r="L274" s="2">
        <v>11504</v>
      </c>
      <c r="M274" s="2">
        <v>23</v>
      </c>
      <c r="N274" s="2">
        <v>270</v>
      </c>
      <c r="O274" s="2"/>
    </row>
    <row r="275" spans="1:15" x14ac:dyDescent="0.15">
      <c r="A275" s="3">
        <v>39752</v>
      </c>
      <c r="B275" s="2">
        <v>8557</v>
      </c>
      <c r="C275" s="2">
        <v>2400</v>
      </c>
      <c r="D275" s="2">
        <v>3068</v>
      </c>
      <c r="E275" s="2">
        <v>2488</v>
      </c>
      <c r="F275" s="2">
        <v>501</v>
      </c>
      <c r="G275" s="2">
        <v>100</v>
      </c>
      <c r="H275" s="2">
        <v>117697</v>
      </c>
      <c r="I275" s="2">
        <v>30814</v>
      </c>
      <c r="J275" s="2">
        <v>32509</v>
      </c>
      <c r="K275" s="2">
        <v>43808</v>
      </c>
      <c r="L275" s="2">
        <v>10544</v>
      </c>
      <c r="M275" s="2">
        <v>22</v>
      </c>
      <c r="N275" s="2">
        <v>270</v>
      </c>
      <c r="O275" s="2"/>
    </row>
    <row r="276" spans="1:15" x14ac:dyDescent="0.15">
      <c r="A276" s="3">
        <v>39782</v>
      </c>
      <c r="B276" s="2">
        <v>8227</v>
      </c>
      <c r="C276" s="2">
        <v>2057</v>
      </c>
      <c r="D276" s="2">
        <v>2935</v>
      </c>
      <c r="E276" s="2">
        <v>2609</v>
      </c>
      <c r="F276" s="2">
        <v>509</v>
      </c>
      <c r="G276" s="2">
        <v>117</v>
      </c>
      <c r="H276" s="2">
        <v>113858</v>
      </c>
      <c r="I276" s="2">
        <v>26511</v>
      </c>
      <c r="J276" s="2">
        <v>32435</v>
      </c>
      <c r="K276" s="2">
        <v>45089</v>
      </c>
      <c r="L276" s="2">
        <v>9802</v>
      </c>
      <c r="M276" s="2">
        <v>21</v>
      </c>
      <c r="N276" s="2">
        <v>270</v>
      </c>
      <c r="O276" s="2"/>
    </row>
    <row r="277" spans="1:15" x14ac:dyDescent="0.15">
      <c r="A277" s="3">
        <v>39813</v>
      </c>
      <c r="B277" s="2">
        <v>6684</v>
      </c>
      <c r="C277" s="2">
        <v>1781</v>
      </c>
      <c r="D277" s="2">
        <v>2211</v>
      </c>
      <c r="E277" s="2">
        <v>2238</v>
      </c>
      <c r="F277" s="2">
        <v>454</v>
      </c>
      <c r="G277" s="2" t="s">
        <v>93</v>
      </c>
      <c r="H277" s="2">
        <v>98300</v>
      </c>
      <c r="I277" s="2">
        <v>22327</v>
      </c>
      <c r="J277" s="2">
        <v>24572</v>
      </c>
      <c r="K277" s="2">
        <v>42320</v>
      </c>
      <c r="L277" s="2">
        <v>9077</v>
      </c>
      <c r="M277" s="2">
        <v>4</v>
      </c>
      <c r="N277" s="2">
        <v>269</v>
      </c>
      <c r="O277" s="2"/>
    </row>
    <row r="278" spans="1:15" x14ac:dyDescent="0.15">
      <c r="A278" s="3">
        <v>39844</v>
      </c>
      <c r="B278" s="2">
        <v>6239</v>
      </c>
      <c r="C278" s="2">
        <v>1757</v>
      </c>
      <c r="D278" s="2">
        <v>2030</v>
      </c>
      <c r="E278" s="2">
        <v>2001</v>
      </c>
      <c r="F278" s="2">
        <v>451</v>
      </c>
      <c r="G278" s="2" t="s">
        <v>93</v>
      </c>
      <c r="H278" s="2">
        <v>94233</v>
      </c>
      <c r="I278" s="2">
        <v>18665</v>
      </c>
      <c r="J278" s="2">
        <v>24632</v>
      </c>
      <c r="K278" s="2">
        <v>41595</v>
      </c>
      <c r="L278" s="2">
        <v>9332</v>
      </c>
      <c r="M278" s="2">
        <v>9</v>
      </c>
      <c r="N278" s="2">
        <v>266</v>
      </c>
      <c r="O278" s="2"/>
    </row>
    <row r="279" spans="1:15" x14ac:dyDescent="0.15">
      <c r="A279" s="3">
        <v>39872</v>
      </c>
      <c r="B279" s="2">
        <v>7557</v>
      </c>
      <c r="C279" s="2">
        <v>1801</v>
      </c>
      <c r="D279" s="2">
        <v>2726</v>
      </c>
      <c r="E279" s="2">
        <v>2544</v>
      </c>
      <c r="F279" s="2">
        <v>486</v>
      </c>
      <c r="G279" s="2" t="s">
        <v>93</v>
      </c>
      <c r="H279" s="2">
        <v>90998</v>
      </c>
      <c r="I279" s="2">
        <v>17586</v>
      </c>
      <c r="J279" s="2">
        <v>24487</v>
      </c>
      <c r="K279" s="2">
        <v>40174</v>
      </c>
      <c r="L279" s="2">
        <v>8739</v>
      </c>
      <c r="M279" s="2">
        <v>12</v>
      </c>
      <c r="N279" s="2">
        <v>266</v>
      </c>
      <c r="O279" s="2"/>
    </row>
    <row r="280" spans="1:15" x14ac:dyDescent="0.15">
      <c r="A280" s="3">
        <v>39903</v>
      </c>
      <c r="B280" s="2">
        <v>6771</v>
      </c>
      <c r="C280" s="2">
        <v>1677</v>
      </c>
      <c r="D280" s="2">
        <v>2437</v>
      </c>
      <c r="E280" s="2">
        <v>2279</v>
      </c>
      <c r="F280" s="2">
        <v>378</v>
      </c>
      <c r="G280" s="2" t="s">
        <v>93</v>
      </c>
      <c r="H280" s="2">
        <v>87743</v>
      </c>
      <c r="I280" s="2">
        <v>17082</v>
      </c>
      <c r="J280" s="2">
        <v>23391</v>
      </c>
      <c r="K280" s="2">
        <v>38956</v>
      </c>
      <c r="L280" s="2">
        <v>8301</v>
      </c>
      <c r="M280" s="2">
        <v>13</v>
      </c>
      <c r="N280" s="2">
        <v>266</v>
      </c>
      <c r="O280" s="2"/>
    </row>
    <row r="281" spans="1:15" x14ac:dyDescent="0.15">
      <c r="A281" s="3">
        <v>39933</v>
      </c>
      <c r="B281" s="2">
        <v>6461</v>
      </c>
      <c r="C281" s="2">
        <v>1508</v>
      </c>
      <c r="D281" s="2">
        <v>2689</v>
      </c>
      <c r="E281" s="2">
        <v>1909</v>
      </c>
      <c r="F281" s="2">
        <v>355</v>
      </c>
      <c r="G281" s="2" t="s">
        <v>93</v>
      </c>
      <c r="H281" s="2">
        <v>85203</v>
      </c>
      <c r="I281" s="2">
        <v>16314</v>
      </c>
      <c r="J281" s="2">
        <v>23771</v>
      </c>
      <c r="K281" s="2">
        <v>37119</v>
      </c>
      <c r="L281" s="2">
        <v>7986</v>
      </c>
      <c r="M281" s="2">
        <v>13</v>
      </c>
      <c r="N281" s="2">
        <v>266</v>
      </c>
      <c r="O281" s="2"/>
    </row>
    <row r="282" spans="1:15" x14ac:dyDescent="0.15">
      <c r="A282" s="3">
        <v>39964</v>
      </c>
      <c r="B282" s="2">
        <v>4607</v>
      </c>
      <c r="C282" s="2">
        <v>1309</v>
      </c>
      <c r="D282" s="2">
        <v>1883</v>
      </c>
      <c r="E282" s="2">
        <v>1153</v>
      </c>
      <c r="F282" s="2">
        <v>262</v>
      </c>
      <c r="G282" s="2" t="s">
        <v>93</v>
      </c>
      <c r="H282" s="2">
        <v>79404</v>
      </c>
      <c r="I282" s="2">
        <v>16539</v>
      </c>
      <c r="J282" s="2">
        <v>20974</v>
      </c>
      <c r="K282" s="2">
        <v>34186</v>
      </c>
      <c r="L282" s="2">
        <v>7688</v>
      </c>
      <c r="M282" s="2">
        <v>17</v>
      </c>
      <c r="N282" s="2">
        <v>266</v>
      </c>
      <c r="O282" s="2"/>
    </row>
    <row r="283" spans="1:15" x14ac:dyDescent="0.15">
      <c r="A283" s="3">
        <v>39994</v>
      </c>
      <c r="B283" s="2">
        <v>6288</v>
      </c>
      <c r="C283" s="2">
        <v>1424</v>
      </c>
      <c r="D283" s="2">
        <v>2419</v>
      </c>
      <c r="E283" s="2">
        <v>2176</v>
      </c>
      <c r="F283" s="2">
        <v>269</v>
      </c>
      <c r="G283" s="2" t="s">
        <v>93</v>
      </c>
      <c r="H283" s="2">
        <v>79566</v>
      </c>
      <c r="I283" s="2">
        <v>16071</v>
      </c>
      <c r="J283" s="2">
        <v>21477</v>
      </c>
      <c r="K283" s="2">
        <v>34280</v>
      </c>
      <c r="L283" s="2">
        <v>7717</v>
      </c>
      <c r="M283" s="2">
        <v>21</v>
      </c>
      <c r="N283" s="2">
        <v>263</v>
      </c>
      <c r="O283" s="2"/>
    </row>
    <row r="284" spans="1:15" x14ac:dyDescent="0.15">
      <c r="A284" s="3">
        <v>40025</v>
      </c>
      <c r="B284" s="2">
        <v>6101</v>
      </c>
      <c r="C284" s="2">
        <v>1379</v>
      </c>
      <c r="D284" s="2">
        <v>2444</v>
      </c>
      <c r="E284" s="2">
        <v>1998</v>
      </c>
      <c r="F284" s="2">
        <v>280</v>
      </c>
      <c r="G284" s="2" t="s">
        <v>93</v>
      </c>
      <c r="H284" s="2">
        <v>74906</v>
      </c>
      <c r="I284" s="2">
        <v>14918</v>
      </c>
      <c r="J284" s="2">
        <v>19664</v>
      </c>
      <c r="K284" s="2">
        <v>32617</v>
      </c>
      <c r="L284" s="2">
        <v>7685</v>
      </c>
      <c r="M284" s="2">
        <v>22</v>
      </c>
      <c r="N284" s="2">
        <v>263</v>
      </c>
      <c r="O284" s="2"/>
    </row>
    <row r="285" spans="1:15" x14ac:dyDescent="0.15">
      <c r="A285" s="3">
        <v>40056</v>
      </c>
      <c r="B285" s="2">
        <v>5947</v>
      </c>
      <c r="C285" s="2">
        <v>1549</v>
      </c>
      <c r="D285" s="2">
        <v>2292</v>
      </c>
      <c r="E285" s="2">
        <v>1880</v>
      </c>
      <c r="F285" s="2">
        <v>226</v>
      </c>
      <c r="G285" s="2" t="s">
        <v>93</v>
      </c>
      <c r="H285" s="2">
        <v>72882</v>
      </c>
      <c r="I285" s="2">
        <v>15467</v>
      </c>
      <c r="J285" s="2">
        <v>19219</v>
      </c>
      <c r="K285" s="2">
        <v>30963</v>
      </c>
      <c r="L285" s="2">
        <v>7206</v>
      </c>
      <c r="M285" s="2">
        <v>27</v>
      </c>
      <c r="N285" s="2">
        <v>262</v>
      </c>
      <c r="O285" s="2"/>
    </row>
    <row r="286" spans="1:15" x14ac:dyDescent="0.15">
      <c r="A286" s="3">
        <v>40086</v>
      </c>
      <c r="B286" s="2">
        <v>5547</v>
      </c>
      <c r="C286" s="2">
        <v>1518</v>
      </c>
      <c r="D286" s="2">
        <v>2218</v>
      </c>
      <c r="E286" s="2">
        <v>1618</v>
      </c>
      <c r="F286" s="2">
        <v>193</v>
      </c>
      <c r="G286" s="2" t="s">
        <v>93</v>
      </c>
      <c r="H286" s="2">
        <v>68864</v>
      </c>
      <c r="I286" s="2">
        <v>14743</v>
      </c>
      <c r="J286" s="2">
        <v>18204</v>
      </c>
      <c r="K286" s="2">
        <v>28991</v>
      </c>
      <c r="L286" s="2">
        <v>6913</v>
      </c>
      <c r="M286" s="2">
        <v>13</v>
      </c>
      <c r="N286" s="2">
        <v>262</v>
      </c>
      <c r="O286" s="2"/>
    </row>
    <row r="287" spans="1:15" x14ac:dyDescent="0.15">
      <c r="A287" s="3">
        <v>40117</v>
      </c>
      <c r="B287" s="2">
        <v>4617</v>
      </c>
      <c r="C287" s="2">
        <v>1450</v>
      </c>
      <c r="D287" s="2">
        <v>1747</v>
      </c>
      <c r="E287" s="2">
        <v>1162</v>
      </c>
      <c r="F287" s="2">
        <v>258</v>
      </c>
      <c r="G287" s="2" t="s">
        <v>93</v>
      </c>
      <c r="H287" s="2">
        <v>66518</v>
      </c>
      <c r="I287" s="2">
        <v>14879</v>
      </c>
      <c r="J287" s="2">
        <v>17523</v>
      </c>
      <c r="K287" s="2">
        <v>27091</v>
      </c>
      <c r="L287" s="2">
        <v>7012</v>
      </c>
      <c r="M287" s="2">
        <v>13</v>
      </c>
      <c r="N287" s="2">
        <v>262</v>
      </c>
      <c r="O287" s="2"/>
    </row>
    <row r="288" spans="1:15" x14ac:dyDescent="0.15">
      <c r="A288" s="3">
        <v>40147</v>
      </c>
      <c r="B288" s="2">
        <v>4983</v>
      </c>
      <c r="C288" s="2">
        <v>1365</v>
      </c>
      <c r="D288" s="2">
        <v>1737</v>
      </c>
      <c r="E288" s="2">
        <v>1583</v>
      </c>
      <c r="F288" s="2">
        <v>298</v>
      </c>
      <c r="G288" s="2" t="s">
        <v>93</v>
      </c>
      <c r="H288" s="2">
        <v>66703</v>
      </c>
      <c r="I288" s="2">
        <v>15635</v>
      </c>
      <c r="J288" s="2">
        <v>17583</v>
      </c>
      <c r="K288" s="2">
        <v>26754</v>
      </c>
      <c r="L288" s="2">
        <v>6727</v>
      </c>
      <c r="M288" s="2">
        <v>4</v>
      </c>
      <c r="N288" s="2">
        <v>262</v>
      </c>
      <c r="O288" s="2"/>
    </row>
    <row r="289" spans="1:15" x14ac:dyDescent="0.15">
      <c r="A289" s="3">
        <v>40178</v>
      </c>
      <c r="B289" s="2">
        <v>4885</v>
      </c>
      <c r="C289" s="2">
        <v>1328</v>
      </c>
      <c r="D289" s="2">
        <v>1813</v>
      </c>
      <c r="E289" s="2">
        <v>1431</v>
      </c>
      <c r="F289" s="2">
        <v>307</v>
      </c>
      <c r="G289" s="2">
        <v>6</v>
      </c>
      <c r="H289" s="2">
        <v>64639</v>
      </c>
      <c r="I289" s="2">
        <v>15796</v>
      </c>
      <c r="J289" s="2">
        <v>16730</v>
      </c>
      <c r="K289" s="2">
        <v>25348</v>
      </c>
      <c r="L289" s="2">
        <v>6755</v>
      </c>
      <c r="M289" s="2">
        <v>10</v>
      </c>
      <c r="N289" s="2">
        <v>267</v>
      </c>
      <c r="O289" s="2"/>
    </row>
    <row r="290" spans="1:15" x14ac:dyDescent="0.15">
      <c r="A290" s="3">
        <v>40209</v>
      </c>
      <c r="B290" s="2">
        <v>4198</v>
      </c>
      <c r="C290" s="2">
        <v>1240</v>
      </c>
      <c r="D290" s="2">
        <v>1551</v>
      </c>
      <c r="E290" s="2">
        <v>1075</v>
      </c>
      <c r="F290" s="2">
        <v>332</v>
      </c>
      <c r="G290" s="2" t="s">
        <v>93</v>
      </c>
      <c r="H290" s="2">
        <v>62352</v>
      </c>
      <c r="I290" s="2">
        <v>15203</v>
      </c>
      <c r="J290" s="2">
        <v>15954</v>
      </c>
      <c r="K290" s="2">
        <v>24719</v>
      </c>
      <c r="L290" s="2">
        <v>6472</v>
      </c>
      <c r="M290" s="2">
        <v>4</v>
      </c>
      <c r="N290" s="2">
        <v>265</v>
      </c>
      <c r="O290" s="2"/>
    </row>
    <row r="291" spans="1:15" x14ac:dyDescent="0.15">
      <c r="A291" s="3">
        <v>40237</v>
      </c>
      <c r="B291" s="2">
        <v>3908</v>
      </c>
      <c r="C291" s="2">
        <v>1151</v>
      </c>
      <c r="D291" s="2">
        <v>1511</v>
      </c>
      <c r="E291" s="2">
        <v>957</v>
      </c>
      <c r="F291" s="2">
        <v>283</v>
      </c>
      <c r="G291" s="2">
        <v>6</v>
      </c>
      <c r="H291" s="2">
        <v>62312</v>
      </c>
      <c r="I291" s="2">
        <v>15048</v>
      </c>
      <c r="J291" s="2">
        <v>15967</v>
      </c>
      <c r="K291" s="2">
        <v>25064</v>
      </c>
      <c r="L291" s="2">
        <v>6227</v>
      </c>
      <c r="M291" s="2">
        <v>6</v>
      </c>
      <c r="N291" s="2">
        <v>265</v>
      </c>
      <c r="O291" s="2"/>
    </row>
    <row r="292" spans="1:15" x14ac:dyDescent="0.15">
      <c r="A292" s="3">
        <v>40268</v>
      </c>
      <c r="B292" s="2">
        <v>3664</v>
      </c>
      <c r="C292" s="2">
        <v>1064</v>
      </c>
      <c r="D292" s="2">
        <v>1289</v>
      </c>
      <c r="E292" s="2">
        <v>1068</v>
      </c>
      <c r="F292" s="2">
        <v>237</v>
      </c>
      <c r="G292" s="2">
        <v>6</v>
      </c>
      <c r="H292" s="2">
        <v>59572</v>
      </c>
      <c r="I292" s="2">
        <v>13516</v>
      </c>
      <c r="J292" s="2">
        <v>16270</v>
      </c>
      <c r="K292" s="2">
        <v>23626</v>
      </c>
      <c r="L292" s="2">
        <v>6156</v>
      </c>
      <c r="M292" s="2">
        <v>4</v>
      </c>
      <c r="N292" s="2">
        <v>264</v>
      </c>
      <c r="O292" s="2"/>
    </row>
    <row r="293" spans="1:15" x14ac:dyDescent="0.15">
      <c r="A293" s="3">
        <v>40298</v>
      </c>
      <c r="B293" s="2">
        <v>3186</v>
      </c>
      <c r="C293" s="2">
        <v>1051</v>
      </c>
      <c r="D293" s="2">
        <v>1031</v>
      </c>
      <c r="E293" s="2">
        <v>846</v>
      </c>
      <c r="F293" s="2">
        <v>252</v>
      </c>
      <c r="G293" s="2">
        <v>6</v>
      </c>
      <c r="H293" s="2">
        <v>57546</v>
      </c>
      <c r="I293" s="2">
        <v>12802</v>
      </c>
      <c r="J293" s="2">
        <v>15827</v>
      </c>
      <c r="K293" s="2">
        <v>22691</v>
      </c>
      <c r="L293" s="2">
        <v>6225</v>
      </c>
      <c r="M293" s="2">
        <v>1</v>
      </c>
      <c r="N293" s="2">
        <v>264</v>
      </c>
      <c r="O293" s="2"/>
    </row>
    <row r="294" spans="1:15" x14ac:dyDescent="0.15">
      <c r="A294" s="3">
        <v>40329</v>
      </c>
      <c r="B294" s="2">
        <v>4900</v>
      </c>
      <c r="C294" s="2">
        <v>1295</v>
      </c>
      <c r="D294" s="2">
        <v>1928</v>
      </c>
      <c r="E294" s="2">
        <v>1352</v>
      </c>
      <c r="F294" s="2">
        <v>325</v>
      </c>
      <c r="G294" s="2" t="s">
        <v>93</v>
      </c>
      <c r="H294" s="2">
        <v>55762</v>
      </c>
      <c r="I294" s="2">
        <v>12685</v>
      </c>
      <c r="J294" s="2">
        <v>15105</v>
      </c>
      <c r="K294" s="2">
        <v>21592</v>
      </c>
      <c r="L294" s="2">
        <v>6379</v>
      </c>
      <c r="M294" s="2">
        <v>1</v>
      </c>
      <c r="N294" s="2">
        <v>262</v>
      </c>
      <c r="O294" s="2"/>
    </row>
    <row r="295" spans="1:15" x14ac:dyDescent="0.15">
      <c r="A295" s="3">
        <v>40359</v>
      </c>
      <c r="B295" s="2">
        <v>4074</v>
      </c>
      <c r="C295" s="2">
        <v>1311</v>
      </c>
      <c r="D295" s="2">
        <v>1492</v>
      </c>
      <c r="E295" s="2">
        <v>980</v>
      </c>
      <c r="F295" s="2">
        <v>291</v>
      </c>
      <c r="G295" s="2" t="s">
        <v>93</v>
      </c>
      <c r="H295" s="2">
        <v>49421</v>
      </c>
      <c r="I295" s="2">
        <v>10438</v>
      </c>
      <c r="J295" s="2">
        <v>14366</v>
      </c>
      <c r="K295" s="2">
        <v>18522</v>
      </c>
      <c r="L295" s="2">
        <v>6092</v>
      </c>
      <c r="M295" s="2">
        <v>3</v>
      </c>
      <c r="N295" s="2">
        <v>262</v>
      </c>
      <c r="O295" s="2"/>
    </row>
    <row r="296" spans="1:15" x14ac:dyDescent="0.15">
      <c r="A296" s="3">
        <v>40390</v>
      </c>
      <c r="B296" s="2">
        <v>3872</v>
      </c>
      <c r="C296" s="2">
        <v>1351</v>
      </c>
      <c r="D296" s="2">
        <v>1376</v>
      </c>
      <c r="E296" s="2">
        <v>879</v>
      </c>
      <c r="F296" s="2">
        <v>266</v>
      </c>
      <c r="G296" s="2" t="s">
        <v>93</v>
      </c>
      <c r="H296" s="2">
        <v>48952</v>
      </c>
      <c r="I296" s="2">
        <v>10508</v>
      </c>
      <c r="J296" s="2">
        <v>13996</v>
      </c>
      <c r="K296" s="2">
        <v>18137</v>
      </c>
      <c r="L296" s="2">
        <v>6297</v>
      </c>
      <c r="M296" s="2">
        <v>14</v>
      </c>
      <c r="N296" s="2">
        <v>261</v>
      </c>
      <c r="O296" s="2"/>
    </row>
    <row r="297" spans="1:15" x14ac:dyDescent="0.15">
      <c r="A297" s="3">
        <v>40421</v>
      </c>
      <c r="B297" s="2">
        <v>3650</v>
      </c>
      <c r="C297" s="2">
        <v>1293</v>
      </c>
      <c r="D297" s="2">
        <v>1213</v>
      </c>
      <c r="E297" s="2">
        <v>867</v>
      </c>
      <c r="F297" s="2">
        <v>277</v>
      </c>
      <c r="G297" s="2" t="s">
        <v>93</v>
      </c>
      <c r="H297" s="2">
        <v>48459</v>
      </c>
      <c r="I297" s="2">
        <v>10351</v>
      </c>
      <c r="J297" s="2">
        <v>14324</v>
      </c>
      <c r="K297" s="2">
        <v>17630</v>
      </c>
      <c r="L297" s="2">
        <v>6140</v>
      </c>
      <c r="M297" s="2">
        <v>14</v>
      </c>
      <c r="N297" s="2">
        <v>261</v>
      </c>
      <c r="O297" s="2"/>
    </row>
    <row r="298" spans="1:15" x14ac:dyDescent="0.15">
      <c r="A298" s="3">
        <v>40451</v>
      </c>
      <c r="B298" s="2">
        <v>3986</v>
      </c>
      <c r="C298" s="2">
        <v>1216</v>
      </c>
      <c r="D298" s="2">
        <v>1381</v>
      </c>
      <c r="E298" s="2">
        <v>1082</v>
      </c>
      <c r="F298" s="2">
        <v>307</v>
      </c>
      <c r="G298" s="2" t="s">
        <v>93</v>
      </c>
      <c r="H298" s="2">
        <v>49444</v>
      </c>
      <c r="I298" s="2">
        <v>10748</v>
      </c>
      <c r="J298" s="2">
        <v>14184</v>
      </c>
      <c r="K298" s="2">
        <v>18533</v>
      </c>
      <c r="L298" s="2">
        <v>5969</v>
      </c>
      <c r="M298" s="2">
        <v>10</v>
      </c>
      <c r="N298" s="2">
        <v>261</v>
      </c>
      <c r="O298" s="2"/>
    </row>
    <row r="299" spans="1:15" x14ac:dyDescent="0.15">
      <c r="A299" s="3">
        <v>40482</v>
      </c>
      <c r="B299" s="2">
        <v>5145</v>
      </c>
      <c r="C299" s="2">
        <v>2440</v>
      </c>
      <c r="D299" s="2">
        <v>1516</v>
      </c>
      <c r="E299" s="2">
        <v>917</v>
      </c>
      <c r="F299" s="2">
        <v>272</v>
      </c>
      <c r="G299" s="2" t="s">
        <v>93</v>
      </c>
      <c r="H299" s="2">
        <v>52363</v>
      </c>
      <c r="I299" s="2">
        <v>9699</v>
      </c>
      <c r="J299" s="2">
        <v>14596</v>
      </c>
      <c r="K299" s="2">
        <v>18747</v>
      </c>
      <c r="L299" s="2">
        <v>9284</v>
      </c>
      <c r="M299" s="2">
        <v>37</v>
      </c>
      <c r="N299" s="2">
        <v>260</v>
      </c>
      <c r="O299" s="2"/>
    </row>
    <row r="300" spans="1:15" x14ac:dyDescent="0.15">
      <c r="A300" s="3">
        <v>40512</v>
      </c>
      <c r="B300" s="2">
        <v>5253</v>
      </c>
      <c r="C300" s="2">
        <v>2520</v>
      </c>
      <c r="D300" s="2">
        <v>1328</v>
      </c>
      <c r="E300" s="2">
        <v>1044</v>
      </c>
      <c r="F300" s="2">
        <v>361</v>
      </c>
      <c r="G300" s="2" t="s">
        <v>93</v>
      </c>
      <c r="H300" s="2">
        <v>47854</v>
      </c>
      <c r="I300" s="2">
        <v>10100</v>
      </c>
      <c r="J300" s="2">
        <v>14072</v>
      </c>
      <c r="K300" s="2">
        <v>17644</v>
      </c>
      <c r="L300" s="2">
        <v>5998</v>
      </c>
      <c r="M300" s="2">
        <v>40</v>
      </c>
      <c r="N300" s="2">
        <v>261</v>
      </c>
      <c r="O300" s="2"/>
    </row>
    <row r="301" spans="1:15" x14ac:dyDescent="0.15">
      <c r="A301" s="3">
        <v>40543</v>
      </c>
      <c r="B301" s="2">
        <v>5602</v>
      </c>
      <c r="C301" s="2">
        <v>2792</v>
      </c>
      <c r="D301" s="2">
        <v>1407</v>
      </c>
      <c r="E301" s="2">
        <v>988</v>
      </c>
      <c r="F301" s="2">
        <v>415</v>
      </c>
      <c r="G301" s="2" t="s">
        <v>93</v>
      </c>
      <c r="H301" s="2">
        <v>50542</v>
      </c>
      <c r="I301" s="2">
        <v>10908</v>
      </c>
      <c r="J301" s="2">
        <v>13794</v>
      </c>
      <c r="K301" s="2">
        <v>16731</v>
      </c>
      <c r="L301" s="2">
        <v>9074</v>
      </c>
      <c r="M301" s="2">
        <v>35</v>
      </c>
      <c r="N301" s="2">
        <v>262</v>
      </c>
      <c r="O301" s="2"/>
    </row>
    <row r="302" spans="1:15" x14ac:dyDescent="0.15">
      <c r="A302" s="3">
        <v>40574</v>
      </c>
      <c r="B302" s="2">
        <v>4509</v>
      </c>
      <c r="C302" s="2">
        <v>2712</v>
      </c>
      <c r="D302" s="2">
        <v>917</v>
      </c>
      <c r="E302" s="2">
        <v>694</v>
      </c>
      <c r="F302" s="2">
        <v>186</v>
      </c>
      <c r="G302" s="2" t="s">
        <v>93</v>
      </c>
      <c r="H302" s="2">
        <v>49392</v>
      </c>
      <c r="I302" s="2">
        <v>10077</v>
      </c>
      <c r="J302" s="2">
        <v>13120</v>
      </c>
      <c r="K302" s="2">
        <v>17054</v>
      </c>
      <c r="L302" s="2">
        <v>9092</v>
      </c>
      <c r="M302" s="2">
        <v>49</v>
      </c>
      <c r="N302" s="2">
        <v>260</v>
      </c>
      <c r="O302" s="2"/>
    </row>
    <row r="303" spans="1:15" x14ac:dyDescent="0.15">
      <c r="A303" s="3">
        <v>40602</v>
      </c>
      <c r="B303" s="2">
        <v>4552</v>
      </c>
      <c r="C303" s="2">
        <v>2575</v>
      </c>
      <c r="D303" s="2">
        <v>1141</v>
      </c>
      <c r="E303" s="2">
        <v>696</v>
      </c>
      <c r="F303" s="2">
        <v>140</v>
      </c>
      <c r="G303" s="2" t="s">
        <v>93</v>
      </c>
      <c r="H303" s="2">
        <v>49667</v>
      </c>
      <c r="I303" s="2">
        <v>10131</v>
      </c>
      <c r="J303" s="2">
        <v>13025</v>
      </c>
      <c r="K303" s="2">
        <v>17451</v>
      </c>
      <c r="L303" s="2">
        <v>9016</v>
      </c>
      <c r="M303" s="2">
        <v>44</v>
      </c>
      <c r="N303" s="2">
        <v>260</v>
      </c>
      <c r="O303" s="2"/>
    </row>
    <row r="304" spans="1:15" x14ac:dyDescent="0.15">
      <c r="A304" s="3">
        <v>40633</v>
      </c>
      <c r="B304" s="2">
        <v>4688</v>
      </c>
      <c r="C304" s="2">
        <v>2538</v>
      </c>
      <c r="D304" s="2">
        <v>1120</v>
      </c>
      <c r="E304" s="2">
        <v>844</v>
      </c>
      <c r="F304" s="2">
        <v>186</v>
      </c>
      <c r="G304" s="2" t="s">
        <v>93</v>
      </c>
      <c r="H304" s="2">
        <v>50869</v>
      </c>
      <c r="I304" s="2">
        <v>9908</v>
      </c>
      <c r="J304" s="2">
        <v>14019</v>
      </c>
      <c r="K304" s="2">
        <v>17879</v>
      </c>
      <c r="L304" s="2">
        <v>9007</v>
      </c>
      <c r="M304" s="2">
        <v>56</v>
      </c>
      <c r="N304" s="2">
        <v>259</v>
      </c>
      <c r="O304" s="2"/>
    </row>
    <row r="305" spans="1:15" x14ac:dyDescent="0.15">
      <c r="A305" s="3">
        <v>40663</v>
      </c>
      <c r="B305" s="2">
        <v>4542</v>
      </c>
      <c r="C305" s="2">
        <v>2567</v>
      </c>
      <c r="D305" s="2">
        <v>1073</v>
      </c>
      <c r="E305" s="2">
        <v>760</v>
      </c>
      <c r="F305" s="2">
        <v>142</v>
      </c>
      <c r="G305" s="2" t="s">
        <v>93</v>
      </c>
      <c r="H305" s="2">
        <v>50439</v>
      </c>
      <c r="I305" s="2">
        <v>10318</v>
      </c>
      <c r="J305" s="2">
        <v>13346</v>
      </c>
      <c r="K305" s="2">
        <v>17958</v>
      </c>
      <c r="L305" s="2">
        <v>8803</v>
      </c>
      <c r="M305" s="2">
        <v>14</v>
      </c>
      <c r="N305" s="2">
        <v>259</v>
      </c>
      <c r="O305" s="2"/>
    </row>
    <row r="306" spans="1:15" x14ac:dyDescent="0.15">
      <c r="A306" s="3">
        <v>40694</v>
      </c>
      <c r="B306" s="2">
        <v>4474</v>
      </c>
      <c r="C306" s="2">
        <v>2643</v>
      </c>
      <c r="D306" s="2">
        <v>891</v>
      </c>
      <c r="E306" s="2">
        <v>708</v>
      </c>
      <c r="F306" s="2">
        <v>217</v>
      </c>
      <c r="G306" s="2">
        <v>15</v>
      </c>
      <c r="H306" s="2">
        <v>48871</v>
      </c>
      <c r="I306" s="2">
        <v>10381</v>
      </c>
      <c r="J306" s="2">
        <v>11977</v>
      </c>
      <c r="K306" s="2">
        <v>17621</v>
      </c>
      <c r="L306" s="2">
        <v>8787</v>
      </c>
      <c r="M306" s="2">
        <v>105</v>
      </c>
      <c r="N306" s="2">
        <v>259</v>
      </c>
      <c r="O306" s="2"/>
    </row>
    <row r="307" spans="1:15" x14ac:dyDescent="0.15">
      <c r="A307" s="3">
        <v>40724</v>
      </c>
      <c r="B307" s="2">
        <v>4564</v>
      </c>
      <c r="C307" s="2">
        <v>2588</v>
      </c>
      <c r="D307" s="2">
        <v>1009</v>
      </c>
      <c r="E307" s="2">
        <v>724</v>
      </c>
      <c r="F307" s="2">
        <v>228</v>
      </c>
      <c r="G307" s="2">
        <v>15</v>
      </c>
      <c r="H307" s="2">
        <v>48706</v>
      </c>
      <c r="I307" s="2">
        <v>9814</v>
      </c>
      <c r="J307" s="2">
        <v>12134</v>
      </c>
      <c r="K307" s="2">
        <v>17890</v>
      </c>
      <c r="L307" s="2">
        <v>8835</v>
      </c>
      <c r="M307" s="2">
        <v>33</v>
      </c>
      <c r="N307" s="2">
        <v>259</v>
      </c>
      <c r="O307" s="2"/>
    </row>
    <row r="308" spans="1:15" x14ac:dyDescent="0.15">
      <c r="A308" s="3">
        <v>40755</v>
      </c>
      <c r="B308" s="2">
        <v>5315</v>
      </c>
      <c r="C308" s="2">
        <v>2571</v>
      </c>
      <c r="D308" s="2">
        <v>1312</v>
      </c>
      <c r="E308" s="2">
        <v>1229</v>
      </c>
      <c r="F308" s="2">
        <v>203</v>
      </c>
      <c r="G308" s="2" t="s">
        <v>93</v>
      </c>
      <c r="H308" s="2">
        <v>48318</v>
      </c>
      <c r="I308" s="2">
        <v>10089</v>
      </c>
      <c r="J308" s="2">
        <v>12125</v>
      </c>
      <c r="K308" s="2">
        <v>17649</v>
      </c>
      <c r="L308" s="2">
        <v>8441</v>
      </c>
      <c r="M308" s="2">
        <v>14</v>
      </c>
      <c r="N308" s="2">
        <v>259</v>
      </c>
      <c r="O308" s="2"/>
    </row>
    <row r="309" spans="1:15" x14ac:dyDescent="0.15">
      <c r="A309" s="3">
        <v>40786</v>
      </c>
      <c r="B309" s="2">
        <v>5762</v>
      </c>
      <c r="C309" s="2">
        <v>2517</v>
      </c>
      <c r="D309" s="2">
        <v>1543</v>
      </c>
      <c r="E309" s="2">
        <v>1477</v>
      </c>
      <c r="F309" s="2">
        <v>207</v>
      </c>
      <c r="G309" s="2">
        <v>18</v>
      </c>
      <c r="H309" s="2">
        <v>47000</v>
      </c>
      <c r="I309" s="2">
        <v>9350</v>
      </c>
      <c r="J309" s="2">
        <v>11496</v>
      </c>
      <c r="K309" s="2">
        <v>17505</v>
      </c>
      <c r="L309" s="2">
        <v>8617</v>
      </c>
      <c r="M309" s="2">
        <v>32</v>
      </c>
      <c r="N309" s="2">
        <v>258</v>
      </c>
      <c r="O309" s="2"/>
    </row>
    <row r="310" spans="1:15" x14ac:dyDescent="0.15">
      <c r="A310" s="3">
        <v>40816</v>
      </c>
      <c r="B310" s="2">
        <v>5019</v>
      </c>
      <c r="C310" s="2">
        <v>2506</v>
      </c>
      <c r="D310" s="2">
        <v>1436</v>
      </c>
      <c r="E310" s="2">
        <v>811</v>
      </c>
      <c r="F310" s="2">
        <v>249</v>
      </c>
      <c r="G310" s="2">
        <v>17</v>
      </c>
      <c r="H310" s="2">
        <v>47576</v>
      </c>
      <c r="I310" s="2">
        <v>8371</v>
      </c>
      <c r="J310" s="2">
        <v>12431</v>
      </c>
      <c r="K310" s="2">
        <v>17745</v>
      </c>
      <c r="L310" s="2">
        <v>8997</v>
      </c>
      <c r="M310" s="2">
        <v>32</v>
      </c>
      <c r="N310" s="2">
        <v>257</v>
      </c>
      <c r="O310" s="2"/>
    </row>
    <row r="311" spans="1:15" x14ac:dyDescent="0.15">
      <c r="A311" s="3">
        <v>40847</v>
      </c>
      <c r="B311" s="2">
        <v>5047</v>
      </c>
      <c r="C311" s="2">
        <v>2420</v>
      </c>
      <c r="D311" s="2">
        <v>1310</v>
      </c>
      <c r="E311" s="2">
        <v>1071</v>
      </c>
      <c r="F311" s="2">
        <v>229</v>
      </c>
      <c r="G311" s="2">
        <v>17</v>
      </c>
      <c r="H311" s="2">
        <v>45865</v>
      </c>
      <c r="I311" s="2">
        <v>7463</v>
      </c>
      <c r="J311" s="2">
        <v>11576</v>
      </c>
      <c r="K311" s="2">
        <v>17711</v>
      </c>
      <c r="L311" s="2">
        <v>8984</v>
      </c>
      <c r="M311" s="2">
        <v>131</v>
      </c>
      <c r="N311" s="2">
        <v>256</v>
      </c>
      <c r="O311" s="2"/>
    </row>
    <row r="312" spans="1:15" x14ac:dyDescent="0.15">
      <c r="A312" s="3">
        <v>40877</v>
      </c>
      <c r="B312" s="2">
        <v>5174</v>
      </c>
      <c r="C312" s="2">
        <v>2423</v>
      </c>
      <c r="D312" s="2">
        <v>1347</v>
      </c>
      <c r="E312" s="2">
        <v>1104</v>
      </c>
      <c r="F312" s="2">
        <v>281</v>
      </c>
      <c r="G312" s="2">
        <v>19</v>
      </c>
      <c r="H312" s="2">
        <v>45764</v>
      </c>
      <c r="I312" s="2">
        <v>7405</v>
      </c>
      <c r="J312" s="2">
        <v>12107</v>
      </c>
      <c r="K312" s="2">
        <v>17014</v>
      </c>
      <c r="L312" s="2">
        <v>9189</v>
      </c>
      <c r="M312" s="2">
        <v>49</v>
      </c>
      <c r="N312" s="2">
        <v>256</v>
      </c>
      <c r="O312" s="2"/>
    </row>
    <row r="313" spans="1:15" x14ac:dyDescent="0.15">
      <c r="A313" s="3">
        <v>40908</v>
      </c>
      <c r="B313" s="2">
        <v>5163</v>
      </c>
      <c r="C313" s="2">
        <v>2665</v>
      </c>
      <c r="D313" s="2">
        <v>1265</v>
      </c>
      <c r="E313" s="2">
        <v>935</v>
      </c>
      <c r="F313" s="2">
        <v>281</v>
      </c>
      <c r="G313" s="2">
        <v>17</v>
      </c>
      <c r="H313" s="2">
        <v>43992</v>
      </c>
      <c r="I313" s="2">
        <v>7295</v>
      </c>
      <c r="J313" s="2">
        <v>12581</v>
      </c>
      <c r="K313" s="2">
        <v>16832</v>
      </c>
      <c r="L313" s="2">
        <v>7238</v>
      </c>
      <c r="M313" s="2">
        <v>46</v>
      </c>
      <c r="N313" s="2">
        <v>258</v>
      </c>
      <c r="O313" s="2"/>
    </row>
    <row r="314" spans="1:15" x14ac:dyDescent="0.15">
      <c r="A314" s="3">
        <v>40939</v>
      </c>
      <c r="B314" s="2">
        <v>4883</v>
      </c>
      <c r="C314" s="2">
        <v>2520</v>
      </c>
      <c r="D314" s="2">
        <v>1117</v>
      </c>
      <c r="E314" s="2">
        <v>967</v>
      </c>
      <c r="F314" s="2">
        <v>260</v>
      </c>
      <c r="G314" s="2">
        <v>19</v>
      </c>
      <c r="H314" s="2">
        <v>42732</v>
      </c>
      <c r="I314" s="2">
        <v>7036</v>
      </c>
      <c r="J314" s="2">
        <v>11755</v>
      </c>
      <c r="K314" s="2">
        <v>16388</v>
      </c>
      <c r="L314" s="2">
        <v>7405</v>
      </c>
      <c r="M314" s="2">
        <v>148</v>
      </c>
      <c r="N314" s="2">
        <v>256</v>
      </c>
      <c r="O314" s="2"/>
    </row>
    <row r="315" spans="1:15" x14ac:dyDescent="0.15">
      <c r="A315" s="3">
        <v>40968</v>
      </c>
      <c r="B315" s="2">
        <v>5134</v>
      </c>
      <c r="C315" s="2">
        <v>2412</v>
      </c>
      <c r="D315" s="2">
        <v>1452</v>
      </c>
      <c r="E315" s="2">
        <v>969</v>
      </c>
      <c r="F315" s="2">
        <v>284</v>
      </c>
      <c r="G315" s="2">
        <v>17</v>
      </c>
      <c r="H315" s="2">
        <v>43662</v>
      </c>
      <c r="I315" s="2">
        <v>6704</v>
      </c>
      <c r="J315" s="2">
        <v>12117</v>
      </c>
      <c r="K315" s="2">
        <v>16685</v>
      </c>
      <c r="L315" s="2">
        <v>8117</v>
      </c>
      <c r="M315" s="2">
        <v>39</v>
      </c>
      <c r="N315" s="2">
        <v>254</v>
      </c>
      <c r="O315" s="2"/>
    </row>
    <row r="316" spans="1:15" x14ac:dyDescent="0.15">
      <c r="A316" s="3">
        <v>40999</v>
      </c>
      <c r="B316" s="2">
        <v>5252</v>
      </c>
      <c r="C316" s="2">
        <v>2472</v>
      </c>
      <c r="D316" s="2">
        <v>1554</v>
      </c>
      <c r="E316" s="2">
        <v>875</v>
      </c>
      <c r="F316" s="2">
        <v>333</v>
      </c>
      <c r="G316" s="2">
        <v>18</v>
      </c>
      <c r="H316" s="2">
        <v>42888</v>
      </c>
      <c r="I316" s="2">
        <v>6641</v>
      </c>
      <c r="J316" s="2">
        <v>12257</v>
      </c>
      <c r="K316" s="2">
        <v>16276</v>
      </c>
      <c r="L316" s="2">
        <v>7682</v>
      </c>
      <c r="M316" s="2">
        <v>32</v>
      </c>
      <c r="N316" s="2">
        <v>254</v>
      </c>
      <c r="O316" s="2"/>
    </row>
    <row r="317" spans="1:15" x14ac:dyDescent="0.15">
      <c r="A317" s="3">
        <v>41029</v>
      </c>
      <c r="B317" s="2">
        <v>5370</v>
      </c>
      <c r="C317" s="2">
        <v>2411</v>
      </c>
      <c r="D317" s="2">
        <v>1740</v>
      </c>
      <c r="E317" s="2">
        <v>828</v>
      </c>
      <c r="F317" s="2">
        <v>377</v>
      </c>
      <c r="G317" s="2">
        <v>14</v>
      </c>
      <c r="H317" s="2">
        <v>43432</v>
      </c>
      <c r="I317" s="2">
        <v>6572</v>
      </c>
      <c r="J317" s="2">
        <v>13037</v>
      </c>
      <c r="K317" s="2">
        <v>15964</v>
      </c>
      <c r="L317" s="2">
        <v>7810</v>
      </c>
      <c r="M317" s="2">
        <v>49</v>
      </c>
      <c r="N317" s="2">
        <v>253</v>
      </c>
      <c r="O317" s="2"/>
    </row>
    <row r="318" spans="1:15" x14ac:dyDescent="0.15">
      <c r="A318" s="3">
        <v>41060</v>
      </c>
      <c r="B318" s="2">
        <v>5180</v>
      </c>
      <c r="C318" s="2">
        <v>2383</v>
      </c>
      <c r="D318" s="2">
        <v>1643</v>
      </c>
      <c r="E318" s="2">
        <v>722</v>
      </c>
      <c r="F318" s="2">
        <v>361</v>
      </c>
      <c r="G318" s="2">
        <v>71</v>
      </c>
      <c r="H318" s="2">
        <v>41883</v>
      </c>
      <c r="I318" s="2">
        <v>5907</v>
      </c>
      <c r="J318" s="2">
        <v>13183</v>
      </c>
      <c r="K318" s="2">
        <v>14955</v>
      </c>
      <c r="L318" s="2">
        <v>7778</v>
      </c>
      <c r="M318" s="2">
        <v>60</v>
      </c>
      <c r="N318" s="2">
        <v>253</v>
      </c>
      <c r="O318" s="2"/>
    </row>
    <row r="319" spans="1:15" x14ac:dyDescent="0.15">
      <c r="A319" s="3">
        <v>41090</v>
      </c>
      <c r="B319" s="2">
        <v>5367</v>
      </c>
      <c r="C319" s="2">
        <v>2502</v>
      </c>
      <c r="D319" s="2">
        <v>1516</v>
      </c>
      <c r="E319" s="2">
        <v>881</v>
      </c>
      <c r="F319" s="2">
        <v>395</v>
      </c>
      <c r="G319" s="2">
        <v>73</v>
      </c>
      <c r="H319" s="2">
        <v>40463</v>
      </c>
      <c r="I319" s="2">
        <v>6283</v>
      </c>
      <c r="J319" s="2">
        <v>12970</v>
      </c>
      <c r="K319" s="2">
        <v>13505</v>
      </c>
      <c r="L319" s="2">
        <v>7652</v>
      </c>
      <c r="M319" s="2">
        <v>53</v>
      </c>
      <c r="N319" s="2">
        <v>252</v>
      </c>
      <c r="O319" s="2"/>
    </row>
    <row r="320" spans="1:15" x14ac:dyDescent="0.15">
      <c r="A320" s="3">
        <v>41121</v>
      </c>
      <c r="B320" s="2">
        <v>5122</v>
      </c>
      <c r="C320" s="2">
        <v>2482</v>
      </c>
      <c r="D320" s="2">
        <v>1551</v>
      </c>
      <c r="E320" s="2">
        <v>667</v>
      </c>
      <c r="F320" s="2">
        <v>345</v>
      </c>
      <c r="G320" s="2">
        <v>77</v>
      </c>
      <c r="H320" s="2">
        <v>37987</v>
      </c>
      <c r="I320" s="2">
        <v>5828</v>
      </c>
      <c r="J320" s="2">
        <v>13057</v>
      </c>
      <c r="K320" s="2">
        <v>11272</v>
      </c>
      <c r="L320" s="2">
        <v>7775</v>
      </c>
      <c r="M320" s="2">
        <v>55</v>
      </c>
      <c r="N320" s="2">
        <v>251</v>
      </c>
      <c r="O320" s="2"/>
    </row>
    <row r="321" spans="1:15" x14ac:dyDescent="0.15">
      <c r="A321" s="3">
        <v>41152</v>
      </c>
      <c r="B321" s="2">
        <v>5221</v>
      </c>
      <c r="C321" s="2">
        <v>2507</v>
      </c>
      <c r="D321" s="2">
        <v>1695</v>
      </c>
      <c r="E321" s="2">
        <v>578</v>
      </c>
      <c r="F321" s="2">
        <v>366</v>
      </c>
      <c r="G321" s="2">
        <v>75</v>
      </c>
      <c r="H321" s="2">
        <v>37639</v>
      </c>
      <c r="I321" s="2">
        <v>6014</v>
      </c>
      <c r="J321" s="2">
        <v>13220</v>
      </c>
      <c r="K321" s="2">
        <v>10667</v>
      </c>
      <c r="L321" s="2">
        <v>7688</v>
      </c>
      <c r="M321" s="2">
        <v>50</v>
      </c>
      <c r="N321" s="2">
        <v>250</v>
      </c>
      <c r="O321" s="2"/>
    </row>
    <row r="322" spans="1:15" x14ac:dyDescent="0.15">
      <c r="A322" s="3">
        <v>41182</v>
      </c>
      <c r="B322" s="2">
        <v>5422</v>
      </c>
      <c r="C322" s="2">
        <v>2488</v>
      </c>
      <c r="D322" s="2">
        <v>1672</v>
      </c>
      <c r="E322" s="2">
        <v>800</v>
      </c>
      <c r="F322" s="2">
        <v>382</v>
      </c>
      <c r="G322" s="2">
        <v>80</v>
      </c>
      <c r="H322" s="2">
        <v>36601</v>
      </c>
      <c r="I322" s="2">
        <v>5536</v>
      </c>
      <c r="J322" s="2">
        <v>13404</v>
      </c>
      <c r="K322" s="2">
        <v>10116</v>
      </c>
      <c r="L322" s="2">
        <v>7515</v>
      </c>
      <c r="M322" s="2">
        <v>30</v>
      </c>
      <c r="N322" s="2">
        <v>251</v>
      </c>
      <c r="O322" s="2"/>
    </row>
    <row r="323" spans="1:15" x14ac:dyDescent="0.15">
      <c r="A323" s="3">
        <v>41213</v>
      </c>
      <c r="B323" s="2">
        <v>5234</v>
      </c>
      <c r="C323" s="2">
        <v>2505</v>
      </c>
      <c r="D323" s="2">
        <v>1629</v>
      </c>
      <c r="E323" s="2">
        <v>675</v>
      </c>
      <c r="F323" s="2">
        <v>345</v>
      </c>
      <c r="G323" s="2">
        <v>80</v>
      </c>
      <c r="H323" s="2">
        <v>35440</v>
      </c>
      <c r="I323" s="2">
        <v>5268</v>
      </c>
      <c r="J323" s="2">
        <v>13154</v>
      </c>
      <c r="K323" s="2">
        <v>9496</v>
      </c>
      <c r="L323" s="2">
        <v>7499</v>
      </c>
      <c r="M323" s="2">
        <v>23</v>
      </c>
      <c r="N323" s="2">
        <v>250</v>
      </c>
      <c r="O323" s="2"/>
    </row>
    <row r="324" spans="1:15" x14ac:dyDescent="0.15">
      <c r="A324" s="3">
        <v>41243</v>
      </c>
      <c r="B324" s="2">
        <v>7524</v>
      </c>
      <c r="C324" s="2">
        <v>2574</v>
      </c>
      <c r="D324" s="2">
        <v>3678</v>
      </c>
      <c r="E324" s="2">
        <v>750</v>
      </c>
      <c r="F324" s="2">
        <v>440</v>
      </c>
      <c r="G324" s="2">
        <v>82</v>
      </c>
      <c r="H324" s="2">
        <v>36097</v>
      </c>
      <c r="I324" s="2">
        <v>5995</v>
      </c>
      <c r="J324" s="2">
        <v>13052</v>
      </c>
      <c r="K324" s="2">
        <v>9633</v>
      </c>
      <c r="L324" s="2">
        <v>7390</v>
      </c>
      <c r="M324" s="2">
        <v>27</v>
      </c>
      <c r="N324" s="2">
        <v>250</v>
      </c>
      <c r="O324" s="2"/>
    </row>
    <row r="325" spans="1:15" x14ac:dyDescent="0.15">
      <c r="A325" s="3">
        <v>41274</v>
      </c>
      <c r="B325" s="2">
        <v>4902</v>
      </c>
      <c r="C325" s="2">
        <v>2603</v>
      </c>
      <c r="D325" s="2">
        <v>1474</v>
      </c>
      <c r="E325" s="2">
        <v>412</v>
      </c>
      <c r="F325" s="2">
        <v>331</v>
      </c>
      <c r="G325" s="2">
        <v>82</v>
      </c>
      <c r="H325" s="2">
        <v>35147</v>
      </c>
      <c r="I325" s="2">
        <v>5698</v>
      </c>
      <c r="J325" s="2">
        <v>12830</v>
      </c>
      <c r="K325" s="2">
        <v>9160</v>
      </c>
      <c r="L325" s="2">
        <v>7435</v>
      </c>
      <c r="M325" s="2">
        <v>24</v>
      </c>
      <c r="N325" s="2">
        <v>257</v>
      </c>
      <c r="O325" s="2"/>
    </row>
    <row r="326" spans="1:15" x14ac:dyDescent="0.15">
      <c r="A326" s="3">
        <v>41305</v>
      </c>
      <c r="B326" s="2">
        <v>5114</v>
      </c>
      <c r="C326" s="2">
        <v>2672</v>
      </c>
      <c r="D326" s="2">
        <v>1592</v>
      </c>
      <c r="E326" s="2">
        <v>401</v>
      </c>
      <c r="F326" s="2">
        <v>370</v>
      </c>
      <c r="G326" s="2">
        <v>79</v>
      </c>
      <c r="H326" s="2">
        <v>33665</v>
      </c>
      <c r="I326" s="2">
        <v>5544</v>
      </c>
      <c r="J326" s="2">
        <v>12677</v>
      </c>
      <c r="K326" s="2">
        <v>8300</v>
      </c>
      <c r="L326" s="2">
        <v>7107</v>
      </c>
      <c r="M326" s="2">
        <v>37</v>
      </c>
      <c r="N326" s="2">
        <v>257</v>
      </c>
      <c r="O326" s="2"/>
    </row>
    <row r="327" spans="1:15" x14ac:dyDescent="0.15">
      <c r="A327" s="3">
        <v>41333</v>
      </c>
      <c r="B327" s="2">
        <v>5024</v>
      </c>
      <c r="C327" s="2">
        <v>2660</v>
      </c>
      <c r="D327" s="2">
        <v>1494</v>
      </c>
      <c r="E327" s="2">
        <v>445</v>
      </c>
      <c r="F327" s="2">
        <v>346</v>
      </c>
      <c r="G327" s="2">
        <v>79</v>
      </c>
      <c r="H327" s="2">
        <v>33989</v>
      </c>
      <c r="I327" s="2">
        <v>5509</v>
      </c>
      <c r="J327" s="2">
        <v>12962</v>
      </c>
      <c r="K327" s="2">
        <v>8202</v>
      </c>
      <c r="L327" s="2">
        <v>7277</v>
      </c>
      <c r="M327" s="2">
        <v>39</v>
      </c>
      <c r="N327" s="2">
        <v>257</v>
      </c>
      <c r="O327" s="2"/>
    </row>
    <row r="328" spans="1:15" x14ac:dyDescent="0.15">
      <c r="A328" s="3">
        <v>41364</v>
      </c>
      <c r="B328" s="2">
        <v>5022</v>
      </c>
      <c r="C328" s="2">
        <v>2628</v>
      </c>
      <c r="D328" s="2">
        <v>1466</v>
      </c>
      <c r="E328" s="2">
        <v>449</v>
      </c>
      <c r="F328" s="2">
        <v>401</v>
      </c>
      <c r="G328" s="2">
        <v>78</v>
      </c>
      <c r="H328" s="2">
        <v>32840</v>
      </c>
      <c r="I328" s="2">
        <v>5385</v>
      </c>
      <c r="J328" s="2">
        <v>12580</v>
      </c>
      <c r="K328" s="2">
        <v>7875</v>
      </c>
      <c r="L328" s="2">
        <v>6960</v>
      </c>
      <c r="M328" s="2">
        <v>40</v>
      </c>
      <c r="N328" s="2">
        <v>256</v>
      </c>
      <c r="O328" s="2"/>
    </row>
    <row r="329" spans="1:15" x14ac:dyDescent="0.15">
      <c r="A329" s="3">
        <v>41394</v>
      </c>
      <c r="B329" s="2">
        <v>4735</v>
      </c>
      <c r="C329" s="2">
        <v>2628</v>
      </c>
      <c r="D329" s="2">
        <v>1304</v>
      </c>
      <c r="E329" s="2">
        <v>385</v>
      </c>
      <c r="F329" s="2">
        <v>347</v>
      </c>
      <c r="G329" s="2">
        <v>71</v>
      </c>
      <c r="H329" s="2">
        <v>31555</v>
      </c>
      <c r="I329" s="2">
        <v>5238</v>
      </c>
      <c r="J329" s="2">
        <v>11778</v>
      </c>
      <c r="K329" s="2">
        <v>7516</v>
      </c>
      <c r="L329" s="2">
        <v>6984</v>
      </c>
      <c r="M329" s="2">
        <v>39</v>
      </c>
      <c r="N329" s="2">
        <v>256</v>
      </c>
      <c r="O329" s="2"/>
    </row>
    <row r="330" spans="1:15" x14ac:dyDescent="0.15">
      <c r="A330" s="3">
        <v>41425</v>
      </c>
      <c r="B330" s="2">
        <v>4912</v>
      </c>
      <c r="C330" s="2">
        <v>2567</v>
      </c>
      <c r="D330" s="2">
        <v>1484</v>
      </c>
      <c r="E330" s="2">
        <v>419</v>
      </c>
      <c r="F330" s="2">
        <v>373</v>
      </c>
      <c r="G330" s="2">
        <v>69</v>
      </c>
      <c r="H330" s="2">
        <v>30788</v>
      </c>
      <c r="I330" s="2">
        <v>5059</v>
      </c>
      <c r="J330" s="2">
        <v>11559</v>
      </c>
      <c r="K330" s="2">
        <v>7357</v>
      </c>
      <c r="L330" s="2">
        <v>6771</v>
      </c>
      <c r="M330" s="2">
        <v>42</v>
      </c>
      <c r="N330" s="2">
        <v>254</v>
      </c>
      <c r="O330" s="2"/>
    </row>
    <row r="331" spans="1:15" x14ac:dyDescent="0.15">
      <c r="A331" s="3">
        <v>41455</v>
      </c>
      <c r="B331" s="2">
        <v>5890</v>
      </c>
      <c r="C331" s="2">
        <v>2640</v>
      </c>
      <c r="D331" s="2">
        <v>1338</v>
      </c>
      <c r="E331" s="2">
        <v>1462</v>
      </c>
      <c r="F331" s="2">
        <v>391</v>
      </c>
      <c r="G331" s="2">
        <v>59</v>
      </c>
      <c r="H331" s="2">
        <v>31118</v>
      </c>
      <c r="I331" s="2">
        <v>5070</v>
      </c>
      <c r="J331" s="2">
        <v>12238</v>
      </c>
      <c r="K331" s="2">
        <v>6780</v>
      </c>
      <c r="L331" s="2">
        <v>6999</v>
      </c>
      <c r="M331" s="2">
        <v>31</v>
      </c>
      <c r="N331" s="2">
        <v>253</v>
      </c>
      <c r="O331" s="2"/>
    </row>
    <row r="332" spans="1:15" x14ac:dyDescent="0.15">
      <c r="A332" s="3">
        <v>41486</v>
      </c>
      <c r="B332" s="2">
        <v>6068</v>
      </c>
      <c r="C332" s="2">
        <v>2609</v>
      </c>
      <c r="D332" s="2">
        <v>1470</v>
      </c>
      <c r="E332" s="2">
        <v>1522</v>
      </c>
      <c r="F332" s="2">
        <v>407</v>
      </c>
      <c r="G332" s="2">
        <v>60</v>
      </c>
      <c r="H332" s="2">
        <v>31178</v>
      </c>
      <c r="I332" s="2">
        <v>5127</v>
      </c>
      <c r="J332" s="2">
        <v>12091</v>
      </c>
      <c r="K332" s="2">
        <v>7189</v>
      </c>
      <c r="L332" s="2">
        <v>6735</v>
      </c>
      <c r="M332" s="2">
        <v>36</v>
      </c>
      <c r="N332" s="2">
        <v>253</v>
      </c>
      <c r="O332" s="2"/>
    </row>
    <row r="333" spans="1:15" x14ac:dyDescent="0.15">
      <c r="A333" s="3">
        <v>41517</v>
      </c>
      <c r="B333" s="2">
        <v>5989</v>
      </c>
      <c r="C333" s="2">
        <v>2569</v>
      </c>
      <c r="D333" s="2">
        <v>1484</v>
      </c>
      <c r="E333" s="2">
        <v>1434</v>
      </c>
      <c r="F333" s="2">
        <v>437</v>
      </c>
      <c r="G333" s="2">
        <v>65</v>
      </c>
      <c r="H333" s="2">
        <v>30610</v>
      </c>
      <c r="I333" s="2">
        <v>4958</v>
      </c>
      <c r="J333" s="2">
        <v>12058</v>
      </c>
      <c r="K333" s="2">
        <v>6949</v>
      </c>
      <c r="L333" s="2">
        <v>6610</v>
      </c>
      <c r="M333" s="2">
        <v>35</v>
      </c>
      <c r="N333" s="2">
        <v>252</v>
      </c>
      <c r="O333" s="2"/>
    </row>
    <row r="334" spans="1:15" x14ac:dyDescent="0.15">
      <c r="A334" s="3">
        <v>41547</v>
      </c>
      <c r="B334" s="2">
        <v>5925</v>
      </c>
      <c r="C334" s="2">
        <v>2526</v>
      </c>
      <c r="D334" s="2">
        <v>1548</v>
      </c>
      <c r="E334" s="2">
        <v>1365</v>
      </c>
      <c r="F334" s="2">
        <v>426</v>
      </c>
      <c r="G334" s="2">
        <v>60</v>
      </c>
      <c r="H334" s="2">
        <v>30952</v>
      </c>
      <c r="I334" s="2">
        <v>4860</v>
      </c>
      <c r="J334" s="2">
        <v>12114</v>
      </c>
      <c r="K334" s="2">
        <v>6874</v>
      </c>
      <c r="L334" s="2">
        <v>7075</v>
      </c>
      <c r="M334" s="2">
        <v>29</v>
      </c>
      <c r="N334" s="2">
        <v>252</v>
      </c>
      <c r="O334" s="2"/>
    </row>
    <row r="335" spans="1:15" x14ac:dyDescent="0.15">
      <c r="A335" s="3">
        <v>41578</v>
      </c>
      <c r="B335" s="2">
        <v>5963</v>
      </c>
      <c r="C335" s="2">
        <v>2523</v>
      </c>
      <c r="D335" s="2">
        <v>1488</v>
      </c>
      <c r="E335" s="2">
        <v>1507</v>
      </c>
      <c r="F335" s="2">
        <v>385</v>
      </c>
      <c r="G335" s="2">
        <v>60</v>
      </c>
      <c r="H335" s="2">
        <v>30975</v>
      </c>
      <c r="I335" s="2">
        <v>4891</v>
      </c>
      <c r="J335" s="2">
        <v>13476</v>
      </c>
      <c r="K335" s="2">
        <v>7167</v>
      </c>
      <c r="L335" s="2">
        <v>5408</v>
      </c>
      <c r="M335" s="2">
        <v>33</v>
      </c>
      <c r="N335" s="2">
        <v>252</v>
      </c>
      <c r="O335" s="2"/>
    </row>
    <row r="336" spans="1:15" x14ac:dyDescent="0.15">
      <c r="A336" s="3">
        <v>41608</v>
      </c>
      <c r="B336" s="2">
        <v>5823</v>
      </c>
      <c r="C336" s="2">
        <v>2467</v>
      </c>
      <c r="D336" s="2">
        <v>1454</v>
      </c>
      <c r="E336" s="2">
        <v>1487</v>
      </c>
      <c r="F336" s="2">
        <v>358</v>
      </c>
      <c r="G336" s="2">
        <v>57</v>
      </c>
      <c r="H336" s="2">
        <v>29812</v>
      </c>
      <c r="I336" s="2">
        <v>4872</v>
      </c>
      <c r="J336" s="2">
        <v>13003</v>
      </c>
      <c r="K336" s="2">
        <v>6977</v>
      </c>
      <c r="L336" s="2">
        <v>4930</v>
      </c>
      <c r="M336" s="2">
        <v>30</v>
      </c>
      <c r="N336" s="2">
        <v>251</v>
      </c>
      <c r="O336" s="2"/>
    </row>
    <row r="337" spans="1:15" x14ac:dyDescent="0.15">
      <c r="A337" s="3">
        <v>41639</v>
      </c>
      <c r="B337" s="2">
        <v>5964</v>
      </c>
      <c r="C337" s="2">
        <v>2568</v>
      </c>
      <c r="D337" s="2">
        <v>1590</v>
      </c>
      <c r="E337" s="2">
        <v>1388</v>
      </c>
      <c r="F337" s="2">
        <v>378</v>
      </c>
      <c r="G337" s="2">
        <v>40</v>
      </c>
      <c r="H337" s="2">
        <v>31506</v>
      </c>
      <c r="I337" s="2">
        <v>5871</v>
      </c>
      <c r="J337" s="2">
        <v>13402</v>
      </c>
      <c r="K337" s="2">
        <v>7236</v>
      </c>
      <c r="L337" s="2">
        <v>4972</v>
      </c>
      <c r="M337" s="2">
        <v>25</v>
      </c>
      <c r="N337" s="2">
        <v>256</v>
      </c>
      <c r="O337" s="2"/>
    </row>
    <row r="338" spans="1:15" x14ac:dyDescent="0.15">
      <c r="A338" s="3">
        <v>41670</v>
      </c>
      <c r="B338" s="2">
        <v>5924</v>
      </c>
      <c r="C338" s="2">
        <v>2554</v>
      </c>
      <c r="D338" s="2">
        <v>1511</v>
      </c>
      <c r="E338" s="2">
        <v>1467</v>
      </c>
      <c r="F338" s="2">
        <v>351</v>
      </c>
      <c r="G338" s="2">
        <v>41</v>
      </c>
      <c r="H338" s="2">
        <v>30350</v>
      </c>
      <c r="I338" s="2">
        <v>5181</v>
      </c>
      <c r="J338" s="2">
        <v>13300</v>
      </c>
      <c r="K338" s="2">
        <v>7124</v>
      </c>
      <c r="L338" s="2">
        <v>4713</v>
      </c>
      <c r="M338" s="2">
        <v>32</v>
      </c>
      <c r="N338" s="2">
        <v>254</v>
      </c>
      <c r="O338" s="2"/>
    </row>
    <row r="339" spans="1:15" x14ac:dyDescent="0.15">
      <c r="A339" s="3">
        <v>41698</v>
      </c>
      <c r="B339" s="2">
        <v>5786</v>
      </c>
      <c r="C339" s="2">
        <v>2542</v>
      </c>
      <c r="D339" s="2">
        <v>1506</v>
      </c>
      <c r="E339" s="2">
        <v>1418</v>
      </c>
      <c r="F339" s="2">
        <v>280</v>
      </c>
      <c r="G339" s="2">
        <v>40</v>
      </c>
      <c r="H339" s="2">
        <v>29080</v>
      </c>
      <c r="I339" s="2">
        <v>4967</v>
      </c>
      <c r="J339" s="2">
        <v>12303</v>
      </c>
      <c r="K339" s="2">
        <v>7095</v>
      </c>
      <c r="L339" s="2">
        <v>4689</v>
      </c>
      <c r="M339" s="2">
        <v>26</v>
      </c>
      <c r="N339" s="2">
        <v>255</v>
      </c>
      <c r="O339" s="2"/>
    </row>
  </sheetData>
  <mergeCells count="3">
    <mergeCell ref="B20:U20"/>
    <mergeCell ref="B22:G22"/>
    <mergeCell ref="H22:M22"/>
  </mergeCells>
  <hyperlinks>
    <hyperlink ref="B250" location="Sheet1!B20" display="Sheet1!B20"/>
    <hyperlink ref="B20" location="Sheet1!M250" display="Sheet1!M250"/>
    <hyperlink ref="C250" location="Sheet1!B20" display="Sheet1!B20"/>
    <hyperlink ref="D250" location="Sheet1!B20" display="Sheet1!B20"/>
    <hyperlink ref="E250" location="Sheet1!B20" display="Sheet1!B20"/>
    <hyperlink ref="F250" location="Sheet1!B20" display="Sheet1!B20"/>
    <hyperlink ref="G250" location="Sheet1!B20" display="Sheet1!B20"/>
    <hyperlink ref="H250" location="Sheet1!B20" display="Sheet1!B20"/>
    <hyperlink ref="I250" location="Sheet1!B20" display="Sheet1!B20"/>
    <hyperlink ref="J250" location="Sheet1!B20" display="Sheet1!B20"/>
    <hyperlink ref="K250" location="Sheet1!B20" display="Sheet1!B20"/>
    <hyperlink ref="L250" location="Sheet1!B20" display="Sheet1!B20"/>
    <hyperlink ref="M250" location="Sheet1!B20" display="Sheet1!B20"/>
  </hyperlinks>
  <printOptions gridLines="1" gridLinesSet="0"/>
  <pageMargins left="0.75" right="0.75" top="1" bottom="1" header="0.5" footer="0.5"/>
  <pageSetup paperSize="0" fitToWidth="0" fitToHeight="0"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8"/>
  <sheetViews>
    <sheetView workbookViewId="0">
      <pane xSplit="1" ySplit="23" topLeftCell="B192" activePane="bottomRight" state="frozen"/>
      <selection pane="topRight" activeCell="B1" sqref="B1"/>
      <selection pane="bottomLeft" activeCell="A24" sqref="A24"/>
      <selection pane="bottomRight" activeCell="AG254" sqref="AG254"/>
    </sheetView>
  </sheetViews>
  <sheetFormatPr baseColWidth="10" defaultColWidth="7.5703125" defaultRowHeight="13" x14ac:dyDescent="0.15"/>
  <cols>
    <col min="1" max="1" width="10" style="1" customWidth="1"/>
    <col min="2" max="16384" width="7.5703125" style="1"/>
  </cols>
  <sheetData>
    <row r="1" spans="1:1" x14ac:dyDescent="0.15">
      <c r="A1" s="11" t="s">
        <v>40</v>
      </c>
    </row>
    <row r="2" spans="1:1" x14ac:dyDescent="0.15">
      <c r="A2" s="11" t="s">
        <v>76</v>
      </c>
    </row>
    <row r="3" spans="1:1" x14ac:dyDescent="0.15">
      <c r="A3" s="11" t="s">
        <v>75</v>
      </c>
    </row>
    <row r="4" spans="1:1" x14ac:dyDescent="0.15">
      <c r="A4" s="11" t="s">
        <v>74</v>
      </c>
    </row>
    <row r="5" spans="1:1" x14ac:dyDescent="0.15">
      <c r="A5" s="11" t="s">
        <v>73</v>
      </c>
    </row>
    <row r="7" spans="1:1" x14ac:dyDescent="0.15">
      <c r="A7" s="11" t="s">
        <v>35</v>
      </c>
    </row>
    <row r="8" spans="1:1" x14ac:dyDescent="0.15">
      <c r="A8" s="11" t="s">
        <v>34</v>
      </c>
    </row>
    <row r="9" spans="1:1" x14ac:dyDescent="0.15">
      <c r="A9" s="11" t="s">
        <v>33</v>
      </c>
    </row>
    <row r="10" spans="1:1" x14ac:dyDescent="0.15">
      <c r="A10" s="11" t="s">
        <v>32</v>
      </c>
    </row>
    <row r="11" spans="1:1" x14ac:dyDescent="0.15">
      <c r="A11" s="11" t="s">
        <v>31</v>
      </c>
    </row>
    <row r="12" spans="1:1" x14ac:dyDescent="0.15">
      <c r="A12" s="11" t="s">
        <v>30</v>
      </c>
    </row>
    <row r="13" spans="1:1" x14ac:dyDescent="0.15">
      <c r="A13" s="11" t="s">
        <v>29</v>
      </c>
    </row>
    <row r="14" spans="1:1" x14ac:dyDescent="0.15">
      <c r="A14" s="11" t="s">
        <v>28</v>
      </c>
    </row>
    <row r="15" spans="1:1" x14ac:dyDescent="0.15">
      <c r="A15" s="11" t="s">
        <v>27</v>
      </c>
    </row>
    <row r="17" spans="1:26" x14ac:dyDescent="0.15">
      <c r="A17" s="11" t="s">
        <v>26</v>
      </c>
      <c r="B17" s="11" t="s">
        <v>25</v>
      </c>
    </row>
    <row r="18" spans="1:26" x14ac:dyDescent="0.15">
      <c r="A18" s="11"/>
      <c r="B18" s="11" t="s">
        <v>24</v>
      </c>
    </row>
    <row r="20" spans="1:26" x14ac:dyDescent="0.15">
      <c r="A20" s="11" t="s">
        <v>72</v>
      </c>
      <c r="B20" s="560" t="s">
        <v>71</v>
      </c>
      <c r="C20" s="560"/>
      <c r="D20" s="560"/>
      <c r="E20" s="560"/>
      <c r="F20" s="560"/>
      <c r="G20" s="560"/>
      <c r="H20" s="560"/>
      <c r="I20" s="560"/>
    </row>
    <row r="22" spans="1:26" x14ac:dyDescent="0.15">
      <c r="B22" s="565" t="s">
        <v>70</v>
      </c>
      <c r="C22" s="565"/>
      <c r="D22" s="565"/>
      <c r="E22" s="565"/>
      <c r="F22" s="565"/>
      <c r="G22" s="565"/>
      <c r="H22" s="565"/>
      <c r="I22" s="565"/>
      <c r="J22" s="565"/>
      <c r="K22" s="565"/>
      <c r="L22" s="565" t="s">
        <v>69</v>
      </c>
      <c r="M22" s="565"/>
      <c r="N22" s="565"/>
      <c r="O22" s="565"/>
      <c r="P22" s="565"/>
      <c r="Q22" s="11" t="s">
        <v>68</v>
      </c>
      <c r="R22" s="565" t="s">
        <v>67</v>
      </c>
      <c r="S22" s="565"/>
      <c r="T22" s="565"/>
      <c r="U22" s="565"/>
      <c r="V22" s="565"/>
      <c r="W22" s="565"/>
      <c r="X22" s="565"/>
      <c r="Y22" s="565"/>
    </row>
    <row r="23" spans="1:26" x14ac:dyDescent="0.15">
      <c r="B23" s="11" t="s">
        <v>66</v>
      </c>
      <c r="C23" s="11" t="s">
        <v>65</v>
      </c>
      <c r="D23" s="11" t="s">
        <v>64</v>
      </c>
      <c r="E23" s="11" t="s">
        <v>63</v>
      </c>
      <c r="F23" s="11" t="s">
        <v>62</v>
      </c>
      <c r="G23" s="11" t="s">
        <v>61</v>
      </c>
      <c r="H23" s="11" t="s">
        <v>60</v>
      </c>
      <c r="I23" s="11" t="s">
        <v>59</v>
      </c>
      <c r="J23" s="11" t="s">
        <v>58</v>
      </c>
      <c r="K23" s="11" t="s">
        <v>57</v>
      </c>
      <c r="L23" s="11" t="s">
        <v>56</v>
      </c>
      <c r="M23" s="11" t="s">
        <v>55</v>
      </c>
      <c r="N23" s="11" t="s">
        <v>54</v>
      </c>
      <c r="O23" s="11" t="s">
        <v>53</v>
      </c>
      <c r="P23" s="11" t="s">
        <v>52</v>
      </c>
      <c r="Q23" s="11" t="s">
        <v>51</v>
      </c>
      <c r="R23" s="11" t="s">
        <v>50</v>
      </c>
      <c r="S23" s="11" t="s">
        <v>49</v>
      </c>
      <c r="T23" s="11" t="s">
        <v>48</v>
      </c>
      <c r="U23" s="11" t="s">
        <v>47</v>
      </c>
      <c r="V23" s="11" t="s">
        <v>46</v>
      </c>
      <c r="W23" s="11" t="s">
        <v>45</v>
      </c>
      <c r="X23" s="11" t="s">
        <v>44</v>
      </c>
      <c r="Y23" s="11" t="s">
        <v>43</v>
      </c>
    </row>
    <row r="25" spans="1:26" x14ac:dyDescent="0.15">
      <c r="A25" s="3">
        <v>36191</v>
      </c>
      <c r="B25" s="2">
        <v>1.6052</v>
      </c>
      <c r="C25" s="2">
        <v>2.2810000000000001</v>
      </c>
      <c r="D25" s="2">
        <v>21.564</v>
      </c>
      <c r="E25" s="2">
        <v>18.559999999999999</v>
      </c>
      <c r="F25" s="2">
        <v>4.4847000000000001</v>
      </c>
      <c r="G25" s="2">
        <v>0.63970000000000005</v>
      </c>
      <c r="H25" s="2">
        <v>39.142000000000003</v>
      </c>
      <c r="I25" s="2">
        <v>6.0250000000000004</v>
      </c>
      <c r="J25" s="2">
        <v>17.665500000000002</v>
      </c>
      <c r="K25" s="2">
        <v>4.26E-4</v>
      </c>
      <c r="L25" s="2">
        <v>1.3824000000000001</v>
      </c>
      <c r="M25" s="2">
        <v>0.90900000000000003</v>
      </c>
      <c r="N25" s="2">
        <v>138.279</v>
      </c>
      <c r="O25" s="2">
        <v>95.0595</v>
      </c>
      <c r="P25" s="2">
        <v>13.6595</v>
      </c>
      <c r="Q25" s="2">
        <v>0.2306</v>
      </c>
      <c r="R25" s="2">
        <v>1.2226300000000001</v>
      </c>
      <c r="S25" s="2">
        <v>0.87331999999999999</v>
      </c>
      <c r="T25" s="2">
        <v>17.842945</v>
      </c>
      <c r="U25" s="2">
        <v>0.1179</v>
      </c>
      <c r="V25" s="2">
        <v>36.402999999999999</v>
      </c>
      <c r="W25" s="2">
        <v>0.74390000000000001</v>
      </c>
      <c r="X25" s="2">
        <v>82.361999999999995</v>
      </c>
      <c r="Y25" s="2">
        <v>3.7833999999999999</v>
      </c>
      <c r="Z25" s="2"/>
    </row>
    <row r="26" spans="1:26" x14ac:dyDescent="0.15">
      <c r="A26" s="3">
        <v>36219</v>
      </c>
      <c r="B26" s="2">
        <v>1.5983000000000001</v>
      </c>
      <c r="C26" s="2">
        <v>2.3214999999999999</v>
      </c>
      <c r="D26" s="2">
        <v>21.4925</v>
      </c>
      <c r="E26" s="2">
        <v>18.4575</v>
      </c>
      <c r="F26" s="2">
        <v>4.2295999999999996</v>
      </c>
      <c r="G26" s="2">
        <v>0.63880000000000003</v>
      </c>
      <c r="H26" s="2">
        <v>37.639499999999998</v>
      </c>
      <c r="I26" s="2">
        <v>6.1539999999999999</v>
      </c>
      <c r="J26" s="2">
        <v>17.925000000000001</v>
      </c>
      <c r="K26" s="2">
        <v>4.15E-4</v>
      </c>
      <c r="L26" s="2">
        <v>1.4256</v>
      </c>
      <c r="M26" s="2">
        <v>0.95179999999999998</v>
      </c>
      <c r="N26" s="2">
        <v>142.59299999999999</v>
      </c>
      <c r="O26" s="2">
        <v>75.158000000000001</v>
      </c>
      <c r="P26" s="2">
        <v>14.286</v>
      </c>
      <c r="Q26" s="2">
        <v>0.23280000000000001</v>
      </c>
      <c r="R26" s="2">
        <v>1.2218599999999999</v>
      </c>
      <c r="S26" s="2">
        <v>0.91147</v>
      </c>
      <c r="T26" s="2">
        <v>18.399809999999999</v>
      </c>
      <c r="U26" s="2">
        <v>0.1202</v>
      </c>
      <c r="V26" s="2">
        <v>37.542499999999997</v>
      </c>
      <c r="W26" s="2">
        <v>0.77449999999999997</v>
      </c>
      <c r="X26" s="2">
        <v>83.905799999999999</v>
      </c>
      <c r="Y26" s="2">
        <v>3.8473999999999999</v>
      </c>
      <c r="Z26" s="2"/>
    </row>
    <row r="27" spans="1:26" x14ac:dyDescent="0.15">
      <c r="A27" s="3">
        <v>36250</v>
      </c>
      <c r="B27" s="2">
        <v>1.5948</v>
      </c>
      <c r="C27" s="2">
        <v>2.3723999999999998</v>
      </c>
      <c r="D27" s="2">
        <v>21.4483</v>
      </c>
      <c r="E27" s="2">
        <v>18.728300000000001</v>
      </c>
      <c r="F27" s="2">
        <v>4.1951999999999998</v>
      </c>
      <c r="G27" s="2">
        <v>0.629</v>
      </c>
      <c r="H27" s="2">
        <v>37.187800000000003</v>
      </c>
      <c r="I27" s="2">
        <v>6.0578000000000003</v>
      </c>
      <c r="J27" s="2">
        <v>17.817799999999998</v>
      </c>
      <c r="K27" s="2">
        <v>4.0299999999999998E-4</v>
      </c>
      <c r="L27" s="2">
        <v>1.4647000000000001</v>
      </c>
      <c r="M27" s="2">
        <v>0.96540000000000004</v>
      </c>
      <c r="N27" s="2">
        <v>146.5009</v>
      </c>
      <c r="O27" s="2">
        <v>77.737799999999993</v>
      </c>
      <c r="P27" s="2">
        <v>15.079599999999999</v>
      </c>
      <c r="Q27" s="2">
        <v>0.2356</v>
      </c>
      <c r="R27" s="2">
        <v>1.224191</v>
      </c>
      <c r="S27" s="2">
        <v>0.92302600000000001</v>
      </c>
      <c r="T27" s="2">
        <v>18.902787</v>
      </c>
      <c r="U27" s="2">
        <v>0.1196</v>
      </c>
      <c r="V27" s="2">
        <v>38.550899999999999</v>
      </c>
      <c r="W27" s="2">
        <v>0.77900000000000003</v>
      </c>
      <c r="X27" s="2">
        <v>84.7423</v>
      </c>
      <c r="Y27" s="2">
        <v>3.9123999999999999</v>
      </c>
      <c r="Z27" s="2"/>
    </row>
    <row r="28" spans="1:26" x14ac:dyDescent="0.15">
      <c r="A28" s="3">
        <v>36280</v>
      </c>
      <c r="B28" s="2">
        <v>1.6019000000000001</v>
      </c>
      <c r="C28" s="2">
        <v>2.41</v>
      </c>
      <c r="D28" s="2">
        <v>21.547000000000001</v>
      </c>
      <c r="E28" s="2">
        <v>19.251999999999999</v>
      </c>
      <c r="F28" s="2">
        <v>4.2244000000000002</v>
      </c>
      <c r="G28" s="2">
        <v>0.63490000000000002</v>
      </c>
      <c r="H28" s="2">
        <v>37.552999999999997</v>
      </c>
      <c r="I28" s="2">
        <v>5.8884999999999996</v>
      </c>
      <c r="J28" s="2">
        <v>17.962499999999999</v>
      </c>
      <c r="K28" s="2">
        <v>3.9100000000000002E-4</v>
      </c>
      <c r="L28" s="2">
        <v>1.4962</v>
      </c>
      <c r="M28" s="2">
        <v>1.0052000000000001</v>
      </c>
      <c r="N28" s="2">
        <v>149.655</v>
      </c>
      <c r="O28" s="2">
        <v>88.463499999999996</v>
      </c>
      <c r="P28" s="2">
        <v>15.904</v>
      </c>
      <c r="Q28" s="2">
        <v>0.2445</v>
      </c>
      <c r="R28" s="2">
        <v>1.2520500000000001</v>
      </c>
      <c r="S28" s="2">
        <v>0.96087</v>
      </c>
      <c r="T28" s="2">
        <v>19.309460000000001</v>
      </c>
      <c r="U28" s="2">
        <v>0.1249</v>
      </c>
      <c r="V28" s="2">
        <v>39.3765</v>
      </c>
      <c r="W28" s="2">
        <v>0.81269999999999998</v>
      </c>
      <c r="X28" s="2">
        <v>87.489400000000003</v>
      </c>
      <c r="Y28" s="2">
        <v>3.9845999999999999</v>
      </c>
      <c r="Z28" s="2"/>
    </row>
    <row r="29" spans="1:26" x14ac:dyDescent="0.15">
      <c r="A29" s="3">
        <v>36311</v>
      </c>
      <c r="B29" s="2">
        <v>1.6028</v>
      </c>
      <c r="C29" s="2">
        <v>2.4329000000000001</v>
      </c>
      <c r="D29" s="2">
        <v>21.560500000000001</v>
      </c>
      <c r="E29" s="2">
        <v>19.4526</v>
      </c>
      <c r="F29" s="2">
        <v>4.2503000000000002</v>
      </c>
      <c r="G29" s="2">
        <v>0.64049999999999996</v>
      </c>
      <c r="H29" s="2">
        <v>38.368400000000001</v>
      </c>
      <c r="I29" s="2">
        <v>6.0884</v>
      </c>
      <c r="J29" s="2">
        <v>17.854199999999999</v>
      </c>
      <c r="K29" s="2">
        <v>3.8000000000000002E-4</v>
      </c>
      <c r="L29" s="2">
        <v>1.5070999999999999</v>
      </c>
      <c r="M29" s="2">
        <v>1.0310999999999999</v>
      </c>
      <c r="N29" s="2">
        <v>150.7474</v>
      </c>
      <c r="O29" s="2">
        <v>89.632099999999994</v>
      </c>
      <c r="P29" s="2">
        <v>16.042100000000001</v>
      </c>
      <c r="Q29" s="2">
        <v>0.2437</v>
      </c>
      <c r="R29" s="2">
        <v>1.237374</v>
      </c>
      <c r="S29" s="2">
        <v>0.99715799999999999</v>
      </c>
      <c r="T29" s="2">
        <v>19.440695000000002</v>
      </c>
      <c r="U29" s="2">
        <v>0.126</v>
      </c>
      <c r="V29" s="2">
        <v>39.662599999999998</v>
      </c>
      <c r="W29" s="2">
        <v>0.83209999999999995</v>
      </c>
      <c r="X29" s="2">
        <v>88.002799999999993</v>
      </c>
      <c r="Y29" s="2">
        <v>4.0749000000000004</v>
      </c>
      <c r="Z29" s="2"/>
    </row>
    <row r="30" spans="1:26" x14ac:dyDescent="0.15">
      <c r="A30" s="3">
        <v>36341</v>
      </c>
      <c r="B30" s="2">
        <v>1.5948</v>
      </c>
      <c r="C30" s="2">
        <v>2.4516999999999998</v>
      </c>
      <c r="D30" s="2">
        <v>21.453199999999999</v>
      </c>
      <c r="E30" s="2">
        <v>19.5168</v>
      </c>
      <c r="F30" s="2">
        <v>4.3022</v>
      </c>
      <c r="G30" s="2">
        <v>0.63980000000000004</v>
      </c>
      <c r="H30" s="2">
        <v>38.99</v>
      </c>
      <c r="I30" s="2">
        <v>6.2709000000000001</v>
      </c>
      <c r="J30" s="2">
        <v>18.050899999999999</v>
      </c>
      <c r="K30" s="2">
        <v>3.7100000000000002E-4</v>
      </c>
      <c r="L30" s="2">
        <v>1.5356999999999998</v>
      </c>
      <c r="M30" s="2">
        <v>1.0448999999999999</v>
      </c>
      <c r="N30" s="2">
        <v>153.6036</v>
      </c>
      <c r="O30" s="2">
        <v>87.152699999999996</v>
      </c>
      <c r="P30" s="2">
        <v>16.177299999999999</v>
      </c>
      <c r="Q30" s="2">
        <v>0.25169999999999998</v>
      </c>
      <c r="R30" s="2">
        <v>1.270945</v>
      </c>
      <c r="S30" s="2">
        <v>1.007477</v>
      </c>
      <c r="T30" s="2">
        <v>19.797440999999999</v>
      </c>
      <c r="U30" s="2">
        <v>0.13150000000000001</v>
      </c>
      <c r="V30" s="2">
        <v>40.415500000000002</v>
      </c>
      <c r="W30" s="2">
        <v>0.81779999999999997</v>
      </c>
      <c r="X30" s="2">
        <v>89.819100000000006</v>
      </c>
      <c r="Y30" s="2">
        <v>4.1639999999999997</v>
      </c>
      <c r="Z30" s="2"/>
    </row>
    <row r="31" spans="1:26" x14ac:dyDescent="0.15">
      <c r="A31" s="3">
        <v>36372</v>
      </c>
      <c r="B31" s="2">
        <v>1.6040999999999999</v>
      </c>
      <c r="C31" s="2">
        <v>2.4388999999999998</v>
      </c>
      <c r="D31" s="2">
        <v>21.5595</v>
      </c>
      <c r="E31" s="2">
        <v>19.609500000000001</v>
      </c>
      <c r="F31" s="2">
        <v>4.4020999999999999</v>
      </c>
      <c r="G31" s="2">
        <v>0.64139999999999997</v>
      </c>
      <c r="H31" s="2">
        <v>39.977699999999999</v>
      </c>
      <c r="I31" s="2">
        <v>6.3472999999999997</v>
      </c>
      <c r="J31" s="2">
        <v>18.3291</v>
      </c>
      <c r="K31" s="2">
        <v>3.6200000000000002E-4</v>
      </c>
      <c r="L31" s="2">
        <v>1.5499000000000001</v>
      </c>
      <c r="M31" s="2">
        <v>1.0430999999999999</v>
      </c>
      <c r="N31" s="2">
        <v>155.02090000000001</v>
      </c>
      <c r="O31" s="2">
        <v>86.143600000000006</v>
      </c>
      <c r="P31" s="2">
        <v>16.561800000000002</v>
      </c>
      <c r="Q31" s="2">
        <v>0.25359999999999999</v>
      </c>
      <c r="R31" s="2">
        <v>1.295018</v>
      </c>
      <c r="S31" s="2">
        <v>1.018823</v>
      </c>
      <c r="T31" s="2">
        <v>19.972909000000001</v>
      </c>
      <c r="U31" s="2">
        <v>0.13070000000000001</v>
      </c>
      <c r="V31" s="2">
        <v>40.7864</v>
      </c>
      <c r="W31" s="2">
        <v>0.81569999999999998</v>
      </c>
      <c r="X31" s="2">
        <v>91.452699999999993</v>
      </c>
      <c r="Y31" s="2">
        <v>4.1794000000000002</v>
      </c>
      <c r="Z31" s="2"/>
    </row>
    <row r="32" spans="1:26" x14ac:dyDescent="0.15">
      <c r="A32" s="3">
        <v>36403</v>
      </c>
      <c r="B32" s="2">
        <v>1.6002999999999998</v>
      </c>
      <c r="C32" s="2">
        <v>2.4230999999999998</v>
      </c>
      <c r="D32" s="2">
        <v>21.510899999999999</v>
      </c>
      <c r="E32" s="2">
        <v>19.3568</v>
      </c>
      <c r="F32" s="2">
        <v>4.3971</v>
      </c>
      <c r="G32" s="2">
        <v>0.63129999999999997</v>
      </c>
      <c r="H32" s="2">
        <v>38.179499999999997</v>
      </c>
      <c r="I32" s="2">
        <v>6.0532000000000004</v>
      </c>
      <c r="J32" s="2">
        <v>18.2636</v>
      </c>
      <c r="K32" s="2">
        <v>3.4499999999999998E-4</v>
      </c>
      <c r="L32" s="2">
        <v>1.5089000000000001</v>
      </c>
      <c r="M32" s="2">
        <v>1.0102</v>
      </c>
      <c r="N32" s="2">
        <v>150.92140000000001</v>
      </c>
      <c r="O32" s="2">
        <v>80.3</v>
      </c>
      <c r="P32" s="2">
        <v>16.083200000000001</v>
      </c>
      <c r="Q32" s="2">
        <v>0.24590000000000001</v>
      </c>
      <c r="R32" s="2">
        <v>1.331577</v>
      </c>
      <c r="S32" s="2">
        <v>0.97204500000000005</v>
      </c>
      <c r="T32" s="2">
        <v>19.436126999999999</v>
      </c>
      <c r="U32" s="2">
        <v>0.12609999999999999</v>
      </c>
      <c r="V32" s="2">
        <v>39.708599999999997</v>
      </c>
      <c r="W32" s="2">
        <v>0.79330000000000001</v>
      </c>
      <c r="X32" s="2">
        <v>89.907600000000002</v>
      </c>
      <c r="Y32" s="2">
        <v>3.9689000000000001</v>
      </c>
      <c r="Z32" s="2"/>
    </row>
    <row r="33" spans="1:26" x14ac:dyDescent="0.15">
      <c r="A33" s="3">
        <v>36433</v>
      </c>
      <c r="B33" s="2">
        <v>1.6015999999999999</v>
      </c>
      <c r="C33" s="2">
        <v>2.4733000000000001</v>
      </c>
      <c r="D33" s="2">
        <v>21.537700000000001</v>
      </c>
      <c r="E33" s="2">
        <v>19.463200000000001</v>
      </c>
      <c r="F33" s="2">
        <v>4.4146999999999998</v>
      </c>
      <c r="G33" s="2">
        <v>0.62770000000000004</v>
      </c>
      <c r="H33" s="2">
        <v>37.386400000000002</v>
      </c>
      <c r="I33" s="2">
        <v>5.9350000000000005</v>
      </c>
      <c r="J33" s="2">
        <v>18.539100000000001</v>
      </c>
      <c r="K33" s="2">
        <v>3.3500000000000001E-4</v>
      </c>
      <c r="L33" s="2">
        <v>1.5246</v>
      </c>
      <c r="M33" s="2">
        <v>1.0314000000000001</v>
      </c>
      <c r="N33" s="2">
        <v>152.4973</v>
      </c>
      <c r="O33" s="2">
        <v>80.321799999999996</v>
      </c>
      <c r="P33" s="2">
        <v>16.333600000000001</v>
      </c>
      <c r="Q33" s="2">
        <v>0.25140000000000001</v>
      </c>
      <c r="R33" s="2">
        <v>1.424255</v>
      </c>
      <c r="S33" s="2">
        <v>0.98881399999999997</v>
      </c>
      <c r="T33" s="2">
        <v>19.631658999999999</v>
      </c>
      <c r="U33" s="2">
        <v>0.12720000000000001</v>
      </c>
      <c r="V33" s="2">
        <v>40.122300000000003</v>
      </c>
      <c r="W33" s="2">
        <v>0.79669999999999996</v>
      </c>
      <c r="X33" s="2">
        <v>89.921099999999996</v>
      </c>
      <c r="Y33" s="2">
        <v>3.8169</v>
      </c>
      <c r="Z33" s="2"/>
    </row>
    <row r="34" spans="1:26" x14ac:dyDescent="0.15">
      <c r="A34" s="3">
        <v>36464</v>
      </c>
      <c r="B34" s="2">
        <v>1.5939999999999999</v>
      </c>
      <c r="C34" s="2">
        <v>2.4656000000000002</v>
      </c>
      <c r="D34" s="2">
        <v>21.439499999999999</v>
      </c>
      <c r="E34" s="2">
        <v>19.22</v>
      </c>
      <c r="F34" s="2">
        <v>4.3441999999999998</v>
      </c>
      <c r="G34" s="2">
        <v>0.61870000000000003</v>
      </c>
      <c r="H34" s="2">
        <v>36.181399999999996</v>
      </c>
      <c r="I34" s="2">
        <v>5.7318999999999996</v>
      </c>
      <c r="J34" s="2">
        <v>18.246200000000002</v>
      </c>
      <c r="K34" s="2">
        <v>3.1700000000000001E-4</v>
      </c>
      <c r="L34" s="2">
        <v>1.4876</v>
      </c>
      <c r="M34" s="2">
        <v>1.0073000000000001</v>
      </c>
      <c r="N34" s="2">
        <v>148.7919</v>
      </c>
      <c r="O34" s="2">
        <v>75.669499999999999</v>
      </c>
      <c r="P34" s="2">
        <v>15.548999999999999</v>
      </c>
      <c r="Q34" s="2">
        <v>0.24390000000000001</v>
      </c>
      <c r="R34" s="2">
        <v>1.4033329999999999</v>
      </c>
      <c r="S34" s="2">
        <v>0.96950499999999995</v>
      </c>
      <c r="T34" s="2">
        <v>19.147832999999999</v>
      </c>
      <c r="U34" s="2">
        <v>0.1235</v>
      </c>
      <c r="V34" s="2">
        <v>39.149000000000001</v>
      </c>
      <c r="W34" s="2">
        <v>0.76559999999999995</v>
      </c>
      <c r="X34" s="2">
        <v>88.835099999999997</v>
      </c>
      <c r="Y34" s="2">
        <v>3.7812000000000001</v>
      </c>
      <c r="Z34" s="2"/>
    </row>
    <row r="35" spans="1:26" x14ac:dyDescent="0.15">
      <c r="A35" s="3">
        <v>36494</v>
      </c>
      <c r="B35" s="2">
        <v>1.6049</v>
      </c>
      <c r="C35" s="2">
        <v>2.5169999999999999</v>
      </c>
      <c r="D35" s="2">
        <v>21.575500000000002</v>
      </c>
      <c r="E35" s="2">
        <v>19.5686</v>
      </c>
      <c r="F35" s="2">
        <v>4.4066999999999998</v>
      </c>
      <c r="G35" s="2">
        <v>0.62839999999999996</v>
      </c>
      <c r="H35" s="2">
        <v>36.513599999999997</v>
      </c>
      <c r="I35" s="2">
        <v>5.8594999999999997</v>
      </c>
      <c r="J35" s="2">
        <v>18.580500000000001</v>
      </c>
      <c r="K35" s="2">
        <v>3.1E-4</v>
      </c>
      <c r="L35" s="2">
        <v>1.5504</v>
      </c>
      <c r="M35" s="2">
        <v>1.0563</v>
      </c>
      <c r="N35" s="2">
        <v>155.07820000000001</v>
      </c>
      <c r="O35" s="2">
        <v>80.354100000000003</v>
      </c>
      <c r="P35" s="2">
        <v>16.495899999999999</v>
      </c>
      <c r="Q35" s="2">
        <v>0.25240000000000001</v>
      </c>
      <c r="R35" s="2">
        <v>1.4801549999999999</v>
      </c>
      <c r="S35" s="2">
        <v>0.99109999999999998</v>
      </c>
      <c r="T35" s="2">
        <v>19.951691</v>
      </c>
      <c r="U35" s="2">
        <v>0.13189999999999999</v>
      </c>
      <c r="V35" s="2">
        <v>40.802700000000002</v>
      </c>
      <c r="W35" s="2">
        <v>0.79390000000000005</v>
      </c>
      <c r="X35" s="2">
        <v>92.843400000000003</v>
      </c>
      <c r="Y35" s="2">
        <v>4.0035999999999996</v>
      </c>
      <c r="Z35" s="2"/>
    </row>
    <row r="36" spans="1:26" x14ac:dyDescent="0.15">
      <c r="A36" s="3">
        <v>36525</v>
      </c>
      <c r="B36" s="2">
        <v>1.6012</v>
      </c>
      <c r="C36" s="2">
        <v>2.5526</v>
      </c>
      <c r="D36" s="2">
        <v>21.517299999999999</v>
      </c>
      <c r="E36" s="2">
        <v>19.754999999999999</v>
      </c>
      <c r="F36" s="2">
        <v>4.4408000000000003</v>
      </c>
      <c r="G36" s="2">
        <v>0.62980000000000003</v>
      </c>
      <c r="H36" s="2">
        <v>38.017299999999999</v>
      </c>
      <c r="I36" s="2">
        <v>5.8623000000000003</v>
      </c>
      <c r="J36" s="2">
        <v>18.6295</v>
      </c>
      <c r="K36" s="2">
        <v>2.99E-4</v>
      </c>
      <c r="L36" s="2">
        <v>1.5819000000000001</v>
      </c>
      <c r="M36" s="2">
        <v>1.0727</v>
      </c>
      <c r="N36" s="2">
        <v>158.2345</v>
      </c>
      <c r="O36" s="2">
        <v>85.812700000000007</v>
      </c>
      <c r="P36" s="2">
        <v>16.807300000000001</v>
      </c>
      <c r="Q36" s="2">
        <v>0.2571</v>
      </c>
      <c r="R36" s="2">
        <v>1.542305</v>
      </c>
      <c r="S36" s="2">
        <v>1.012173</v>
      </c>
      <c r="T36" s="2">
        <v>20.353318000000002</v>
      </c>
      <c r="U36" s="2">
        <v>0.13919999999999999</v>
      </c>
      <c r="V36" s="2">
        <v>41.630499999999998</v>
      </c>
      <c r="W36" s="2">
        <v>0.80420000000000003</v>
      </c>
      <c r="X36" s="2">
        <v>94.515100000000004</v>
      </c>
      <c r="Y36" s="2">
        <v>4.1435000000000004</v>
      </c>
      <c r="Z36" s="2"/>
    </row>
    <row r="37" spans="1:26" x14ac:dyDescent="0.15">
      <c r="A37" s="3">
        <v>36556</v>
      </c>
      <c r="B37" s="2">
        <v>1.6097000000000001</v>
      </c>
      <c r="C37" s="2">
        <v>2.6002999999999998</v>
      </c>
      <c r="D37" s="2">
        <v>21.619499999999999</v>
      </c>
      <c r="E37" s="2">
        <v>19.8033</v>
      </c>
      <c r="F37" s="2">
        <v>4.4629000000000003</v>
      </c>
      <c r="G37" s="2">
        <v>0.63029999999999997</v>
      </c>
      <c r="H37" s="2">
        <v>38.658999999999999</v>
      </c>
      <c r="I37" s="2">
        <v>5.5943000000000005</v>
      </c>
      <c r="J37" s="2">
        <v>18.7119</v>
      </c>
      <c r="K37" s="2">
        <v>2.9100000000000003E-4</v>
      </c>
      <c r="L37" s="2">
        <v>1.5853999999999999</v>
      </c>
      <c r="M37" s="2">
        <v>1.0946</v>
      </c>
      <c r="N37" s="2">
        <v>158.57859999999999</v>
      </c>
      <c r="O37" s="2">
        <v>87.988600000000005</v>
      </c>
      <c r="P37" s="2">
        <v>16.7119</v>
      </c>
      <c r="Q37" s="2">
        <v>0.25879999999999997</v>
      </c>
      <c r="R37" s="2">
        <v>1.5097</v>
      </c>
      <c r="S37" s="2">
        <v>1.0416050000000001</v>
      </c>
      <c r="T37" s="2">
        <v>20.382232999999999</v>
      </c>
      <c r="U37" s="2">
        <v>0.1404</v>
      </c>
      <c r="V37" s="2">
        <v>41.723799999999997</v>
      </c>
      <c r="W37" s="2">
        <v>0.81479999999999997</v>
      </c>
      <c r="X37" s="2">
        <v>94.6447</v>
      </c>
      <c r="Y37" s="2">
        <v>4.2461000000000002</v>
      </c>
      <c r="Z37" s="2"/>
    </row>
    <row r="38" spans="1:26" x14ac:dyDescent="0.15">
      <c r="A38" s="3">
        <v>36585</v>
      </c>
      <c r="B38" s="2">
        <v>1.6069</v>
      </c>
      <c r="C38" s="2">
        <v>2.6126</v>
      </c>
      <c r="D38" s="2">
        <v>21.572400000000002</v>
      </c>
      <c r="E38" s="2">
        <v>19.8338</v>
      </c>
      <c r="F38" s="2">
        <v>4.4981999999999998</v>
      </c>
      <c r="G38" s="2">
        <v>0.62729999999999997</v>
      </c>
      <c r="H38" s="2">
        <v>39.371899999999997</v>
      </c>
      <c r="I38" s="2">
        <v>5.6685999999999996</v>
      </c>
      <c r="J38" s="2">
        <v>18.867100000000001</v>
      </c>
      <c r="K38" s="2">
        <v>2.9E-4</v>
      </c>
      <c r="L38" s="2">
        <v>1.6316000000000002</v>
      </c>
      <c r="M38" s="2">
        <v>1.1240000000000001</v>
      </c>
      <c r="N38" s="2">
        <v>163.21379999999999</v>
      </c>
      <c r="O38" s="2">
        <v>91.870999999999995</v>
      </c>
      <c r="P38" s="2">
        <v>17.3276</v>
      </c>
      <c r="Q38" s="2">
        <v>0.2581</v>
      </c>
      <c r="R38" s="2">
        <v>1.4910190000000001</v>
      </c>
      <c r="S38" s="2">
        <v>1.0258670000000001</v>
      </c>
      <c r="T38" s="2">
        <v>20.968305000000001</v>
      </c>
      <c r="U38" s="2">
        <v>0.14449999999999999</v>
      </c>
      <c r="V38" s="2">
        <v>42.928600000000003</v>
      </c>
      <c r="W38" s="2">
        <v>0.8</v>
      </c>
      <c r="X38" s="2">
        <v>95.905799999999999</v>
      </c>
      <c r="Y38" s="2">
        <v>4.3221999999999996</v>
      </c>
      <c r="Z38" s="2"/>
    </row>
    <row r="39" spans="1:26" x14ac:dyDescent="0.15">
      <c r="A39" s="3">
        <v>36616</v>
      </c>
      <c r="B39" s="2">
        <v>1.6046</v>
      </c>
      <c r="C39" s="2">
        <v>2.6253000000000002</v>
      </c>
      <c r="D39" s="2">
        <v>21.5396</v>
      </c>
      <c r="E39" s="2">
        <v>19.7713</v>
      </c>
      <c r="F39" s="2">
        <v>4.5024999999999995</v>
      </c>
      <c r="G39" s="2">
        <v>0.62360000000000004</v>
      </c>
      <c r="H39" s="2">
        <v>40.598300000000002</v>
      </c>
      <c r="I39" s="2">
        <v>5.827</v>
      </c>
      <c r="J39" s="2">
        <v>19.103000000000002</v>
      </c>
      <c r="K39" s="2">
        <v>2.8600000000000001E-4</v>
      </c>
      <c r="L39" s="2">
        <v>1.6616</v>
      </c>
      <c r="M39" s="2">
        <v>1.1375999999999999</v>
      </c>
      <c r="N39" s="2">
        <v>166.19829999999999</v>
      </c>
      <c r="O39" s="2">
        <v>95.265199999999993</v>
      </c>
      <c r="P39" s="2">
        <v>17.8752</v>
      </c>
      <c r="Q39" s="2">
        <v>0.25679999999999997</v>
      </c>
      <c r="R39" s="2">
        <v>1.5591870000000001</v>
      </c>
      <c r="S39" s="2">
        <v>1.0125169999999999</v>
      </c>
      <c r="T39" s="2">
        <v>21.343969999999999</v>
      </c>
      <c r="U39" s="2">
        <v>0.14879999999999999</v>
      </c>
      <c r="V39" s="2">
        <v>43.721699999999998</v>
      </c>
      <c r="W39" s="2">
        <v>0.81410000000000005</v>
      </c>
      <c r="X39" s="2">
        <v>96.808700000000002</v>
      </c>
      <c r="Y39" s="2">
        <v>4.3815999999999997</v>
      </c>
      <c r="Z39" s="2"/>
    </row>
    <row r="40" spans="1:26" x14ac:dyDescent="0.15">
      <c r="A40" s="3">
        <v>36646</v>
      </c>
      <c r="B40" s="2">
        <v>1.5737999999999999</v>
      </c>
      <c r="C40" s="2">
        <v>2.6286</v>
      </c>
      <c r="D40" s="2">
        <v>21.1206</v>
      </c>
      <c r="E40" s="2">
        <v>19.2956</v>
      </c>
      <c r="F40" s="2">
        <v>4.3324999999999996</v>
      </c>
      <c r="G40" s="2">
        <v>0.60850000000000004</v>
      </c>
      <c r="H40" s="2">
        <v>39.313299999999998</v>
      </c>
      <c r="I40" s="2">
        <v>5.7888999999999999</v>
      </c>
      <c r="J40" s="2">
        <v>19.024999999999999</v>
      </c>
      <c r="K40" s="2">
        <v>2.7900000000000001E-4</v>
      </c>
      <c r="L40" s="2">
        <v>1.6604999999999999</v>
      </c>
      <c r="M40" s="2">
        <v>1.1320999999999999</v>
      </c>
      <c r="N40" s="2">
        <v>166.0933</v>
      </c>
      <c r="O40" s="2">
        <v>94.038899999999998</v>
      </c>
      <c r="P40" s="2">
        <v>17.684999999999999</v>
      </c>
      <c r="Q40" s="2">
        <v>0.2505</v>
      </c>
      <c r="R40" s="2">
        <v>1.575672</v>
      </c>
      <c r="S40" s="2">
        <v>0.990622</v>
      </c>
      <c r="T40" s="2">
        <v>21.321006000000001</v>
      </c>
      <c r="U40" s="2">
        <v>0.14960000000000001</v>
      </c>
      <c r="V40" s="2">
        <v>43.691099999999999</v>
      </c>
      <c r="W40" s="2">
        <v>0.82330000000000003</v>
      </c>
      <c r="X40" s="2">
        <v>97.072199999999995</v>
      </c>
      <c r="Y40" s="2">
        <v>4.3704999999999998</v>
      </c>
      <c r="Z40" s="2"/>
    </row>
    <row r="41" spans="1:26" x14ac:dyDescent="0.15">
      <c r="A41" s="3">
        <v>36677</v>
      </c>
      <c r="B41" s="2">
        <v>1.5565</v>
      </c>
      <c r="C41" s="2">
        <v>2.5884999999999998</v>
      </c>
      <c r="D41" s="2">
        <v>20.868200000000002</v>
      </c>
      <c r="E41" s="2">
        <v>18.971399999999999</v>
      </c>
      <c r="F41" s="2">
        <v>4.2565</v>
      </c>
      <c r="G41" s="2">
        <v>0.60060000000000002</v>
      </c>
      <c r="H41" s="2">
        <v>38.171399999999998</v>
      </c>
      <c r="I41" s="2">
        <v>6.0435999999999996</v>
      </c>
      <c r="J41" s="2">
        <v>18.8809</v>
      </c>
      <c r="K41" s="2">
        <v>2.7799999999999998E-4</v>
      </c>
      <c r="L41" s="2">
        <v>1.7164000000000001</v>
      </c>
      <c r="M41" s="2">
        <v>1.1476</v>
      </c>
      <c r="N41" s="2">
        <v>171.68680000000001</v>
      </c>
      <c r="O41" s="2">
        <v>93.890900000000002</v>
      </c>
      <c r="P41" s="2">
        <v>18.054500000000001</v>
      </c>
      <c r="Q41" s="2">
        <v>0.2442</v>
      </c>
      <c r="R41" s="2">
        <v>1.5866180000000001</v>
      </c>
      <c r="S41" s="2">
        <v>0.99110900000000002</v>
      </c>
      <c r="T41" s="2">
        <v>22.030626999999999</v>
      </c>
      <c r="U41" s="2">
        <v>0.1532</v>
      </c>
      <c r="V41" s="2">
        <v>45.163200000000003</v>
      </c>
      <c r="W41" s="2">
        <v>0.80589999999999995</v>
      </c>
      <c r="X41" s="2">
        <v>99.284499999999994</v>
      </c>
      <c r="Y41" s="2">
        <v>4.4053000000000004</v>
      </c>
      <c r="Z41" s="2"/>
    </row>
    <row r="42" spans="1:26" x14ac:dyDescent="0.15">
      <c r="A42" s="3">
        <v>36707</v>
      </c>
      <c r="B42" s="2">
        <v>1.5598000000000001</v>
      </c>
      <c r="C42" s="2">
        <v>2.4784999999999999</v>
      </c>
      <c r="D42" s="2">
        <v>20.907</v>
      </c>
      <c r="E42" s="2">
        <v>18.923000000000002</v>
      </c>
      <c r="F42" s="2">
        <v>4.3316999999999997</v>
      </c>
      <c r="G42" s="2">
        <v>0.60019999999999996</v>
      </c>
      <c r="H42" s="2">
        <v>37.322499999999998</v>
      </c>
      <c r="I42" s="2">
        <v>5.7770000000000001</v>
      </c>
      <c r="J42" s="2">
        <v>18.755500000000001</v>
      </c>
      <c r="K42" s="2">
        <v>2.6600000000000001E-4</v>
      </c>
      <c r="L42" s="2">
        <v>1.6419000000000001</v>
      </c>
      <c r="M42" s="2">
        <v>1.1115999999999999</v>
      </c>
      <c r="N42" s="2">
        <v>164.232</v>
      </c>
      <c r="O42" s="2">
        <v>90.66</v>
      </c>
      <c r="P42" s="2">
        <v>16.667999999999999</v>
      </c>
      <c r="Q42" s="2">
        <v>0.23730000000000001</v>
      </c>
      <c r="R42" s="2">
        <v>1.5488</v>
      </c>
      <c r="S42" s="2">
        <v>0.97655999999999998</v>
      </c>
      <c r="T42" s="2">
        <v>21.065935</v>
      </c>
      <c r="U42" s="2">
        <v>0.14699999999999999</v>
      </c>
      <c r="V42" s="2">
        <v>43.201500000000003</v>
      </c>
      <c r="W42" s="2">
        <v>0.77290000000000003</v>
      </c>
      <c r="X42" s="2">
        <v>95.003</v>
      </c>
      <c r="Y42" s="2">
        <v>4.2018000000000004</v>
      </c>
      <c r="Z42" s="2"/>
    </row>
    <row r="43" spans="1:26" x14ac:dyDescent="0.15">
      <c r="A43" s="3">
        <v>36738</v>
      </c>
      <c r="B43" s="2">
        <v>1.5508</v>
      </c>
      <c r="C43" s="2">
        <v>2.4874999999999998</v>
      </c>
      <c r="D43" s="2">
        <v>20.785699999999999</v>
      </c>
      <c r="E43" s="2">
        <v>18.9619</v>
      </c>
      <c r="F43" s="2">
        <v>4.3543000000000003</v>
      </c>
      <c r="G43" s="2">
        <v>0.5958</v>
      </c>
      <c r="H43" s="2">
        <v>38.170499999999997</v>
      </c>
      <c r="I43" s="2">
        <v>5.9214000000000002</v>
      </c>
      <c r="J43" s="2">
        <v>18.435199999999998</v>
      </c>
      <c r="K43" s="2">
        <v>2.63E-4</v>
      </c>
      <c r="L43" s="2">
        <v>1.6488</v>
      </c>
      <c r="M43" s="2">
        <v>1.1153</v>
      </c>
      <c r="N43" s="2">
        <v>164.9248</v>
      </c>
      <c r="O43" s="2">
        <v>91.5762</v>
      </c>
      <c r="P43" s="2">
        <v>17.47</v>
      </c>
      <c r="Q43" s="2">
        <v>0.23960000000000001</v>
      </c>
      <c r="R43" s="2">
        <v>1.5273240000000001</v>
      </c>
      <c r="S43" s="2">
        <v>0.97027600000000003</v>
      </c>
      <c r="T43" s="2">
        <v>21.146080999999999</v>
      </c>
      <c r="U43" s="2">
        <v>0.1479</v>
      </c>
      <c r="V43" s="2">
        <v>43.383800000000001</v>
      </c>
      <c r="W43" s="2">
        <v>0.75990000000000002</v>
      </c>
      <c r="X43" s="2">
        <v>94.698099999999997</v>
      </c>
      <c r="Y43" s="2">
        <v>4.0953999999999997</v>
      </c>
      <c r="Z43" s="2"/>
    </row>
    <row r="44" spans="1:26" x14ac:dyDescent="0.15">
      <c r="A44" s="3">
        <v>36769</v>
      </c>
      <c r="B44" s="2">
        <v>1.5512000000000001</v>
      </c>
      <c r="C44" s="2">
        <v>2.5537999999999998</v>
      </c>
      <c r="D44" s="2">
        <v>20.796399999999998</v>
      </c>
      <c r="E44" s="2">
        <v>19.155000000000001</v>
      </c>
      <c r="F44" s="2">
        <v>4.3864000000000001</v>
      </c>
      <c r="G44" s="2">
        <v>0.59430000000000005</v>
      </c>
      <c r="H44" s="2">
        <v>39.333199999999998</v>
      </c>
      <c r="I44" s="2">
        <v>6.1585999999999999</v>
      </c>
      <c r="J44" s="2">
        <v>18.473199999999999</v>
      </c>
      <c r="K44" s="2">
        <v>2.6499999999999999E-4</v>
      </c>
      <c r="L44" s="2">
        <v>1.7154</v>
      </c>
      <c r="M44" s="2">
        <v>1.157</v>
      </c>
      <c r="N44" s="2">
        <v>171.5823</v>
      </c>
      <c r="O44" s="2">
        <v>94.759100000000004</v>
      </c>
      <c r="P44" s="2">
        <v>18.491800000000001</v>
      </c>
      <c r="Q44" s="2">
        <v>0.2465</v>
      </c>
      <c r="R44" s="2">
        <v>1.5883319999999999</v>
      </c>
      <c r="S44" s="2">
        <v>0.99648599999999998</v>
      </c>
      <c r="T44" s="2">
        <v>21.992405000000002</v>
      </c>
      <c r="U44" s="2">
        <v>0.15390000000000001</v>
      </c>
      <c r="V44" s="2">
        <v>45.135899999999999</v>
      </c>
      <c r="W44" s="2">
        <v>0.76380000000000003</v>
      </c>
      <c r="X44" s="2">
        <v>99.713200000000001</v>
      </c>
      <c r="Y44" s="2">
        <v>4.1990999999999996</v>
      </c>
      <c r="Z44" s="2"/>
    </row>
    <row r="45" spans="1:26" x14ac:dyDescent="0.15">
      <c r="A45" s="3">
        <v>36799</v>
      </c>
      <c r="B45" s="2">
        <v>1.53</v>
      </c>
      <c r="C45" s="2">
        <v>2.5164</v>
      </c>
      <c r="D45" s="2">
        <v>20.498100000000001</v>
      </c>
      <c r="E45" s="2">
        <v>19.046199999999999</v>
      </c>
      <c r="F45" s="2">
        <v>4.3169000000000004</v>
      </c>
      <c r="G45" s="2">
        <v>0.58309999999999995</v>
      </c>
      <c r="H45" s="2">
        <v>39.052900000000001</v>
      </c>
      <c r="I45" s="2">
        <v>6.2762000000000002</v>
      </c>
      <c r="J45" s="2">
        <v>18.181000000000001</v>
      </c>
      <c r="K45" s="2">
        <v>2.6400000000000002E-4</v>
      </c>
      <c r="L45" s="2">
        <v>1.7551999999999999</v>
      </c>
      <c r="M45" s="2">
        <v>1.1826000000000001</v>
      </c>
      <c r="N45" s="2">
        <v>175.5676</v>
      </c>
      <c r="O45" s="2">
        <v>95.514300000000006</v>
      </c>
      <c r="P45" s="2">
        <v>18.780999999999999</v>
      </c>
      <c r="Q45" s="2">
        <v>0.24479999999999999</v>
      </c>
      <c r="R45" s="2">
        <v>1.643648</v>
      </c>
      <c r="S45" s="2">
        <v>0.97217600000000004</v>
      </c>
      <c r="T45" s="2">
        <v>22.505876000000001</v>
      </c>
      <c r="U45" s="2">
        <v>0.15720000000000001</v>
      </c>
      <c r="V45" s="2">
        <v>46.182400000000001</v>
      </c>
      <c r="W45" s="2">
        <v>0.73319999999999996</v>
      </c>
      <c r="X45" s="2">
        <v>100.9143</v>
      </c>
      <c r="Y45" s="2">
        <v>4.1864999999999997</v>
      </c>
      <c r="Z45" s="2"/>
    </row>
    <row r="46" spans="1:26" x14ac:dyDescent="0.15">
      <c r="A46" s="3">
        <v>36830</v>
      </c>
      <c r="B46" s="2">
        <v>1.5133000000000001</v>
      </c>
      <c r="C46" s="2">
        <v>2.5670999999999999</v>
      </c>
      <c r="D46" s="2">
        <v>20.3155</v>
      </c>
      <c r="E46" s="2">
        <v>18.902699999999999</v>
      </c>
      <c r="F46" s="2">
        <v>4.2900999999999998</v>
      </c>
      <c r="G46" s="2">
        <v>0.57520000000000004</v>
      </c>
      <c r="H46" s="2">
        <v>38.115000000000002</v>
      </c>
      <c r="I46" s="2">
        <v>6.3354999999999997</v>
      </c>
      <c r="J46" s="2">
        <v>17.742699999999999</v>
      </c>
      <c r="K46" s="2">
        <v>2.61E-4</v>
      </c>
      <c r="L46" s="2">
        <v>1.7685</v>
      </c>
      <c r="M46" s="2">
        <v>1.1701999999999999</v>
      </c>
      <c r="N46" s="2">
        <v>176.90639999999999</v>
      </c>
      <c r="O46" s="2">
        <v>94.195499999999996</v>
      </c>
      <c r="P46" s="2">
        <v>18.569099999999999</v>
      </c>
      <c r="Q46" s="2">
        <v>0.2366</v>
      </c>
      <c r="R46" s="2">
        <v>1.631073</v>
      </c>
      <c r="S46" s="2">
        <v>0.93422700000000003</v>
      </c>
      <c r="T46" s="2">
        <v>22.678391000000001</v>
      </c>
      <c r="U46" s="2">
        <v>0.15429999999999999</v>
      </c>
      <c r="V46" s="2">
        <v>46.5336</v>
      </c>
      <c r="W46" s="2">
        <v>0.70809999999999995</v>
      </c>
      <c r="X46" s="2">
        <v>100.93640000000001</v>
      </c>
      <c r="Y46" s="2">
        <v>4.0871000000000004</v>
      </c>
      <c r="Z46" s="2"/>
    </row>
    <row r="47" spans="1:26" x14ac:dyDescent="0.15">
      <c r="A47" s="3">
        <v>36860</v>
      </c>
      <c r="B47" s="2">
        <v>1.5213000000000001</v>
      </c>
      <c r="C47" s="2">
        <v>2.5338000000000003</v>
      </c>
      <c r="D47" s="2">
        <v>20.3995</v>
      </c>
      <c r="E47" s="2">
        <v>19.031400000000001</v>
      </c>
      <c r="F47" s="2">
        <v>4.3929</v>
      </c>
      <c r="G47" s="2">
        <v>0.57579999999999998</v>
      </c>
      <c r="H47" s="2">
        <v>38.951799999999999</v>
      </c>
      <c r="I47" s="2">
        <v>6.3795000000000002</v>
      </c>
      <c r="J47" s="2">
        <v>17.6264</v>
      </c>
      <c r="K47" s="2">
        <v>2.5999999999999998E-4</v>
      </c>
      <c r="L47" s="2">
        <v>1.7766999999999999</v>
      </c>
      <c r="M47" s="2">
        <v>1.1522999999999999</v>
      </c>
      <c r="N47" s="2">
        <v>177.7432</v>
      </c>
      <c r="O47" s="2">
        <v>91.2727</v>
      </c>
      <c r="P47" s="2">
        <v>18.684100000000001</v>
      </c>
      <c r="Q47" s="2">
        <v>0.23130000000000001</v>
      </c>
      <c r="R47" s="2">
        <v>1.631591</v>
      </c>
      <c r="S47" s="2">
        <v>0.928068</v>
      </c>
      <c r="T47" s="2">
        <v>22.780359000000001</v>
      </c>
      <c r="U47" s="2">
        <v>0.1537</v>
      </c>
      <c r="V47" s="2">
        <v>46.750900000000001</v>
      </c>
      <c r="W47" s="2">
        <v>0.70979999999999999</v>
      </c>
      <c r="X47" s="2">
        <v>101.6459</v>
      </c>
      <c r="Y47" s="2">
        <v>4.0601000000000003</v>
      </c>
      <c r="Z47" s="2"/>
    </row>
    <row r="48" spans="1:26" x14ac:dyDescent="0.15">
      <c r="A48" s="3">
        <v>36891</v>
      </c>
      <c r="B48" s="2">
        <v>1.5135000000000001</v>
      </c>
      <c r="C48" s="2">
        <v>2.4655</v>
      </c>
      <c r="D48" s="2">
        <v>20.292100000000001</v>
      </c>
      <c r="E48" s="2">
        <v>18.605799999999999</v>
      </c>
      <c r="F48" s="2">
        <v>4.3437999999999999</v>
      </c>
      <c r="G48" s="2">
        <v>0.57089999999999996</v>
      </c>
      <c r="H48" s="2">
        <v>38.977400000000003</v>
      </c>
      <c r="I48" s="2">
        <v>6.0141999999999998</v>
      </c>
      <c r="J48" s="2">
        <v>17.465299999999999</v>
      </c>
      <c r="K48" s="2">
        <v>2.4899999999999998E-4</v>
      </c>
      <c r="L48" s="2">
        <v>1.6874</v>
      </c>
      <c r="M48" s="2">
        <v>1.1066</v>
      </c>
      <c r="N48" s="2">
        <v>168.8237</v>
      </c>
      <c r="O48" s="2">
        <v>85.826300000000003</v>
      </c>
      <c r="P48" s="2">
        <v>17.835799999999999</v>
      </c>
      <c r="Q48" s="2">
        <v>0.22070000000000001</v>
      </c>
      <c r="R48" s="2">
        <v>1.5051679999999998</v>
      </c>
      <c r="S48" s="2">
        <v>0.922153</v>
      </c>
      <c r="T48" s="2">
        <v>21.635304999999999</v>
      </c>
      <c r="U48" s="2">
        <v>0.13900000000000001</v>
      </c>
      <c r="V48" s="2">
        <v>44.398899999999998</v>
      </c>
      <c r="W48" s="2">
        <v>0.72409999999999997</v>
      </c>
      <c r="X48" s="2">
        <v>97.089500000000001</v>
      </c>
      <c r="Y48" s="2">
        <v>3.8986999999999998</v>
      </c>
      <c r="Z48" s="2"/>
    </row>
    <row r="49" spans="1:26" x14ac:dyDescent="0.15">
      <c r="A49" s="3">
        <v>36922</v>
      </c>
      <c r="B49" s="2">
        <v>1.5291000000000001</v>
      </c>
      <c r="C49" s="2">
        <v>2.407</v>
      </c>
      <c r="D49" s="2">
        <v>20.481000000000002</v>
      </c>
      <c r="E49" s="2">
        <v>18.570499999999999</v>
      </c>
      <c r="F49" s="2">
        <v>4.3513000000000002</v>
      </c>
      <c r="G49" s="2">
        <v>0.57669999999999999</v>
      </c>
      <c r="H49" s="2">
        <v>39.581899999999997</v>
      </c>
      <c r="I49" s="2">
        <v>5.7328999999999999</v>
      </c>
      <c r="J49" s="2">
        <v>17.1767</v>
      </c>
      <c r="K49" s="2">
        <v>2.43E-4</v>
      </c>
      <c r="L49" s="2">
        <v>1.6291</v>
      </c>
      <c r="M49" s="2">
        <v>1.0835999999999999</v>
      </c>
      <c r="N49" s="2">
        <v>162.9538</v>
      </c>
      <c r="O49" s="2">
        <v>83.238100000000003</v>
      </c>
      <c r="P49" s="2">
        <v>16.6586</v>
      </c>
      <c r="Q49" s="2">
        <v>0.20899999999999999</v>
      </c>
      <c r="R49" s="2">
        <v>1.393281</v>
      </c>
      <c r="S49" s="2">
        <v>0.90378599999999998</v>
      </c>
      <c r="T49" s="2">
        <v>20.885819000000001</v>
      </c>
      <c r="U49" s="2">
        <v>0.128</v>
      </c>
      <c r="V49" s="2">
        <v>42.865699999999997</v>
      </c>
      <c r="W49" s="2">
        <v>0.72360000000000002</v>
      </c>
      <c r="X49" s="2">
        <v>93.7286</v>
      </c>
      <c r="Y49" s="2">
        <v>3.7770999999999999</v>
      </c>
      <c r="Z49" s="2"/>
    </row>
    <row r="50" spans="1:26" x14ac:dyDescent="0.15">
      <c r="A50" s="3">
        <v>36950</v>
      </c>
      <c r="B50" s="2">
        <v>1.5354999999999999</v>
      </c>
      <c r="C50" s="2">
        <v>2.4220000000000002</v>
      </c>
      <c r="D50" s="2">
        <v>20.567</v>
      </c>
      <c r="E50" s="2">
        <v>18.6965</v>
      </c>
      <c r="F50" s="2">
        <v>4.4306000000000001</v>
      </c>
      <c r="G50" s="2">
        <v>0.57769999999999999</v>
      </c>
      <c r="H50" s="2">
        <v>40.710999999999999</v>
      </c>
      <c r="I50" s="2">
        <v>5.8155000000000001</v>
      </c>
      <c r="J50" s="2">
        <v>17.104500000000002</v>
      </c>
      <c r="K50" s="2">
        <v>2.23E-4</v>
      </c>
      <c r="L50" s="2">
        <v>1.6661000000000001</v>
      </c>
      <c r="M50" s="2">
        <v>1.0949</v>
      </c>
      <c r="N50" s="2">
        <v>166.63550000000001</v>
      </c>
      <c r="O50" s="2">
        <v>83.105000000000004</v>
      </c>
      <c r="P50" s="2">
        <v>17.1525</v>
      </c>
      <c r="Q50" s="2">
        <v>0.2132</v>
      </c>
      <c r="R50" s="2">
        <v>1.434075</v>
      </c>
      <c r="S50" s="2">
        <v>0.89019999999999999</v>
      </c>
      <c r="T50" s="2">
        <v>21.360144999999999</v>
      </c>
      <c r="U50" s="2">
        <v>0.13300000000000001</v>
      </c>
      <c r="V50" s="2">
        <v>43.84</v>
      </c>
      <c r="W50" s="2">
        <v>0.72409999999999997</v>
      </c>
      <c r="X50" s="2">
        <v>95.546000000000006</v>
      </c>
      <c r="Y50" s="2">
        <v>3.9047999999999998</v>
      </c>
      <c r="Z50" s="2"/>
    </row>
    <row r="51" spans="1:26" x14ac:dyDescent="0.15">
      <c r="A51" s="3">
        <v>36981</v>
      </c>
      <c r="B51" s="2">
        <v>1.5356999999999998</v>
      </c>
      <c r="C51" s="2">
        <v>2.4394999999999998</v>
      </c>
      <c r="D51" s="2">
        <v>20.567299999999999</v>
      </c>
      <c r="E51" s="2">
        <v>18.811399999999999</v>
      </c>
      <c r="F51" s="2">
        <v>4.4387999999999996</v>
      </c>
      <c r="G51" s="2">
        <v>0.57609999999999995</v>
      </c>
      <c r="H51" s="2">
        <v>41.5214</v>
      </c>
      <c r="I51" s="2">
        <v>5.8758999999999997</v>
      </c>
      <c r="J51" s="2">
        <v>16.8123</v>
      </c>
      <c r="K51" s="2">
        <v>1.7000000000000001E-4</v>
      </c>
      <c r="L51" s="2">
        <v>1.6878</v>
      </c>
      <c r="M51" s="2">
        <v>1.0844</v>
      </c>
      <c r="N51" s="2">
        <v>168.8082</v>
      </c>
      <c r="O51" s="2">
        <v>80.840900000000005</v>
      </c>
      <c r="P51" s="2">
        <v>17.579499999999999</v>
      </c>
      <c r="Q51" s="2">
        <v>0.21390000000000001</v>
      </c>
      <c r="R51" s="2">
        <v>1.3911910000000001</v>
      </c>
      <c r="S51" s="2">
        <v>0.85048199999999996</v>
      </c>
      <c r="T51" s="2">
        <v>21.639077</v>
      </c>
      <c r="U51" s="2">
        <v>0.13070000000000001</v>
      </c>
      <c r="V51" s="2">
        <v>44.43</v>
      </c>
      <c r="W51" s="2">
        <v>0.70579999999999998</v>
      </c>
      <c r="X51" s="2">
        <v>95.245900000000006</v>
      </c>
      <c r="Y51" s="2">
        <v>3.8411999999999997</v>
      </c>
      <c r="Z51" s="2"/>
    </row>
    <row r="52" spans="1:26" x14ac:dyDescent="0.15">
      <c r="A52" s="3">
        <v>37011</v>
      </c>
      <c r="B52" s="2">
        <v>1.5286999999999999</v>
      </c>
      <c r="C52" s="2">
        <v>2.4563000000000001</v>
      </c>
      <c r="D52" s="2">
        <v>20.477399999999999</v>
      </c>
      <c r="E52" s="2">
        <v>18.834700000000002</v>
      </c>
      <c r="F52" s="2">
        <v>4.423</v>
      </c>
      <c r="G52" s="2">
        <v>0.57230000000000003</v>
      </c>
      <c r="H52" s="2">
        <v>42.52</v>
      </c>
      <c r="I52" s="2">
        <v>5.9231999999999996</v>
      </c>
      <c r="J52" s="2">
        <v>16.773700000000002</v>
      </c>
      <c r="K52" s="2">
        <v>1.3899999999999999E-4</v>
      </c>
      <c r="L52" s="2">
        <v>1.712</v>
      </c>
      <c r="M52" s="2">
        <v>1.0976999999999999</v>
      </c>
      <c r="N52" s="2">
        <v>171.27369999999999</v>
      </c>
      <c r="O52" s="2">
        <v>77.989500000000007</v>
      </c>
      <c r="P52" s="2">
        <v>18.316299999999998</v>
      </c>
      <c r="Q52" s="2">
        <v>0.2117</v>
      </c>
      <c r="R52" s="2">
        <v>1.383437</v>
      </c>
      <c r="S52" s="2">
        <v>0.85563699999999998</v>
      </c>
      <c r="T52" s="2">
        <v>21.949273999999999</v>
      </c>
      <c r="U52" s="2">
        <v>0.12889999999999999</v>
      </c>
      <c r="V52" s="2">
        <v>45.046300000000002</v>
      </c>
      <c r="W52" s="2">
        <v>0.69489999999999996</v>
      </c>
      <c r="X52" s="2">
        <v>94.445800000000006</v>
      </c>
      <c r="Y52" s="2">
        <v>3.7618999999999998</v>
      </c>
      <c r="Z52" s="2"/>
    </row>
    <row r="53" spans="1:26" x14ac:dyDescent="0.15">
      <c r="A53" s="3">
        <v>37042</v>
      </c>
      <c r="B53" s="2">
        <v>1.5337000000000001</v>
      </c>
      <c r="C53" s="2">
        <v>2.4975000000000001</v>
      </c>
      <c r="D53" s="2">
        <v>20.550999999999998</v>
      </c>
      <c r="E53" s="2">
        <v>19.170500000000001</v>
      </c>
      <c r="F53" s="2">
        <v>4.4596</v>
      </c>
      <c r="G53" s="2">
        <v>0.59289999999999998</v>
      </c>
      <c r="H53" s="2">
        <v>43.958599999999997</v>
      </c>
      <c r="I53" s="2">
        <v>6.0281000000000002</v>
      </c>
      <c r="J53" s="2">
        <v>16.9252</v>
      </c>
      <c r="K53" s="2">
        <v>1.54E-4</v>
      </c>
      <c r="L53" s="2">
        <v>1.7519</v>
      </c>
      <c r="M53" s="2">
        <v>1.1366000000000001</v>
      </c>
      <c r="N53" s="2">
        <v>175.24760000000001</v>
      </c>
      <c r="O53" s="2">
        <v>76.5762</v>
      </c>
      <c r="P53" s="2">
        <v>19.14</v>
      </c>
      <c r="Q53" s="2">
        <v>0.21970000000000001</v>
      </c>
      <c r="R53" s="2">
        <v>1.4382619999999999</v>
      </c>
      <c r="S53" s="2">
        <v>0.91208100000000003</v>
      </c>
      <c r="T53" s="2">
        <v>22.460429000000001</v>
      </c>
      <c r="U53" s="2">
        <v>0.13500000000000001</v>
      </c>
      <c r="V53" s="2">
        <v>46.097099999999998</v>
      </c>
      <c r="W53" s="2">
        <v>0.73960000000000004</v>
      </c>
      <c r="X53" s="2">
        <v>96.5471</v>
      </c>
      <c r="Y53" s="2">
        <v>3.8494999999999999</v>
      </c>
      <c r="Z53" s="2"/>
    </row>
    <row r="54" spans="1:26" x14ac:dyDescent="0.15">
      <c r="A54" s="3">
        <v>37072</v>
      </c>
      <c r="B54" s="2">
        <v>1.5225</v>
      </c>
      <c r="C54" s="2">
        <v>2.4986000000000002</v>
      </c>
      <c r="D54" s="2">
        <v>20.420999999999999</v>
      </c>
      <c r="E54" s="2">
        <v>19.184999999999999</v>
      </c>
      <c r="F54" s="2">
        <v>4.4818999999999996</v>
      </c>
      <c r="G54" s="2">
        <v>0.61529999999999996</v>
      </c>
      <c r="H54" s="2">
        <v>44.883000000000003</v>
      </c>
      <c r="I54" s="2">
        <v>6.1124999999999998</v>
      </c>
      <c r="J54" s="2">
        <v>16.536000000000001</v>
      </c>
      <c r="K54" s="2">
        <v>1.45E-4</v>
      </c>
      <c r="L54" s="2">
        <v>1.7827</v>
      </c>
      <c r="M54" s="2">
        <v>1.1691</v>
      </c>
      <c r="N54" s="2">
        <v>178.30850000000001</v>
      </c>
      <c r="O54" s="2">
        <v>74.885000000000005</v>
      </c>
      <c r="P54" s="2">
        <v>19.6065</v>
      </c>
      <c r="Q54" s="2">
        <v>0.22109999999999999</v>
      </c>
      <c r="R54" s="2">
        <v>1.4571049999999999</v>
      </c>
      <c r="S54" s="2">
        <v>0.92403999999999997</v>
      </c>
      <c r="T54" s="2">
        <v>22.856310000000001</v>
      </c>
      <c r="U54" s="2">
        <v>0.13750000000000001</v>
      </c>
      <c r="V54" s="2">
        <v>46.908499999999997</v>
      </c>
      <c r="W54" s="2">
        <v>0.73860000000000003</v>
      </c>
      <c r="X54" s="2">
        <v>98.154499999999999</v>
      </c>
      <c r="Y54" s="2">
        <v>3.9388000000000001</v>
      </c>
      <c r="Z54" s="2"/>
    </row>
    <row r="55" spans="1:26" x14ac:dyDescent="0.15">
      <c r="A55" s="3">
        <v>37103</v>
      </c>
      <c r="B55" s="2">
        <v>1.5133999999999999</v>
      </c>
      <c r="C55" s="2">
        <v>2.4866999999999999</v>
      </c>
      <c r="D55" s="2">
        <v>20.3245</v>
      </c>
      <c r="E55" s="2">
        <v>18.9864</v>
      </c>
      <c r="F55" s="2">
        <v>4.4684999999999997</v>
      </c>
      <c r="G55" s="2">
        <v>0.60740000000000005</v>
      </c>
      <c r="H55" s="2">
        <v>41.9923</v>
      </c>
      <c r="I55" s="2">
        <v>6.0164</v>
      </c>
      <c r="J55" s="2">
        <v>16.342300000000002</v>
      </c>
      <c r="K55" s="2">
        <v>1.3200000000000001E-4</v>
      </c>
      <c r="L55" s="2">
        <v>1.7602</v>
      </c>
      <c r="M55" s="2">
        <v>1.1514</v>
      </c>
      <c r="N55" s="2">
        <v>176.10230000000001</v>
      </c>
      <c r="O55" s="2">
        <v>71.609099999999998</v>
      </c>
      <c r="P55" s="2">
        <v>19.197700000000001</v>
      </c>
      <c r="Q55" s="2">
        <v>0.21460000000000001</v>
      </c>
      <c r="R55" s="2">
        <v>1.412941</v>
      </c>
      <c r="S55" s="2">
        <v>0.89674500000000001</v>
      </c>
      <c r="T55" s="2">
        <v>22.565681999999999</v>
      </c>
      <c r="U55" s="2">
        <v>0.1348</v>
      </c>
      <c r="V55" s="2">
        <v>46.313600000000001</v>
      </c>
      <c r="W55" s="2">
        <v>0.71840000000000004</v>
      </c>
      <c r="X55" s="2">
        <v>96.509500000000003</v>
      </c>
      <c r="Y55" s="2">
        <v>3.8574999999999999</v>
      </c>
      <c r="Z55" s="2"/>
    </row>
    <row r="56" spans="1:26" x14ac:dyDescent="0.15">
      <c r="A56" s="3">
        <v>37134</v>
      </c>
      <c r="B56" s="2">
        <v>1.5144</v>
      </c>
      <c r="C56" s="2">
        <v>2.4137</v>
      </c>
      <c r="D56" s="2">
        <v>20.3355</v>
      </c>
      <c r="E56" s="2">
        <v>18.791399999999999</v>
      </c>
      <c r="F56" s="2">
        <v>4.4455</v>
      </c>
      <c r="G56" s="2">
        <v>0.60770000000000002</v>
      </c>
      <c r="H56" s="2">
        <v>39.559100000000001</v>
      </c>
      <c r="I56" s="2">
        <v>5.7176999999999998</v>
      </c>
      <c r="J56" s="2">
        <v>16.2623</v>
      </c>
      <c r="K56" s="2">
        <v>1.1900000000000001E-4</v>
      </c>
      <c r="L56" s="2">
        <v>1.6798999999999999</v>
      </c>
      <c r="M56" s="2">
        <v>1.0916999999999999</v>
      </c>
      <c r="N56" s="2">
        <v>168.08179999999999</v>
      </c>
      <c r="O56" s="2">
        <v>66.945499999999996</v>
      </c>
      <c r="P56" s="2">
        <v>18.4068</v>
      </c>
      <c r="Q56" s="2">
        <v>0.2021</v>
      </c>
      <c r="R56" s="2">
        <v>1.3841319999999999</v>
      </c>
      <c r="S56" s="2">
        <v>0.88177300000000003</v>
      </c>
      <c r="T56" s="2">
        <v>21.537572999999998</v>
      </c>
      <c r="U56" s="2">
        <v>0.13059999999999999</v>
      </c>
      <c r="V56" s="2">
        <v>44.204099999999997</v>
      </c>
      <c r="W56" s="2">
        <v>0.72509999999999997</v>
      </c>
      <c r="X56" s="2">
        <v>95.431799999999996</v>
      </c>
      <c r="Y56" s="2">
        <v>3.7427999999999999</v>
      </c>
      <c r="Z56" s="2"/>
    </row>
    <row r="57" spans="1:26" x14ac:dyDescent="0.15">
      <c r="A57" s="3">
        <v>37164</v>
      </c>
      <c r="B57" s="2">
        <v>1.4919</v>
      </c>
      <c r="C57" s="2">
        <v>2.3951000000000002</v>
      </c>
      <c r="D57" s="2">
        <v>20.040500000000002</v>
      </c>
      <c r="E57" s="2">
        <v>18.6525</v>
      </c>
      <c r="F57" s="2">
        <v>4.3653000000000004</v>
      </c>
      <c r="G57" s="2">
        <v>0.58240000000000003</v>
      </c>
      <c r="H57" s="2">
        <v>38.790500000000002</v>
      </c>
      <c r="I57" s="2">
        <v>5.5629999999999997</v>
      </c>
      <c r="J57" s="2">
        <v>15.420500000000001</v>
      </c>
      <c r="K57" s="2">
        <v>1.1E-4</v>
      </c>
      <c r="L57" s="2">
        <v>1.6385999999999998</v>
      </c>
      <c r="M57" s="2">
        <v>1.0468</v>
      </c>
      <c r="N57" s="2">
        <v>163.917</v>
      </c>
      <c r="O57" s="2">
        <v>61.68</v>
      </c>
      <c r="P57" s="2">
        <v>17.414000000000001</v>
      </c>
      <c r="Q57" s="2">
        <v>0.1898</v>
      </c>
      <c r="R57" s="2">
        <v>1.3787799999999999</v>
      </c>
      <c r="S57" s="2">
        <v>0.829125</v>
      </c>
      <c r="T57" s="2">
        <v>21.006975000000001</v>
      </c>
      <c r="U57" s="2">
        <v>0.1265</v>
      </c>
      <c r="V57" s="2">
        <v>43.1145</v>
      </c>
      <c r="W57" s="2">
        <v>0.68630000000000002</v>
      </c>
      <c r="X57" s="2">
        <v>93.707999999999998</v>
      </c>
      <c r="Y57" s="2">
        <v>3.6945999999999999</v>
      </c>
      <c r="Z57" s="2"/>
    </row>
    <row r="58" spans="1:26" x14ac:dyDescent="0.15">
      <c r="A58" s="3">
        <v>37195</v>
      </c>
      <c r="B58" s="2">
        <v>1.4796</v>
      </c>
      <c r="C58" s="2">
        <v>2.3698000000000001</v>
      </c>
      <c r="D58" s="2">
        <v>19.89</v>
      </c>
      <c r="E58" s="2">
        <v>18.500399999999999</v>
      </c>
      <c r="F58" s="2">
        <v>4.4078999999999997</v>
      </c>
      <c r="G58" s="2">
        <v>0.57950000000000002</v>
      </c>
      <c r="H58" s="2">
        <v>39.474800000000002</v>
      </c>
      <c r="I58" s="2">
        <v>5.5209000000000001</v>
      </c>
      <c r="J58" s="2">
        <v>15.4465</v>
      </c>
      <c r="K58" s="2">
        <v>1.01E-4</v>
      </c>
      <c r="L58" s="2">
        <v>1.6329</v>
      </c>
      <c r="M58" s="2">
        <v>1.0397000000000001</v>
      </c>
      <c r="N58" s="2">
        <v>163.3526</v>
      </c>
      <c r="O58" s="2">
        <v>59.656500000000001</v>
      </c>
      <c r="P58" s="2">
        <v>17.4496</v>
      </c>
      <c r="Q58" s="2">
        <v>0.17610000000000001</v>
      </c>
      <c r="R58" s="2">
        <v>1.346104</v>
      </c>
      <c r="S58" s="2">
        <v>0.82349600000000001</v>
      </c>
      <c r="T58" s="2">
        <v>20.933790999999999</v>
      </c>
      <c r="U58" s="2">
        <v>0.12520000000000001</v>
      </c>
      <c r="V58" s="2">
        <v>42.965699999999998</v>
      </c>
      <c r="W58" s="2">
        <v>0.67610000000000003</v>
      </c>
      <c r="X58" s="2">
        <v>90.225200000000001</v>
      </c>
      <c r="Y58" s="2">
        <v>3.6493000000000002</v>
      </c>
      <c r="Z58" s="2"/>
    </row>
    <row r="59" spans="1:26" x14ac:dyDescent="0.15">
      <c r="A59" s="3">
        <v>37225</v>
      </c>
      <c r="B59" s="2">
        <v>1.4664999999999999</v>
      </c>
      <c r="C59" s="2">
        <v>2.3717000000000001</v>
      </c>
      <c r="D59" s="2">
        <v>19.692699999999999</v>
      </c>
      <c r="E59" s="2">
        <v>18.508600000000001</v>
      </c>
      <c r="F59" s="2">
        <v>4.4024000000000001</v>
      </c>
      <c r="G59" s="2">
        <v>0.58279999999999998</v>
      </c>
      <c r="H59" s="2">
        <v>40.325000000000003</v>
      </c>
      <c r="I59" s="2">
        <v>5.53</v>
      </c>
      <c r="J59" s="2">
        <v>15.575900000000001</v>
      </c>
      <c r="K59" s="2">
        <v>1.08E-4</v>
      </c>
      <c r="L59" s="2">
        <v>1.6509</v>
      </c>
      <c r="M59" s="2">
        <v>1.036</v>
      </c>
      <c r="N59" s="2">
        <v>165.3236</v>
      </c>
      <c r="O59" s="2">
        <v>64.636399999999995</v>
      </c>
      <c r="P59" s="2">
        <v>17.895900000000001</v>
      </c>
      <c r="Q59" s="2">
        <v>0.16980000000000001</v>
      </c>
      <c r="R59" s="2">
        <v>1.348473</v>
      </c>
      <c r="S59" s="2">
        <v>0.85329100000000002</v>
      </c>
      <c r="T59" s="2">
        <v>21.165959000000001</v>
      </c>
      <c r="U59" s="2">
        <v>0.12870000000000001</v>
      </c>
      <c r="V59" s="2">
        <v>43.439500000000002</v>
      </c>
      <c r="W59" s="2">
        <v>0.68710000000000004</v>
      </c>
      <c r="X59" s="2">
        <v>90.188599999999994</v>
      </c>
      <c r="Y59" s="2">
        <v>3.7170999999999998</v>
      </c>
      <c r="Z59" s="2"/>
    </row>
    <row r="60" spans="1:26" x14ac:dyDescent="0.15">
      <c r="A60" s="3">
        <v>37256</v>
      </c>
      <c r="B60" s="2">
        <v>1.4742999999999999</v>
      </c>
      <c r="C60" s="2">
        <v>2.3742999999999999</v>
      </c>
      <c r="D60" s="2">
        <v>19.8017</v>
      </c>
      <c r="E60" s="2">
        <v>18.433299999999999</v>
      </c>
      <c r="F60" s="2">
        <v>4.5312000000000001</v>
      </c>
      <c r="G60" s="2">
        <v>0.59470000000000001</v>
      </c>
      <c r="H60" s="2">
        <v>41.049399999999999</v>
      </c>
      <c r="I60" s="2">
        <v>5.4617000000000004</v>
      </c>
      <c r="J60" s="2">
        <v>15.616099999999999</v>
      </c>
      <c r="K60" s="2">
        <v>1.13E-4</v>
      </c>
      <c r="L60" s="2">
        <v>1.6497999999999999</v>
      </c>
      <c r="M60" s="2">
        <v>1.0467</v>
      </c>
      <c r="N60" s="2">
        <v>164.89169999999999</v>
      </c>
      <c r="O60" s="2">
        <v>69.488900000000001</v>
      </c>
      <c r="P60" s="2">
        <v>17.994399999999999</v>
      </c>
      <c r="Q60" s="2">
        <v>0.1426</v>
      </c>
      <c r="R60" s="2">
        <v>1.298767</v>
      </c>
      <c r="S60" s="2">
        <v>0.84889999999999999</v>
      </c>
      <c r="T60" s="2">
        <v>21.153538999999999</v>
      </c>
      <c r="U60" s="2">
        <v>0.12820000000000001</v>
      </c>
      <c r="V60" s="2">
        <v>43.409399999999998</v>
      </c>
      <c r="W60" s="2">
        <v>0.68569999999999998</v>
      </c>
      <c r="X60" s="2">
        <v>89.8078</v>
      </c>
      <c r="Y60" s="2">
        <v>3.7565</v>
      </c>
      <c r="Z60" s="2"/>
    </row>
    <row r="61" spans="1:26" x14ac:dyDescent="0.15">
      <c r="A61" s="3">
        <v>37287</v>
      </c>
      <c r="B61" s="2">
        <v>1.4738</v>
      </c>
      <c r="C61" s="2">
        <v>2.3891</v>
      </c>
      <c r="D61" s="2">
        <v>19.822900000000001</v>
      </c>
      <c r="E61" s="2">
        <v>18.605699999999999</v>
      </c>
      <c r="F61" s="2">
        <v>4.5956999999999999</v>
      </c>
      <c r="G61" s="2">
        <v>0.6038</v>
      </c>
      <c r="H61" s="2">
        <v>41.026200000000003</v>
      </c>
      <c r="I61" s="2">
        <v>5.4504999999999999</v>
      </c>
      <c r="J61" s="2">
        <v>15.961399999999999</v>
      </c>
      <c r="K61" s="2">
        <v>1.22E-4</v>
      </c>
      <c r="L61" s="2">
        <v>1.6680999999999999</v>
      </c>
      <c r="M61" s="2">
        <v>1.0426</v>
      </c>
      <c r="N61" s="2">
        <v>114.021</v>
      </c>
      <c r="O61" s="2">
        <v>70.138099999999994</v>
      </c>
      <c r="P61" s="2">
        <v>18.186699999999998</v>
      </c>
      <c r="Q61" s="2">
        <v>0.14399999999999999</v>
      </c>
      <c r="R61" s="2">
        <v>1.257895</v>
      </c>
      <c r="S61" s="2">
        <v>0.86278999999999995</v>
      </c>
      <c r="T61" s="2">
        <v>21.389043000000001</v>
      </c>
      <c r="U61" s="2">
        <v>0.12670000000000001</v>
      </c>
      <c r="V61" s="2">
        <v>43.892400000000002</v>
      </c>
      <c r="W61" s="2">
        <v>0.70820000000000005</v>
      </c>
      <c r="X61" s="2">
        <v>90.723299999999995</v>
      </c>
      <c r="Y61" s="2">
        <v>3.7890000000000001</v>
      </c>
      <c r="Z61" s="2"/>
    </row>
    <row r="62" spans="1:26" x14ac:dyDescent="0.15">
      <c r="A62" s="3">
        <v>37315</v>
      </c>
      <c r="B62" s="2">
        <v>1.4774</v>
      </c>
      <c r="C62" s="2">
        <v>2.4154999999999998</v>
      </c>
      <c r="D62" s="2">
        <v>19.879000000000001</v>
      </c>
      <c r="E62" s="2">
        <v>18.9665</v>
      </c>
      <c r="F62" s="2">
        <v>4.6449999999999996</v>
      </c>
      <c r="G62" s="2">
        <v>0.60599999999999998</v>
      </c>
      <c r="H62" s="2">
        <v>40.534500000000001</v>
      </c>
      <c r="I62" s="2">
        <v>5.4989999999999997</v>
      </c>
      <c r="J62" s="2">
        <v>16.079499999999999</v>
      </c>
      <c r="K62" s="2">
        <v>1.2400000000000001E-4</v>
      </c>
      <c r="L62" s="2">
        <v>1.6979</v>
      </c>
      <c r="M62" s="2">
        <v>1.0638000000000001</v>
      </c>
      <c r="N62" s="2">
        <v>83.280500000000004</v>
      </c>
      <c r="O62" s="2">
        <v>70.064999999999998</v>
      </c>
      <c r="P62" s="2">
        <v>18.6495</v>
      </c>
      <c r="Q62" s="2">
        <v>0.1477</v>
      </c>
      <c r="R62" s="2">
        <v>1.271015</v>
      </c>
      <c r="S62" s="2">
        <v>0.87051999999999996</v>
      </c>
      <c r="T62" s="2">
        <v>21.769279999999998</v>
      </c>
      <c r="U62" s="2">
        <v>0.12870000000000001</v>
      </c>
      <c r="V62" s="2">
        <v>44.677500000000002</v>
      </c>
      <c r="W62" s="2">
        <v>0.71099999999999997</v>
      </c>
      <c r="X62" s="2">
        <v>92.686499999999995</v>
      </c>
      <c r="Y62" s="2">
        <v>3.8727999999999998</v>
      </c>
      <c r="Z62" s="2"/>
    </row>
    <row r="63" spans="1:26" x14ac:dyDescent="0.15">
      <c r="A63" s="3">
        <v>37346</v>
      </c>
      <c r="B63" s="2">
        <v>1.468</v>
      </c>
      <c r="C63" s="2">
        <v>2.3822000000000001</v>
      </c>
      <c r="D63" s="2">
        <v>19.745999999999999</v>
      </c>
      <c r="E63" s="2">
        <v>19.012</v>
      </c>
      <c r="F63" s="2">
        <v>4.6695000000000002</v>
      </c>
      <c r="G63" s="2">
        <v>0.59889999999999999</v>
      </c>
      <c r="H63" s="2">
        <v>40.441499999999998</v>
      </c>
      <c r="I63" s="2">
        <v>5.3840000000000003</v>
      </c>
      <c r="J63" s="2">
        <v>16.1995</v>
      </c>
      <c r="K63" s="2">
        <v>1.2300000000000001E-4</v>
      </c>
      <c r="L63" s="2">
        <v>1.6753</v>
      </c>
      <c r="M63" s="2">
        <v>1.0553999999999999</v>
      </c>
      <c r="N63" s="2">
        <v>69.438500000000005</v>
      </c>
      <c r="O63" s="2">
        <v>71.355000000000004</v>
      </c>
      <c r="P63" s="2">
        <v>18.466000000000001</v>
      </c>
      <c r="Q63" s="2">
        <v>0.1452</v>
      </c>
      <c r="R63" s="2">
        <v>1.27779</v>
      </c>
      <c r="S63" s="2">
        <v>0.87783999999999995</v>
      </c>
      <c r="T63" s="2">
        <v>21.479510000000001</v>
      </c>
      <c r="U63" s="2">
        <v>0.12670000000000001</v>
      </c>
      <c r="V63" s="2">
        <v>44.083500000000001</v>
      </c>
      <c r="W63" s="2">
        <v>0.72370000000000001</v>
      </c>
      <c r="X63" s="2">
        <v>91.593999999999994</v>
      </c>
      <c r="Y63" s="2">
        <v>3.8592</v>
      </c>
      <c r="Z63" s="2"/>
    </row>
    <row r="64" spans="1:26" x14ac:dyDescent="0.15">
      <c r="A64" s="3">
        <v>37376</v>
      </c>
      <c r="B64" s="2">
        <v>1.466</v>
      </c>
      <c r="C64" s="2">
        <v>2.3871000000000002</v>
      </c>
      <c r="D64" s="2">
        <v>19.716200000000001</v>
      </c>
      <c r="E64" s="2">
        <v>19.216200000000001</v>
      </c>
      <c r="F64" s="2">
        <v>4.8248999999999995</v>
      </c>
      <c r="G64" s="2">
        <v>0.60440000000000005</v>
      </c>
      <c r="H64" s="2">
        <v>40.756700000000002</v>
      </c>
      <c r="I64" s="2">
        <v>5.3010000000000002</v>
      </c>
      <c r="J64" s="2">
        <v>16.049499999999998</v>
      </c>
      <c r="K64" s="2">
        <v>1.25E-4</v>
      </c>
      <c r="L64" s="2">
        <v>1.6549</v>
      </c>
      <c r="M64" s="2">
        <v>1.046</v>
      </c>
      <c r="N64" s="2">
        <v>56.091000000000001</v>
      </c>
      <c r="O64" s="2">
        <v>71.3429</v>
      </c>
      <c r="P64" s="2">
        <v>18.0748</v>
      </c>
      <c r="Q64" s="2">
        <v>0.14929999999999999</v>
      </c>
      <c r="R64" s="2">
        <v>1.2653570000000001</v>
      </c>
      <c r="S64" s="2">
        <v>0.88597599999999999</v>
      </c>
      <c r="T64" s="2">
        <v>21.217262000000002</v>
      </c>
      <c r="U64" s="2">
        <v>0.12540000000000001</v>
      </c>
      <c r="V64" s="2">
        <v>43.5443</v>
      </c>
      <c r="W64" s="2">
        <v>0.73260000000000003</v>
      </c>
      <c r="X64" s="2">
        <v>90.497100000000003</v>
      </c>
      <c r="Y64" s="2">
        <v>3.8096000000000001</v>
      </c>
      <c r="Z64" s="2"/>
    </row>
    <row r="65" spans="1:26" x14ac:dyDescent="0.15">
      <c r="A65" s="3">
        <v>37407</v>
      </c>
      <c r="B65" s="2">
        <v>1.4567000000000001</v>
      </c>
      <c r="C65" s="2">
        <v>2.3174999999999999</v>
      </c>
      <c r="D65" s="2">
        <v>19.583500000000001</v>
      </c>
      <c r="E65" s="2">
        <v>19.372</v>
      </c>
      <c r="F65" s="2">
        <v>4.7637</v>
      </c>
      <c r="G65" s="2">
        <v>0.59709999999999996</v>
      </c>
      <c r="H65" s="2">
        <v>39.203499999999998</v>
      </c>
      <c r="I65" s="2">
        <v>5.0739999999999998</v>
      </c>
      <c r="J65" s="2">
        <v>15.795</v>
      </c>
      <c r="K65" s="2">
        <v>1.13E-4</v>
      </c>
      <c r="L65" s="2">
        <v>1.5876000000000001</v>
      </c>
      <c r="M65" s="2">
        <v>1.0241</v>
      </c>
      <c r="N65" s="2">
        <v>47.582000000000001</v>
      </c>
      <c r="O65" s="2">
        <v>64.055000000000007</v>
      </c>
      <c r="P65" s="2">
        <v>16.6645</v>
      </c>
      <c r="Q65" s="2">
        <v>0.15629999999999999</v>
      </c>
      <c r="R65" s="2">
        <v>1.2566349999999999</v>
      </c>
      <c r="S65" s="2">
        <v>0.87383</v>
      </c>
      <c r="T65" s="2">
        <v>20.354220000000002</v>
      </c>
      <c r="U65" s="2">
        <v>0.1258</v>
      </c>
      <c r="V65" s="2">
        <v>41.772500000000001</v>
      </c>
      <c r="W65" s="2">
        <v>0.73340000000000005</v>
      </c>
      <c r="X65" s="2">
        <v>88.197500000000005</v>
      </c>
      <c r="Y65" s="2">
        <v>3.7065999999999999</v>
      </c>
      <c r="Z65" s="2"/>
    </row>
    <row r="66" spans="1:26" x14ac:dyDescent="0.15">
      <c r="A66" s="3">
        <v>37437</v>
      </c>
      <c r="B66" s="2">
        <v>1.4716</v>
      </c>
      <c r="C66" s="2">
        <v>2.2843999999999998</v>
      </c>
      <c r="D66" s="2">
        <v>19.793500000000002</v>
      </c>
      <c r="E66" s="2">
        <v>19.852499999999999</v>
      </c>
      <c r="F66" s="2">
        <v>4.8487999999999998</v>
      </c>
      <c r="G66" s="2">
        <v>0.60580000000000001</v>
      </c>
      <c r="H66" s="2">
        <v>38.250500000000002</v>
      </c>
      <c r="I66" s="2">
        <v>4.9000000000000004</v>
      </c>
      <c r="J66" s="2">
        <v>16.138500000000001</v>
      </c>
      <c r="K66" s="2">
        <v>1.01E-4</v>
      </c>
      <c r="L66" s="2">
        <v>1.5407999999999999</v>
      </c>
      <c r="M66" s="2">
        <v>1.006</v>
      </c>
      <c r="N66" s="2">
        <v>42.268999999999998</v>
      </c>
      <c r="O66" s="2">
        <v>57.05</v>
      </c>
      <c r="P66" s="2">
        <v>15.782</v>
      </c>
      <c r="Q66" s="2">
        <v>0.15140000000000001</v>
      </c>
      <c r="R66" s="2">
        <v>1.2479149999999999</v>
      </c>
      <c r="S66" s="2">
        <v>0.87639999999999996</v>
      </c>
      <c r="T66" s="2">
        <v>19.754300000000001</v>
      </c>
      <c r="U66" s="2">
        <v>0.12609999999999999</v>
      </c>
      <c r="V66" s="2">
        <v>40.543999999999997</v>
      </c>
      <c r="W66" s="2">
        <v>0.75360000000000005</v>
      </c>
      <c r="X66" s="2">
        <v>86.409000000000006</v>
      </c>
      <c r="Y66" s="2">
        <v>3.6547999999999998</v>
      </c>
      <c r="Z66" s="2"/>
    </row>
    <row r="67" spans="1:26" x14ac:dyDescent="0.15">
      <c r="A67" s="3">
        <v>37468</v>
      </c>
      <c r="B67" s="2">
        <v>1.4626000000000001</v>
      </c>
      <c r="C67" s="2">
        <v>2.29</v>
      </c>
      <c r="D67" s="2">
        <v>19.682600000000001</v>
      </c>
      <c r="E67" s="2">
        <v>19.727399999999999</v>
      </c>
      <c r="F67" s="2">
        <v>4.9211</v>
      </c>
      <c r="G67" s="2">
        <v>0.5927</v>
      </c>
      <c r="H67" s="2">
        <v>35.764800000000001</v>
      </c>
      <c r="I67" s="2">
        <v>4.6703999999999999</v>
      </c>
      <c r="J67" s="2">
        <v>15.771699999999999</v>
      </c>
      <c r="K67" s="2">
        <v>8.7999999999999998E-5</v>
      </c>
      <c r="L67" s="2">
        <v>1.474</v>
      </c>
      <c r="M67" s="2">
        <v>0.95550000000000002</v>
      </c>
      <c r="N67" s="2">
        <v>40.526499999999999</v>
      </c>
      <c r="O67" s="2">
        <v>50.5</v>
      </c>
      <c r="P67" s="2">
        <v>15.053900000000001</v>
      </c>
      <c r="Q67" s="2">
        <v>0.14549999999999999</v>
      </c>
      <c r="R67" s="2">
        <v>1.2482169999999999</v>
      </c>
      <c r="S67" s="2">
        <v>0.81620000000000004</v>
      </c>
      <c r="T67" s="2">
        <v>18.897057</v>
      </c>
      <c r="U67" s="2">
        <v>0.1244</v>
      </c>
      <c r="V67" s="2">
        <v>38.784300000000002</v>
      </c>
      <c r="W67" s="2">
        <v>0.70820000000000005</v>
      </c>
      <c r="X67" s="2">
        <v>84.042599999999993</v>
      </c>
      <c r="Y67" s="2">
        <v>3.5735999999999999</v>
      </c>
      <c r="Z67" s="2"/>
    </row>
    <row r="68" spans="1:26" x14ac:dyDescent="0.15">
      <c r="A68" s="3">
        <v>37499</v>
      </c>
      <c r="B68" s="2">
        <v>1.4639</v>
      </c>
      <c r="C68" s="2">
        <v>2.2997999999999998</v>
      </c>
      <c r="D68" s="2">
        <v>19.703800000000001</v>
      </c>
      <c r="E68" s="2">
        <v>19.688099999999999</v>
      </c>
      <c r="F68" s="2">
        <v>4.7469000000000001</v>
      </c>
      <c r="G68" s="2">
        <v>0.59650000000000003</v>
      </c>
      <c r="H68" s="2">
        <v>35.871400000000001</v>
      </c>
      <c r="I68" s="2">
        <v>4.7404999999999999</v>
      </c>
      <c r="J68" s="2">
        <v>15.829000000000001</v>
      </c>
      <c r="K68" s="2">
        <v>9.1000000000000003E-5</v>
      </c>
      <c r="L68" s="2">
        <v>1.4977</v>
      </c>
      <c r="M68" s="2">
        <v>0.95469999999999999</v>
      </c>
      <c r="N68" s="2">
        <v>41.319000000000003</v>
      </c>
      <c r="O68" s="2">
        <v>48.209499999999998</v>
      </c>
      <c r="P68" s="2">
        <v>15.221399999999999</v>
      </c>
      <c r="Q68" s="2">
        <v>0.14099999999999999</v>
      </c>
      <c r="R68" s="2">
        <v>1.257938</v>
      </c>
      <c r="S68" s="2">
        <v>0.81108999999999998</v>
      </c>
      <c r="T68" s="2">
        <v>19.200386000000002</v>
      </c>
      <c r="U68" s="2">
        <v>0.125</v>
      </c>
      <c r="V68" s="2">
        <v>39.406700000000001</v>
      </c>
      <c r="W68" s="2">
        <v>0.69479999999999997</v>
      </c>
      <c r="X68" s="2">
        <v>85.281899999999993</v>
      </c>
      <c r="Y68" s="2">
        <v>3.5476999999999999</v>
      </c>
      <c r="Z68" s="2"/>
    </row>
    <row r="69" spans="1:26" x14ac:dyDescent="0.15">
      <c r="A69" s="3">
        <v>37529</v>
      </c>
      <c r="B69" s="2">
        <v>1.4651000000000001</v>
      </c>
      <c r="C69" s="2">
        <v>2.323</v>
      </c>
      <c r="D69" s="2">
        <v>19.722899999999999</v>
      </c>
      <c r="E69" s="2">
        <v>19.893799999999999</v>
      </c>
      <c r="F69" s="2">
        <v>4.8464</v>
      </c>
      <c r="G69" s="2">
        <v>0.60050000000000003</v>
      </c>
      <c r="H69" s="2">
        <v>35.975700000000003</v>
      </c>
      <c r="I69" s="2">
        <v>4.7171000000000003</v>
      </c>
      <c r="J69" s="2">
        <v>15.975199999999999</v>
      </c>
      <c r="K69" s="2">
        <v>9.0000000000000006E-5</v>
      </c>
      <c r="L69" s="2">
        <v>1.4938</v>
      </c>
      <c r="M69" s="2">
        <v>0.94930000000000003</v>
      </c>
      <c r="N69" s="2">
        <v>40.937100000000001</v>
      </c>
      <c r="O69" s="2">
        <v>45.323799999999999</v>
      </c>
      <c r="P69" s="2">
        <v>14.84</v>
      </c>
      <c r="Q69" s="2">
        <v>0.1406</v>
      </c>
      <c r="R69" s="2">
        <v>1.2374100000000001</v>
      </c>
      <c r="S69" s="2">
        <v>0.81678099999999998</v>
      </c>
      <c r="T69" s="2">
        <v>19.151261999999999</v>
      </c>
      <c r="U69" s="2">
        <v>0.1234</v>
      </c>
      <c r="V69" s="2">
        <v>39.307099999999998</v>
      </c>
      <c r="W69" s="2">
        <v>0.70209999999999995</v>
      </c>
      <c r="X69" s="2">
        <v>84.594300000000004</v>
      </c>
      <c r="Y69" s="2">
        <v>3.4859999999999998</v>
      </c>
      <c r="Z69" s="2"/>
    </row>
    <row r="70" spans="1:26" x14ac:dyDescent="0.15">
      <c r="A70" s="3">
        <v>37560</v>
      </c>
      <c r="B70" s="2">
        <v>1.4649000000000001</v>
      </c>
      <c r="C70" s="2">
        <v>2.3241999999999998</v>
      </c>
      <c r="D70" s="2">
        <v>19.713000000000001</v>
      </c>
      <c r="E70" s="2">
        <v>19.956099999999999</v>
      </c>
      <c r="F70" s="2">
        <v>4.7737999999999996</v>
      </c>
      <c r="G70" s="2">
        <v>0.60129999999999995</v>
      </c>
      <c r="H70" s="2">
        <v>36.228700000000003</v>
      </c>
      <c r="I70" s="2">
        <v>4.7047999999999996</v>
      </c>
      <c r="J70" s="2">
        <v>16.084800000000001</v>
      </c>
      <c r="K70" s="2">
        <v>9.0000000000000006E-5</v>
      </c>
      <c r="L70" s="2">
        <v>1.4929000000000001</v>
      </c>
      <c r="M70" s="2">
        <v>0.94579999999999997</v>
      </c>
      <c r="N70" s="2">
        <v>40.710900000000002</v>
      </c>
      <c r="O70" s="2">
        <v>39.273899999999998</v>
      </c>
      <c r="P70" s="2">
        <v>14.7904</v>
      </c>
      <c r="Q70" s="2">
        <v>0.1444</v>
      </c>
      <c r="R70" s="2">
        <v>1.205052</v>
      </c>
      <c r="S70" s="2">
        <v>0.82102600000000003</v>
      </c>
      <c r="T70" s="2">
        <v>19.140774</v>
      </c>
      <c r="U70" s="2">
        <v>0.1203</v>
      </c>
      <c r="V70" s="2">
        <v>39.281300000000002</v>
      </c>
      <c r="W70" s="2">
        <v>0.71830000000000005</v>
      </c>
      <c r="X70" s="2">
        <v>83.604799999999997</v>
      </c>
      <c r="Y70" s="2">
        <v>3.4188000000000001</v>
      </c>
      <c r="Z70" s="2"/>
    </row>
    <row r="71" spans="1:26" x14ac:dyDescent="0.15">
      <c r="A71" s="3">
        <v>37590</v>
      </c>
      <c r="B71" s="2">
        <v>1.4673</v>
      </c>
      <c r="C71" s="2">
        <v>2.3028</v>
      </c>
      <c r="D71" s="2">
        <v>19.748999999999999</v>
      </c>
      <c r="E71" s="2">
        <v>20.0276</v>
      </c>
      <c r="F71" s="2">
        <v>4.7697000000000003</v>
      </c>
      <c r="G71" s="2">
        <v>0.61539999999999995</v>
      </c>
      <c r="H71" s="2">
        <v>37.065199999999997</v>
      </c>
      <c r="I71" s="2">
        <v>4.5999999999999996</v>
      </c>
      <c r="J71" s="2">
        <v>16.1524</v>
      </c>
      <c r="K71" s="2">
        <v>9.1000000000000003E-5</v>
      </c>
      <c r="L71" s="2">
        <v>1.4651000000000001</v>
      </c>
      <c r="M71" s="2">
        <v>0.9325</v>
      </c>
      <c r="N71" s="2">
        <v>41.451900000000002</v>
      </c>
      <c r="O71" s="2">
        <v>40.861899999999999</v>
      </c>
      <c r="P71" s="2">
        <v>14.368600000000001</v>
      </c>
      <c r="Q71" s="2">
        <v>0.1517</v>
      </c>
      <c r="R71" s="2">
        <v>1.2053290000000001</v>
      </c>
      <c r="S71" s="2">
        <v>0.82217099999999999</v>
      </c>
      <c r="T71" s="2">
        <v>18.785119000000002</v>
      </c>
      <c r="U71" s="2">
        <v>0.12089999999999999</v>
      </c>
      <c r="V71" s="2">
        <v>38.552399999999999</v>
      </c>
      <c r="W71" s="2">
        <v>0.72729999999999995</v>
      </c>
      <c r="X71" s="2">
        <v>83.034300000000002</v>
      </c>
      <c r="Y71" s="2">
        <v>3.3816999999999999</v>
      </c>
      <c r="Z71" s="2"/>
    </row>
    <row r="72" spans="1:26" x14ac:dyDescent="0.15">
      <c r="A72" s="3">
        <v>37621</v>
      </c>
      <c r="B72" s="2">
        <v>1.468</v>
      </c>
      <c r="C72" s="2">
        <v>2.2854999999999999</v>
      </c>
      <c r="D72" s="2">
        <v>19.763000000000002</v>
      </c>
      <c r="E72" s="2">
        <v>20.100000000000001</v>
      </c>
      <c r="F72" s="2">
        <v>4.7065000000000001</v>
      </c>
      <c r="G72" s="2">
        <v>0.621</v>
      </c>
      <c r="H72" s="2">
        <v>36.799500000000002</v>
      </c>
      <c r="I72" s="2">
        <v>4.5225</v>
      </c>
      <c r="J72" s="2">
        <v>16.1295</v>
      </c>
      <c r="K72" s="2">
        <v>9.1000000000000003E-5</v>
      </c>
      <c r="L72" s="2">
        <v>1.4410000000000001</v>
      </c>
      <c r="M72" s="2">
        <v>0.92430000000000001</v>
      </c>
      <c r="N72" s="2">
        <v>41.05</v>
      </c>
      <c r="O72" s="2">
        <v>39.545000000000002</v>
      </c>
      <c r="P72" s="2">
        <v>14.0975</v>
      </c>
      <c r="Q72" s="2">
        <v>0.1608</v>
      </c>
      <c r="R72" s="2">
        <v>1.18103</v>
      </c>
      <c r="S72" s="2">
        <v>0.81237499999999996</v>
      </c>
      <c r="T72" s="2">
        <v>18.47728</v>
      </c>
      <c r="U72" s="2">
        <v>0.1193</v>
      </c>
      <c r="V72" s="2">
        <v>37.916499999999999</v>
      </c>
      <c r="W72" s="2">
        <v>0.73550000000000004</v>
      </c>
      <c r="X72" s="2">
        <v>82.141499999999994</v>
      </c>
      <c r="Y72" s="2">
        <v>3.3254000000000001</v>
      </c>
      <c r="Z72" s="2"/>
    </row>
    <row r="73" spans="1:26" x14ac:dyDescent="0.15">
      <c r="A73" s="3">
        <v>37652</v>
      </c>
      <c r="B73" s="2">
        <v>1.4622999999999999</v>
      </c>
      <c r="C73" s="2">
        <v>2.2242000000000002</v>
      </c>
      <c r="D73" s="2">
        <v>19.669499999999999</v>
      </c>
      <c r="E73" s="2">
        <v>19.918099999999999</v>
      </c>
      <c r="F73" s="2">
        <v>4.6413000000000002</v>
      </c>
      <c r="G73" s="2">
        <v>0.60750000000000004</v>
      </c>
      <c r="H73" s="2">
        <v>35.897100000000002</v>
      </c>
      <c r="I73" s="2">
        <v>4.32</v>
      </c>
      <c r="J73" s="2">
        <v>15.9343</v>
      </c>
      <c r="K73" s="2">
        <v>8.2999999999999998E-5</v>
      </c>
      <c r="L73" s="2">
        <v>1.3759000000000001</v>
      </c>
      <c r="M73" s="2">
        <v>0.89339999999999997</v>
      </c>
      <c r="N73" s="2">
        <v>42.1</v>
      </c>
      <c r="O73" s="2">
        <v>40.104799999999997</v>
      </c>
      <c r="P73" s="2">
        <v>12.9533</v>
      </c>
      <c r="Q73" s="2">
        <v>0.158</v>
      </c>
      <c r="R73" s="2">
        <v>1.1586240000000001</v>
      </c>
      <c r="S73" s="2">
        <v>0.80333299999999996</v>
      </c>
      <c r="T73" s="2">
        <v>17.641128999999999</v>
      </c>
      <c r="U73" s="2">
        <v>0.1169</v>
      </c>
      <c r="V73" s="2">
        <v>36.204799999999999</v>
      </c>
      <c r="W73" s="2">
        <v>0.74480000000000002</v>
      </c>
      <c r="X73" s="2">
        <v>79.275700000000001</v>
      </c>
      <c r="Y73" s="2">
        <v>3.2181000000000002</v>
      </c>
      <c r="Z73" s="2"/>
    </row>
    <row r="74" spans="1:26" x14ac:dyDescent="0.15">
      <c r="A74" s="3">
        <v>37680</v>
      </c>
      <c r="B74" s="2">
        <v>1.4672000000000001</v>
      </c>
      <c r="C74" s="2">
        <v>2.1922000000000001</v>
      </c>
      <c r="D74" s="2">
        <v>19.736499999999999</v>
      </c>
      <c r="E74" s="2">
        <v>19.4405</v>
      </c>
      <c r="F74" s="2">
        <v>4.6345000000000001</v>
      </c>
      <c r="G74" s="2">
        <v>0.59809999999999997</v>
      </c>
      <c r="H74" s="2">
        <v>35.213500000000003</v>
      </c>
      <c r="I74" s="2">
        <v>4.2969999999999997</v>
      </c>
      <c r="J74" s="2">
        <v>16.028500000000001</v>
      </c>
      <c r="K74" s="2">
        <v>8.2999999999999998E-5</v>
      </c>
      <c r="L74" s="2">
        <v>1.3615999999999999</v>
      </c>
      <c r="M74" s="2">
        <v>0.89970000000000006</v>
      </c>
      <c r="N74" s="2">
        <v>42.970999999999997</v>
      </c>
      <c r="O74" s="2">
        <v>37.895000000000003</v>
      </c>
      <c r="P74" s="2">
        <v>12.449</v>
      </c>
      <c r="Q74" s="2">
        <v>0.1636</v>
      </c>
      <c r="R74" s="2">
        <v>1.1405650000000001</v>
      </c>
      <c r="S74" s="2">
        <v>0.80972999999999995</v>
      </c>
      <c r="T74" s="2">
        <v>17.457630000000002</v>
      </c>
      <c r="U74" s="2">
        <v>0.1142</v>
      </c>
      <c r="V74" s="2">
        <v>35.827500000000001</v>
      </c>
      <c r="W74" s="2">
        <v>0.75380000000000003</v>
      </c>
      <c r="X74" s="2">
        <v>78.007000000000005</v>
      </c>
      <c r="Y74" s="2">
        <v>3.1737000000000002</v>
      </c>
      <c r="Z74" s="2"/>
    </row>
    <row r="75" spans="1:26" x14ac:dyDescent="0.15">
      <c r="A75" s="3">
        <v>37711</v>
      </c>
      <c r="B75" s="2">
        <v>1.4689999999999999</v>
      </c>
      <c r="C75" s="2">
        <v>2.1505000000000001</v>
      </c>
      <c r="D75" s="2">
        <v>19.7743</v>
      </c>
      <c r="E75" s="2">
        <v>18.726700000000001</v>
      </c>
      <c r="F75" s="2">
        <v>4.6238000000000001</v>
      </c>
      <c r="G75" s="2">
        <v>0.59750000000000003</v>
      </c>
      <c r="H75" s="2">
        <v>33.887599999999999</v>
      </c>
      <c r="I75" s="2">
        <v>4.3224</v>
      </c>
      <c r="J75" s="2">
        <v>15.9252</v>
      </c>
      <c r="K75" s="2">
        <v>8.1000000000000004E-5</v>
      </c>
      <c r="L75" s="2">
        <v>1.3592</v>
      </c>
      <c r="M75" s="2">
        <v>0.92120000000000002</v>
      </c>
      <c r="N75" s="2">
        <v>44.1143</v>
      </c>
      <c r="O75" s="2">
        <v>39.219000000000001</v>
      </c>
      <c r="P75" s="2">
        <v>12.452400000000001</v>
      </c>
      <c r="Q75" s="2">
        <v>0.1686</v>
      </c>
      <c r="R75" s="2">
        <v>1.1457519999999999</v>
      </c>
      <c r="S75" s="2">
        <v>0.81855199999999995</v>
      </c>
      <c r="T75" s="2">
        <v>17.426971000000002</v>
      </c>
      <c r="U75" s="2">
        <v>0.1099</v>
      </c>
      <c r="V75" s="2">
        <v>35.762900000000002</v>
      </c>
      <c r="W75" s="2">
        <v>0.75370000000000004</v>
      </c>
      <c r="X75" s="2">
        <v>77.497100000000003</v>
      </c>
      <c r="Y75" s="2">
        <v>3.1781000000000001</v>
      </c>
      <c r="Z75" s="2"/>
    </row>
    <row r="76" spans="1:26" x14ac:dyDescent="0.15">
      <c r="A76" s="3">
        <v>37741</v>
      </c>
      <c r="B76" s="2">
        <v>1.4954000000000001</v>
      </c>
      <c r="C76" s="2">
        <v>2.1676000000000002</v>
      </c>
      <c r="D76" s="2">
        <v>20.133500000000002</v>
      </c>
      <c r="E76" s="2">
        <v>19.088000000000001</v>
      </c>
      <c r="F76" s="2">
        <v>4.7244999999999999</v>
      </c>
      <c r="G76" s="2">
        <v>0.60809999999999997</v>
      </c>
      <c r="H76" s="2">
        <v>34.731999999999999</v>
      </c>
      <c r="I76" s="2">
        <v>4.4135</v>
      </c>
      <c r="J76" s="2">
        <v>16.326499999999999</v>
      </c>
      <c r="K76" s="2">
        <v>8.3999999999999995E-5</v>
      </c>
      <c r="L76" s="2">
        <v>1.3773</v>
      </c>
      <c r="M76" s="2">
        <v>0.94279999999999997</v>
      </c>
      <c r="N76" s="2">
        <v>47.369</v>
      </c>
      <c r="O76" s="2">
        <v>43.984999999999999</v>
      </c>
      <c r="P76" s="2">
        <v>12.981999999999999</v>
      </c>
      <c r="Q76" s="2">
        <v>0.17910000000000001</v>
      </c>
      <c r="R76" s="2">
        <v>1.149235</v>
      </c>
      <c r="S76" s="2">
        <v>0.83850999999999998</v>
      </c>
      <c r="T76" s="2">
        <v>17.65831</v>
      </c>
      <c r="U76" s="2">
        <v>0.11169999999999999</v>
      </c>
      <c r="V76" s="2">
        <v>36.24</v>
      </c>
      <c r="W76" s="2">
        <v>0.75829999999999997</v>
      </c>
      <c r="X76" s="2">
        <v>77.499499999999998</v>
      </c>
      <c r="Y76" s="2">
        <v>3.2082999999999999</v>
      </c>
      <c r="Z76" s="2"/>
    </row>
    <row r="77" spans="1:26" x14ac:dyDescent="0.15">
      <c r="A77" s="3">
        <v>37772</v>
      </c>
      <c r="B77" s="2">
        <v>1.5148000000000001</v>
      </c>
      <c r="C77" s="2">
        <v>2.125</v>
      </c>
      <c r="D77" s="2">
        <v>20.396999999999998</v>
      </c>
      <c r="E77" s="2">
        <v>19.226500000000001</v>
      </c>
      <c r="F77" s="2">
        <v>4.8223000000000003</v>
      </c>
      <c r="G77" s="2">
        <v>0.61650000000000005</v>
      </c>
      <c r="H77" s="2">
        <v>34.988500000000002</v>
      </c>
      <c r="I77" s="2">
        <v>4.2344999999999997</v>
      </c>
      <c r="J77" s="2">
        <v>16.5365</v>
      </c>
      <c r="K77" s="2">
        <v>8.7999999999999998E-5</v>
      </c>
      <c r="L77" s="2">
        <v>1.3096999999999999</v>
      </c>
      <c r="M77" s="2">
        <v>0.94769999999999999</v>
      </c>
      <c r="N77" s="2">
        <v>46.122999999999998</v>
      </c>
      <c r="O77" s="2">
        <v>44.26</v>
      </c>
      <c r="P77" s="2">
        <v>12.769</v>
      </c>
      <c r="Q77" s="2">
        <v>0.1711</v>
      </c>
      <c r="R77" s="2">
        <v>1.1174900000000001</v>
      </c>
      <c r="S77" s="2">
        <v>0.84835499999999997</v>
      </c>
      <c r="T77" s="2">
        <v>16.792665</v>
      </c>
      <c r="U77" s="2">
        <v>0.1091</v>
      </c>
      <c r="V77" s="2">
        <v>34.460999999999999</v>
      </c>
      <c r="W77" s="2">
        <v>0.755</v>
      </c>
      <c r="X77" s="2">
        <v>75.528499999999994</v>
      </c>
      <c r="Y77" s="2">
        <v>3.1032000000000002</v>
      </c>
      <c r="Z77" s="2"/>
    </row>
    <row r="78" spans="1:26" x14ac:dyDescent="0.15">
      <c r="A78" s="3">
        <v>37802</v>
      </c>
      <c r="B78" s="2">
        <v>1.5399</v>
      </c>
      <c r="C78" s="2">
        <v>2.1913999999999998</v>
      </c>
      <c r="D78" s="2">
        <v>20.734500000000001</v>
      </c>
      <c r="E78" s="2">
        <v>18.857500000000002</v>
      </c>
      <c r="F78" s="2">
        <v>4.899</v>
      </c>
      <c r="G78" s="2">
        <v>0.58940000000000003</v>
      </c>
      <c r="H78" s="2">
        <v>34.67</v>
      </c>
      <c r="I78" s="2">
        <v>4.3295000000000003</v>
      </c>
      <c r="J78" s="2">
        <v>16.891999999999999</v>
      </c>
      <c r="K78" s="2">
        <v>9.2E-5</v>
      </c>
      <c r="L78" s="2">
        <v>1.3189</v>
      </c>
      <c r="M78" s="2">
        <v>0.97460000000000002</v>
      </c>
      <c r="N78" s="2">
        <v>46.826000000000001</v>
      </c>
      <c r="O78" s="2">
        <v>45.634999999999998</v>
      </c>
      <c r="P78" s="2">
        <v>12.56</v>
      </c>
      <c r="Q78" s="2">
        <v>0.16689999999999999</v>
      </c>
      <c r="R78" s="2">
        <v>1.1150150000000001</v>
      </c>
      <c r="S78" s="2">
        <v>0.87651500000000004</v>
      </c>
      <c r="T78" s="2">
        <v>16.911574999999999</v>
      </c>
      <c r="U78" s="2">
        <v>0.1105</v>
      </c>
      <c r="V78" s="2">
        <v>34.703499999999998</v>
      </c>
      <c r="W78" s="2">
        <v>0.76670000000000005</v>
      </c>
      <c r="X78" s="2">
        <v>76.001499999999993</v>
      </c>
      <c r="Y78" s="2">
        <v>3.165</v>
      </c>
      <c r="Z78" s="2"/>
    </row>
    <row r="79" spans="1:26" x14ac:dyDescent="0.15">
      <c r="A79" s="3">
        <v>37833</v>
      </c>
      <c r="B79" s="2">
        <v>1.5470999999999999</v>
      </c>
      <c r="C79" s="2">
        <v>2.2090999999999998</v>
      </c>
      <c r="D79" s="2">
        <v>20.805700000000002</v>
      </c>
      <c r="E79" s="2">
        <v>18.6496</v>
      </c>
      <c r="F79" s="2">
        <v>4.8502999999999998</v>
      </c>
      <c r="G79" s="2">
        <v>0.58550000000000002</v>
      </c>
      <c r="H79" s="2">
        <v>34.825699999999998</v>
      </c>
      <c r="I79" s="2">
        <v>4.4800000000000004</v>
      </c>
      <c r="J79" s="2">
        <v>16.819099999999999</v>
      </c>
      <c r="K79" s="2">
        <v>9.7E-5</v>
      </c>
      <c r="L79" s="2">
        <v>1.3601000000000001</v>
      </c>
      <c r="M79" s="2">
        <v>0.98619999999999997</v>
      </c>
      <c r="N79" s="2">
        <v>48.573</v>
      </c>
      <c r="O79" s="2">
        <v>47.278300000000002</v>
      </c>
      <c r="P79" s="2">
        <v>12.9961</v>
      </c>
      <c r="Q79" s="2">
        <v>0.17979999999999999</v>
      </c>
      <c r="R79" s="2">
        <v>1.1462699999999999</v>
      </c>
      <c r="S79" s="2">
        <v>0.90032999999999996</v>
      </c>
      <c r="T79" s="2">
        <v>17.438617000000001</v>
      </c>
      <c r="U79" s="2">
        <v>0.1152</v>
      </c>
      <c r="V79" s="2">
        <v>35.786499999999997</v>
      </c>
      <c r="W79" s="2">
        <v>0.79730000000000001</v>
      </c>
      <c r="X79" s="2">
        <v>77.47</v>
      </c>
      <c r="Y79" s="2">
        <v>3.2538</v>
      </c>
      <c r="Z79" s="2"/>
    </row>
    <row r="80" spans="1:26" x14ac:dyDescent="0.15">
      <c r="A80" s="3">
        <v>37864</v>
      </c>
      <c r="B80" s="2">
        <v>1.5404</v>
      </c>
      <c r="C80" s="2">
        <v>2.2021000000000002</v>
      </c>
      <c r="D80" s="2">
        <v>20.720500000000001</v>
      </c>
      <c r="E80" s="2">
        <v>18.624500000000001</v>
      </c>
      <c r="F80" s="2">
        <v>4.7694999999999999</v>
      </c>
      <c r="G80" s="2">
        <v>0.59319999999999995</v>
      </c>
      <c r="H80" s="2">
        <v>35.244999999999997</v>
      </c>
      <c r="I80" s="2">
        <v>4.5510000000000002</v>
      </c>
      <c r="J80" s="2">
        <v>16.673999999999999</v>
      </c>
      <c r="K80" s="2">
        <v>9.7999999999999997E-5</v>
      </c>
      <c r="L80" s="2">
        <v>1.3815999999999999</v>
      </c>
      <c r="M80" s="2">
        <v>0.9889</v>
      </c>
      <c r="N80" s="2">
        <v>47.155500000000004</v>
      </c>
      <c r="O80" s="2">
        <v>45.965000000000003</v>
      </c>
      <c r="P80" s="2">
        <v>12.808</v>
      </c>
      <c r="Q80" s="2">
        <v>0.18659999999999999</v>
      </c>
      <c r="R80" s="2">
        <v>1.16368</v>
      </c>
      <c r="S80" s="2">
        <v>0.89969500000000002</v>
      </c>
      <c r="T80" s="2">
        <v>17.714745000000001</v>
      </c>
      <c r="U80" s="2">
        <v>0.1173</v>
      </c>
      <c r="V80" s="2">
        <v>36.355499999999999</v>
      </c>
      <c r="W80" s="2">
        <v>0.80449999999999999</v>
      </c>
      <c r="X80" s="2">
        <v>78.796000000000006</v>
      </c>
      <c r="Y80" s="2">
        <v>3.3157000000000001</v>
      </c>
      <c r="Z80" s="2"/>
    </row>
    <row r="81" spans="1:26" x14ac:dyDescent="0.15">
      <c r="A81" s="3">
        <v>37894</v>
      </c>
      <c r="B81" s="2">
        <v>1.5468999999999999</v>
      </c>
      <c r="C81" s="2">
        <v>2.2198000000000002</v>
      </c>
      <c r="D81" s="2">
        <v>20.824100000000001</v>
      </c>
      <c r="E81" s="2">
        <v>18.859100000000002</v>
      </c>
      <c r="F81" s="2">
        <v>4.7758000000000003</v>
      </c>
      <c r="G81" s="2">
        <v>0.60499999999999998</v>
      </c>
      <c r="H81" s="2">
        <v>34.6509</v>
      </c>
      <c r="I81" s="2">
        <v>4.5041000000000002</v>
      </c>
      <c r="J81" s="2">
        <v>17.0441</v>
      </c>
      <c r="K81" s="2">
        <v>1E-4</v>
      </c>
      <c r="L81" s="2">
        <v>1.3788</v>
      </c>
      <c r="M81" s="2">
        <v>1.0088999999999999</v>
      </c>
      <c r="N81" s="2">
        <v>47.078200000000002</v>
      </c>
      <c r="O81" s="2">
        <v>47.090899999999998</v>
      </c>
      <c r="P81" s="2">
        <v>12.6073</v>
      </c>
      <c r="Q81" s="2">
        <v>0.188</v>
      </c>
      <c r="R81" s="2">
        <v>1.1987319999999999</v>
      </c>
      <c r="S81" s="2">
        <v>0.911327</v>
      </c>
      <c r="T81" s="2">
        <v>17.705667999999999</v>
      </c>
      <c r="U81" s="2">
        <v>0.1183</v>
      </c>
      <c r="V81" s="2">
        <v>36.278199999999998</v>
      </c>
      <c r="W81" s="2">
        <v>0.80510000000000004</v>
      </c>
      <c r="X81" s="2">
        <v>78.935900000000004</v>
      </c>
      <c r="Y81" s="2">
        <v>3.4045000000000001</v>
      </c>
      <c r="Z81" s="2"/>
    </row>
    <row r="82" spans="1:26" x14ac:dyDescent="0.15">
      <c r="A82" s="3">
        <v>37925</v>
      </c>
      <c r="B82" s="2">
        <v>1.5481</v>
      </c>
      <c r="C82" s="2">
        <v>2.2172000000000001</v>
      </c>
      <c r="D82" s="2">
        <v>20.83</v>
      </c>
      <c r="E82" s="2">
        <v>18.7943</v>
      </c>
      <c r="F82" s="2">
        <v>4.8365</v>
      </c>
      <c r="G82" s="2">
        <v>0.60509999999999997</v>
      </c>
      <c r="H82" s="2">
        <v>33.692999999999998</v>
      </c>
      <c r="I82" s="2">
        <v>4.3903999999999996</v>
      </c>
      <c r="J82" s="2">
        <v>17.178699999999999</v>
      </c>
      <c r="K82" s="2">
        <v>9.2E-5</v>
      </c>
      <c r="L82" s="2">
        <v>1.3224</v>
      </c>
      <c r="M82" s="2">
        <v>0.99829999999999997</v>
      </c>
      <c r="N82" s="2">
        <v>46.165199999999999</v>
      </c>
      <c r="O82" s="2">
        <v>46.230400000000003</v>
      </c>
      <c r="P82" s="2">
        <v>11.8322</v>
      </c>
      <c r="Q82" s="2">
        <v>0.18959999999999999</v>
      </c>
      <c r="R82" s="2">
        <v>1.2074039999999999</v>
      </c>
      <c r="S82" s="2">
        <v>0.91688700000000001</v>
      </c>
      <c r="T82" s="2">
        <v>17.075848000000001</v>
      </c>
      <c r="U82" s="2">
        <v>0.1133</v>
      </c>
      <c r="V82" s="2">
        <v>34.796100000000003</v>
      </c>
      <c r="W82" s="2">
        <v>0.79500000000000004</v>
      </c>
      <c r="X82" s="2">
        <v>76.243499999999997</v>
      </c>
      <c r="Y82" s="2">
        <v>3.3275000000000001</v>
      </c>
      <c r="Z82" s="2"/>
    </row>
    <row r="83" spans="1:26" x14ac:dyDescent="0.15">
      <c r="A83" s="3">
        <v>37955</v>
      </c>
      <c r="B83" s="2">
        <v>1.5587</v>
      </c>
      <c r="C83" s="2">
        <v>2.2486999999999999</v>
      </c>
      <c r="D83" s="2">
        <v>20.954999999999998</v>
      </c>
      <c r="E83" s="2">
        <v>19.002500000000001</v>
      </c>
      <c r="F83" s="2">
        <v>4.8728999999999996</v>
      </c>
      <c r="G83" s="2">
        <v>0.59989999999999999</v>
      </c>
      <c r="H83" s="2">
        <v>33.747500000000002</v>
      </c>
      <c r="I83" s="2">
        <v>4.4684999999999997</v>
      </c>
      <c r="J83" s="2">
        <v>17.324999999999999</v>
      </c>
      <c r="K83" s="2">
        <v>9.0000000000000006E-5</v>
      </c>
      <c r="L83" s="2">
        <v>1.3317999999999999</v>
      </c>
      <c r="M83" s="2">
        <v>1.0135000000000001</v>
      </c>
      <c r="N83" s="2">
        <v>46.2</v>
      </c>
      <c r="O83" s="2">
        <v>45.715000000000003</v>
      </c>
      <c r="P83" s="2">
        <v>11.961500000000001</v>
      </c>
      <c r="Q83" s="2">
        <v>0.19739999999999999</v>
      </c>
      <c r="R83" s="2">
        <v>1.21915</v>
      </c>
      <c r="S83" s="2">
        <v>0.95355999999999996</v>
      </c>
      <c r="T83" s="2">
        <v>17.152085</v>
      </c>
      <c r="U83" s="2">
        <v>0.1123</v>
      </c>
      <c r="V83" s="2">
        <v>35.042000000000002</v>
      </c>
      <c r="W83" s="2">
        <v>0.83699999999999997</v>
      </c>
      <c r="X83" s="2">
        <v>76.98</v>
      </c>
      <c r="Y83" s="2">
        <v>3.3361000000000001</v>
      </c>
      <c r="Z83" s="2"/>
    </row>
    <row r="84" spans="1:26" x14ac:dyDescent="0.15">
      <c r="A84" s="3">
        <v>37986</v>
      </c>
      <c r="B84" s="2">
        <v>1.5548999999999999</v>
      </c>
      <c r="C84" s="2">
        <v>2.2137000000000002</v>
      </c>
      <c r="D84" s="2">
        <v>20.8886</v>
      </c>
      <c r="E84" s="2">
        <v>18.870999999999999</v>
      </c>
      <c r="F84" s="2">
        <v>4.8071999999999999</v>
      </c>
      <c r="G84" s="2">
        <v>0.58740000000000003</v>
      </c>
      <c r="H84" s="2">
        <v>33.356200000000001</v>
      </c>
      <c r="I84" s="2">
        <v>4.3029000000000002</v>
      </c>
      <c r="J84" s="2">
        <v>17.228100000000001</v>
      </c>
      <c r="K84" s="2">
        <v>8.7999999999999998E-5</v>
      </c>
      <c r="L84" s="2">
        <v>1.2664</v>
      </c>
      <c r="M84" s="2">
        <v>0.96389999999999998</v>
      </c>
      <c r="N84" s="2">
        <v>42.704799999999999</v>
      </c>
      <c r="O84" s="2">
        <v>43.219000000000001</v>
      </c>
      <c r="P84" s="2">
        <v>11.246700000000001</v>
      </c>
      <c r="Q84" s="2">
        <v>0.19420000000000001</v>
      </c>
      <c r="R84" s="2">
        <v>1.1739950000000001</v>
      </c>
      <c r="S84" s="2">
        <v>0.93530000000000002</v>
      </c>
      <c r="T84" s="2">
        <v>16.309329000000002</v>
      </c>
      <c r="U84" s="2">
        <v>0.1062</v>
      </c>
      <c r="V84" s="2">
        <v>33.320999999999998</v>
      </c>
      <c r="W84" s="2">
        <v>0.81910000000000005</v>
      </c>
      <c r="X84" s="2">
        <v>73.989500000000007</v>
      </c>
      <c r="Y84" s="2">
        <v>3.1856</v>
      </c>
      <c r="Z84" s="2"/>
    </row>
    <row r="85" spans="1:26" x14ac:dyDescent="0.15">
      <c r="A85" s="3">
        <v>38017</v>
      </c>
      <c r="B85" s="2">
        <v>1.5661</v>
      </c>
      <c r="C85" s="2">
        <v>2.2621000000000002</v>
      </c>
      <c r="D85" s="2">
        <v>21.02</v>
      </c>
      <c r="E85" s="2">
        <v>18.1935</v>
      </c>
      <c r="F85" s="2">
        <v>4.7798999999999996</v>
      </c>
      <c r="G85" s="2">
        <v>0.5917</v>
      </c>
      <c r="H85" s="2">
        <v>33.210500000000003</v>
      </c>
      <c r="I85" s="2">
        <v>4.3090000000000002</v>
      </c>
      <c r="J85" s="2">
        <v>17.125499999999999</v>
      </c>
      <c r="K85" s="2">
        <v>9.2E-5</v>
      </c>
      <c r="L85" s="2">
        <v>1.2417</v>
      </c>
      <c r="M85" s="2">
        <v>0.95760000000000001</v>
      </c>
      <c r="N85" s="2">
        <v>42.820999999999998</v>
      </c>
      <c r="O85" s="2">
        <v>43.56</v>
      </c>
      <c r="P85" s="2">
        <v>11.368</v>
      </c>
      <c r="Q85" s="2">
        <v>0.17810000000000001</v>
      </c>
      <c r="R85" s="2">
        <v>1.1671800000000001</v>
      </c>
      <c r="S85" s="2">
        <v>0.95730499999999996</v>
      </c>
      <c r="T85" s="2">
        <v>15.988110000000001</v>
      </c>
      <c r="U85" s="2">
        <v>0.105</v>
      </c>
      <c r="V85" s="2">
        <v>32.670499999999997</v>
      </c>
      <c r="W85" s="2">
        <v>0.83540000000000003</v>
      </c>
      <c r="X85" s="2">
        <v>73.105999999999995</v>
      </c>
      <c r="Y85" s="2">
        <v>3.1758000000000002</v>
      </c>
      <c r="Z85" s="2"/>
    </row>
    <row r="86" spans="1:26" x14ac:dyDescent="0.15">
      <c r="A86" s="3">
        <v>38046</v>
      </c>
      <c r="B86" s="2">
        <v>1.5731000000000002</v>
      </c>
      <c r="C86" s="2">
        <v>2.3222</v>
      </c>
      <c r="D86" s="2">
        <v>21.108000000000001</v>
      </c>
      <c r="E86" s="2">
        <v>17.9115</v>
      </c>
      <c r="F86" s="2">
        <v>4.7872000000000003</v>
      </c>
      <c r="G86" s="2">
        <v>0.59770000000000001</v>
      </c>
      <c r="H86" s="2">
        <v>32.396000000000001</v>
      </c>
      <c r="I86" s="2">
        <v>4.3600000000000003</v>
      </c>
      <c r="J86" s="2">
        <v>17.132999999999999</v>
      </c>
      <c r="K86" s="2">
        <v>9.2999999999999997E-5</v>
      </c>
      <c r="L86" s="2">
        <v>1.2436</v>
      </c>
      <c r="M86" s="2">
        <v>0.93579999999999997</v>
      </c>
      <c r="N86" s="2">
        <v>42.386000000000003</v>
      </c>
      <c r="O86" s="2">
        <v>42.38</v>
      </c>
      <c r="P86" s="2">
        <v>11.263</v>
      </c>
      <c r="Q86" s="2">
        <v>0.18329999999999999</v>
      </c>
      <c r="R86" s="2">
        <v>1.167165</v>
      </c>
      <c r="S86" s="2">
        <v>0.96709500000000004</v>
      </c>
      <c r="T86" s="2">
        <v>15.99572</v>
      </c>
      <c r="U86" s="2">
        <v>0.1066</v>
      </c>
      <c r="V86" s="2">
        <v>32.721499999999999</v>
      </c>
      <c r="W86" s="2">
        <v>0.85960000000000003</v>
      </c>
      <c r="X86" s="2">
        <v>73.727500000000006</v>
      </c>
      <c r="Y86" s="2">
        <v>3.1798000000000002</v>
      </c>
      <c r="Z86" s="2"/>
    </row>
    <row r="87" spans="1:26" x14ac:dyDescent="0.15">
      <c r="A87" s="3">
        <v>38077</v>
      </c>
      <c r="B87" s="2">
        <v>1.5666</v>
      </c>
      <c r="C87" s="2">
        <v>2.3327999999999998</v>
      </c>
      <c r="D87" s="2">
        <v>21.024799999999999</v>
      </c>
      <c r="E87" s="2">
        <v>18.3248</v>
      </c>
      <c r="F87" s="2">
        <v>4.7472000000000003</v>
      </c>
      <c r="G87" s="2">
        <v>0.61760000000000004</v>
      </c>
      <c r="H87" s="2">
        <v>32.840000000000003</v>
      </c>
      <c r="I87" s="2">
        <v>4.4739000000000004</v>
      </c>
      <c r="J87" s="2">
        <v>16.959600000000002</v>
      </c>
      <c r="K87" s="2">
        <v>9.6000000000000002E-5</v>
      </c>
      <c r="L87" s="2">
        <v>1.2766999999999999</v>
      </c>
      <c r="M87" s="2">
        <v>0.9597</v>
      </c>
      <c r="N87" s="2">
        <v>43.9422</v>
      </c>
      <c r="O87" s="2">
        <v>43.908700000000003</v>
      </c>
      <c r="P87" s="2">
        <v>11.5891</v>
      </c>
      <c r="Q87" s="2">
        <v>0.19209999999999999</v>
      </c>
      <c r="R87" s="2">
        <v>1.176374</v>
      </c>
      <c r="S87" s="2">
        <v>0.95669599999999999</v>
      </c>
      <c r="T87" s="2">
        <v>16.383748000000001</v>
      </c>
      <c r="U87" s="2">
        <v>0.1095</v>
      </c>
      <c r="V87" s="2">
        <v>33.593899999999998</v>
      </c>
      <c r="W87" s="2">
        <v>0.84319999999999995</v>
      </c>
      <c r="X87" s="2">
        <v>75.090900000000005</v>
      </c>
      <c r="Y87" s="2">
        <v>3.2345999999999999</v>
      </c>
      <c r="Z87" s="2"/>
    </row>
    <row r="88" spans="1:26" x14ac:dyDescent="0.15">
      <c r="A88" s="3">
        <v>38107</v>
      </c>
      <c r="B88" s="2">
        <v>1.5547</v>
      </c>
      <c r="C88" s="2">
        <v>2.3374999999999999</v>
      </c>
      <c r="D88" s="2">
        <v>20.882999999999999</v>
      </c>
      <c r="E88" s="2">
        <v>18.728999999999999</v>
      </c>
      <c r="F88" s="2">
        <v>4.7781000000000002</v>
      </c>
      <c r="G88" s="2">
        <v>0.62029999999999996</v>
      </c>
      <c r="H88" s="2">
        <v>32.628500000000003</v>
      </c>
      <c r="I88" s="2">
        <v>4.5125000000000002</v>
      </c>
      <c r="J88" s="2">
        <v>16.947500000000002</v>
      </c>
      <c r="K88" s="2">
        <v>9.5000000000000005E-5</v>
      </c>
      <c r="L88" s="2">
        <v>1.2965</v>
      </c>
      <c r="M88" s="2">
        <v>0.96719999999999995</v>
      </c>
      <c r="N88" s="2">
        <v>45.6</v>
      </c>
      <c r="O88" s="2">
        <v>44.534999999999997</v>
      </c>
      <c r="P88" s="2">
        <v>11.506</v>
      </c>
      <c r="Q88" s="2">
        <v>0.1973</v>
      </c>
      <c r="R88" s="2">
        <v>1.20503</v>
      </c>
      <c r="S88" s="2">
        <v>0.96360000000000001</v>
      </c>
      <c r="T88" s="2">
        <v>16.627870000000001</v>
      </c>
      <c r="U88" s="2">
        <v>0.1124</v>
      </c>
      <c r="V88" s="2">
        <v>34.113500000000002</v>
      </c>
      <c r="W88" s="2">
        <v>0.83030000000000004</v>
      </c>
      <c r="X88" s="2">
        <v>76.920500000000004</v>
      </c>
      <c r="Y88" s="2">
        <v>3.2852999999999999</v>
      </c>
      <c r="Z88" s="2"/>
    </row>
    <row r="89" spans="1:26" x14ac:dyDescent="0.15">
      <c r="A89" s="3">
        <v>38138</v>
      </c>
      <c r="B89" s="2">
        <v>1.5407999999999999</v>
      </c>
      <c r="C89" s="2">
        <v>2.2907999999999999</v>
      </c>
      <c r="D89" s="2">
        <v>20.7026</v>
      </c>
      <c r="E89" s="2">
        <v>18.7637</v>
      </c>
      <c r="F89" s="2">
        <v>4.8101000000000003</v>
      </c>
      <c r="G89" s="2">
        <v>0.60880000000000001</v>
      </c>
      <c r="H89" s="2">
        <v>32.542099999999998</v>
      </c>
      <c r="I89" s="2">
        <v>4.4231999999999996</v>
      </c>
      <c r="J89" s="2">
        <v>16.867899999999999</v>
      </c>
      <c r="K89" s="2">
        <v>8.5000000000000006E-5</v>
      </c>
      <c r="L89" s="2">
        <v>1.2827999999999999</v>
      </c>
      <c r="M89" s="2">
        <v>0.93020000000000003</v>
      </c>
      <c r="N89" s="2">
        <v>44.0242</v>
      </c>
      <c r="O89" s="2">
        <v>41.484200000000001</v>
      </c>
      <c r="P89" s="2">
        <v>11.1347</v>
      </c>
      <c r="Q89" s="2">
        <v>0.18840000000000001</v>
      </c>
      <c r="R89" s="2">
        <v>1.1453</v>
      </c>
      <c r="S89" s="2">
        <v>0.90543200000000001</v>
      </c>
      <c r="T89" s="2">
        <v>16.450747</v>
      </c>
      <c r="U89" s="2">
        <v>0.109</v>
      </c>
      <c r="V89" s="2">
        <v>33.753700000000002</v>
      </c>
      <c r="W89" s="2">
        <v>0.79020000000000001</v>
      </c>
      <c r="X89" s="2">
        <v>74.9863</v>
      </c>
      <c r="Y89" s="2">
        <v>3.1663000000000001</v>
      </c>
      <c r="Z89" s="2"/>
    </row>
    <row r="90" spans="1:26" x14ac:dyDescent="0.15">
      <c r="A90" s="3">
        <v>38168</v>
      </c>
      <c r="B90" s="2">
        <v>1.5186999999999999</v>
      </c>
      <c r="C90" s="2">
        <v>2.2867000000000002</v>
      </c>
      <c r="D90" s="2">
        <v>20.425000000000001</v>
      </c>
      <c r="E90" s="2">
        <v>18.319500000000001</v>
      </c>
      <c r="F90" s="2">
        <v>4.7975000000000003</v>
      </c>
      <c r="G90" s="2">
        <v>0.59930000000000005</v>
      </c>
      <c r="H90" s="2">
        <v>33.051400000000001</v>
      </c>
      <c r="I90" s="2">
        <v>4.3082000000000003</v>
      </c>
      <c r="J90" s="2">
        <v>16.6005</v>
      </c>
      <c r="K90" s="2">
        <v>8.3999999999999995E-5</v>
      </c>
      <c r="L90" s="2">
        <v>1.2509999999999999</v>
      </c>
      <c r="M90" s="2">
        <v>0.91990000000000005</v>
      </c>
      <c r="N90" s="2">
        <v>42.224499999999999</v>
      </c>
      <c r="O90" s="2">
        <v>39.904499999999999</v>
      </c>
      <c r="P90" s="2">
        <v>10.98</v>
      </c>
      <c r="Q90" s="2">
        <v>0.19389999999999999</v>
      </c>
      <c r="R90" s="2">
        <v>1.143132</v>
      </c>
      <c r="S90" s="2">
        <v>0.86843599999999999</v>
      </c>
      <c r="T90" s="2">
        <v>16.043182000000002</v>
      </c>
      <c r="U90" s="2">
        <v>0.108</v>
      </c>
      <c r="V90" s="2">
        <v>32.917299999999997</v>
      </c>
      <c r="W90" s="2">
        <v>0.7863</v>
      </c>
      <c r="X90" s="2">
        <v>73.034099999999995</v>
      </c>
      <c r="Y90" s="2">
        <v>3.0646</v>
      </c>
      <c r="Z90" s="2"/>
    </row>
    <row r="91" spans="1:26" x14ac:dyDescent="0.15">
      <c r="A91" s="3">
        <v>38199</v>
      </c>
      <c r="B91" s="2">
        <v>1.5268000000000002</v>
      </c>
      <c r="C91" s="2">
        <v>2.2911999999999999</v>
      </c>
      <c r="D91" s="2">
        <v>20.5305</v>
      </c>
      <c r="E91" s="2">
        <v>18.0123</v>
      </c>
      <c r="F91" s="2">
        <v>4.8376999999999999</v>
      </c>
      <c r="G91" s="2">
        <v>0.61060000000000003</v>
      </c>
      <c r="H91" s="2">
        <v>34.149500000000003</v>
      </c>
      <c r="I91" s="2">
        <v>4.2763999999999998</v>
      </c>
      <c r="J91" s="2">
        <v>16.5914</v>
      </c>
      <c r="K91" s="2">
        <v>8.5000000000000006E-5</v>
      </c>
      <c r="L91" s="2">
        <v>1.2438</v>
      </c>
      <c r="M91" s="2">
        <v>0.94030000000000002</v>
      </c>
      <c r="N91" s="2">
        <v>42.046799999999998</v>
      </c>
      <c r="O91" s="2">
        <v>40.877299999999998</v>
      </c>
      <c r="P91" s="2">
        <v>10.842700000000001</v>
      </c>
      <c r="Q91" s="2">
        <v>0.20250000000000001</v>
      </c>
      <c r="R91" s="2">
        <v>1.137891</v>
      </c>
      <c r="S91" s="2">
        <v>0.89032299999999998</v>
      </c>
      <c r="T91" s="2">
        <v>15.945864</v>
      </c>
      <c r="U91" s="2">
        <v>0.1074</v>
      </c>
      <c r="V91" s="2">
        <v>32.7286</v>
      </c>
      <c r="W91" s="2">
        <v>0.8044</v>
      </c>
      <c r="X91" s="2">
        <v>72.655500000000004</v>
      </c>
      <c r="Y91" s="2">
        <v>3.0379</v>
      </c>
      <c r="Z91" s="2"/>
    </row>
    <row r="92" spans="1:26" x14ac:dyDescent="0.15">
      <c r="A92" s="3">
        <v>38230</v>
      </c>
      <c r="B92" s="2">
        <v>1.5381</v>
      </c>
      <c r="C92" s="2">
        <v>2.2976000000000001</v>
      </c>
      <c r="D92" s="2">
        <v>20.679099999999998</v>
      </c>
      <c r="E92" s="2">
        <v>18.4482</v>
      </c>
      <c r="F92" s="2">
        <v>4.8583999999999996</v>
      </c>
      <c r="G92" s="2">
        <v>0.61729999999999996</v>
      </c>
      <c r="H92" s="2">
        <v>34.682699999999997</v>
      </c>
      <c r="I92" s="2">
        <v>4.3213999999999997</v>
      </c>
      <c r="J92" s="2">
        <v>16.726400000000002</v>
      </c>
      <c r="K92" s="2">
        <v>8.5000000000000006E-5</v>
      </c>
      <c r="L92" s="2">
        <v>1.2629000000000001</v>
      </c>
      <c r="M92" s="2">
        <v>0.96099999999999997</v>
      </c>
      <c r="N92" s="2">
        <v>41.8964</v>
      </c>
      <c r="O92" s="2">
        <v>41.972700000000003</v>
      </c>
      <c r="P92" s="2">
        <v>11.084099999999999</v>
      </c>
      <c r="Q92" s="2">
        <v>0.1956</v>
      </c>
      <c r="R92" s="2">
        <v>1.1434949999999999</v>
      </c>
      <c r="S92" s="2">
        <v>0.89639500000000005</v>
      </c>
      <c r="T92" s="2">
        <v>16.191708999999999</v>
      </c>
      <c r="U92" s="2">
        <v>0.1091</v>
      </c>
      <c r="V92" s="2">
        <v>33.230499999999999</v>
      </c>
      <c r="W92" s="2">
        <v>0.82609999999999995</v>
      </c>
      <c r="X92" s="2">
        <v>73.629099999999994</v>
      </c>
      <c r="Y92" s="2">
        <v>3.0421</v>
      </c>
      <c r="Z92" s="2"/>
    </row>
    <row r="93" spans="1:26" x14ac:dyDescent="0.15">
      <c r="A93" s="3">
        <v>38260</v>
      </c>
      <c r="B93" s="2">
        <v>1.5430999999999999</v>
      </c>
      <c r="C93" s="2">
        <v>2.2641</v>
      </c>
      <c r="D93" s="2">
        <v>20.742699999999999</v>
      </c>
      <c r="E93" s="2">
        <v>18.450900000000001</v>
      </c>
      <c r="F93" s="2">
        <v>4.8792999999999997</v>
      </c>
      <c r="G93" s="2">
        <v>0.62260000000000004</v>
      </c>
      <c r="H93" s="2">
        <v>35.249499999999998</v>
      </c>
      <c r="I93" s="2">
        <v>4.3213999999999997</v>
      </c>
      <c r="J93" s="2">
        <v>16.96</v>
      </c>
      <c r="K93" s="2">
        <v>8.3999999999999995E-5</v>
      </c>
      <c r="L93" s="2">
        <v>1.2631000000000001</v>
      </c>
      <c r="M93" s="2">
        <v>0.97850000000000004</v>
      </c>
      <c r="N93" s="2">
        <v>42.111400000000003</v>
      </c>
      <c r="O93" s="2">
        <v>43.595500000000001</v>
      </c>
      <c r="P93" s="2">
        <v>10.9923</v>
      </c>
      <c r="Q93" s="2">
        <v>0.19270000000000001</v>
      </c>
      <c r="R93" s="2">
        <v>1.1473359999999999</v>
      </c>
      <c r="S93" s="2">
        <v>0.88637699999999997</v>
      </c>
      <c r="T93" s="2">
        <v>16.194568</v>
      </c>
      <c r="U93" s="2">
        <v>0.11</v>
      </c>
      <c r="V93" s="2">
        <v>33.238199999999999</v>
      </c>
      <c r="W93" s="2">
        <v>0.83189999999999997</v>
      </c>
      <c r="X93" s="2">
        <v>74.446399999999997</v>
      </c>
      <c r="Y93" s="2">
        <v>3.0448</v>
      </c>
      <c r="Z93" s="2"/>
    </row>
    <row r="94" spans="1:26" x14ac:dyDescent="0.15">
      <c r="A94" s="3">
        <v>38291</v>
      </c>
      <c r="B94" s="2">
        <v>1.5427</v>
      </c>
      <c r="C94" s="2">
        <v>2.2313999999999998</v>
      </c>
      <c r="D94" s="2">
        <v>20.734300000000001</v>
      </c>
      <c r="E94" s="2">
        <v>18.724799999999998</v>
      </c>
      <c r="F94" s="2">
        <v>4.8972999999999995</v>
      </c>
      <c r="G94" s="2">
        <v>0.62470000000000003</v>
      </c>
      <c r="H94" s="2">
        <v>35.684800000000003</v>
      </c>
      <c r="I94" s="2">
        <v>4.2485999999999997</v>
      </c>
      <c r="J94" s="2">
        <v>17.0229</v>
      </c>
      <c r="K94" s="2">
        <v>8.2999999999999998E-5</v>
      </c>
      <c r="L94" s="2">
        <v>1.2349999999999999</v>
      </c>
      <c r="M94" s="2">
        <v>0.98819999999999997</v>
      </c>
      <c r="N94" s="2">
        <v>41.55</v>
      </c>
      <c r="O94" s="2">
        <v>43.261899999999997</v>
      </c>
      <c r="P94" s="2">
        <v>10.84</v>
      </c>
      <c r="Q94" s="2">
        <v>0.1928</v>
      </c>
      <c r="R94" s="2">
        <v>1.13381</v>
      </c>
      <c r="S94" s="2">
        <v>0.90443799999999996</v>
      </c>
      <c r="T94" s="2">
        <v>15.854633</v>
      </c>
      <c r="U94" s="2">
        <v>0.1081</v>
      </c>
      <c r="V94" s="2">
        <v>32.496699999999997</v>
      </c>
      <c r="W94" s="2">
        <v>0.84360000000000002</v>
      </c>
      <c r="X94" s="2">
        <v>73.608099999999993</v>
      </c>
      <c r="Y94" s="2">
        <v>2.9897999999999998</v>
      </c>
      <c r="Z94" s="2"/>
    </row>
    <row r="95" spans="1:26" x14ac:dyDescent="0.15">
      <c r="A95" s="3">
        <v>38321</v>
      </c>
      <c r="B95" s="2">
        <v>1.5221</v>
      </c>
      <c r="C95" s="2">
        <v>2.1785000000000001</v>
      </c>
      <c r="D95" s="2">
        <v>20.476800000000001</v>
      </c>
      <c r="E95" s="2">
        <v>18.691400000000002</v>
      </c>
      <c r="F95" s="2">
        <v>4.8609999999999998</v>
      </c>
      <c r="G95" s="2">
        <v>0.62</v>
      </c>
      <c r="H95" s="2">
        <v>35.7014</v>
      </c>
      <c r="I95" s="2">
        <v>4.1040999999999999</v>
      </c>
      <c r="J95" s="2">
        <v>16.901399999999999</v>
      </c>
      <c r="K95" s="2">
        <v>8.1000000000000004E-5</v>
      </c>
      <c r="L95" s="2">
        <v>1.1732</v>
      </c>
      <c r="M95" s="2">
        <v>0.97960000000000003</v>
      </c>
      <c r="N95" s="2">
        <v>39.6541</v>
      </c>
      <c r="O95" s="2">
        <v>41.918199999999999</v>
      </c>
      <c r="P95" s="2">
        <v>10.3027</v>
      </c>
      <c r="Q95" s="2">
        <v>0.1933</v>
      </c>
      <c r="R95" s="2">
        <v>1.118282</v>
      </c>
      <c r="S95" s="2">
        <v>0.90216399999999997</v>
      </c>
      <c r="T95" s="2">
        <v>15.084591</v>
      </c>
      <c r="U95" s="2">
        <v>0.1079</v>
      </c>
      <c r="V95" s="2">
        <v>30.869499999999999</v>
      </c>
      <c r="W95" s="2">
        <v>0.82050000000000001</v>
      </c>
      <c r="X95" s="2">
        <v>71.016800000000003</v>
      </c>
      <c r="Y95" s="2">
        <v>2.9077000000000002</v>
      </c>
      <c r="Z95" s="2"/>
    </row>
    <row r="96" spans="1:26" ht="14" thickBot="1" x14ac:dyDescent="0.2">
      <c r="A96" s="3">
        <v>38352</v>
      </c>
      <c r="B96" s="2">
        <v>1.5359</v>
      </c>
      <c r="C96" s="2">
        <v>2.2103000000000002</v>
      </c>
      <c r="D96" s="2">
        <v>20.654800000000002</v>
      </c>
      <c r="E96" s="2">
        <v>18.667000000000002</v>
      </c>
      <c r="F96" s="2">
        <v>5.0050999999999997</v>
      </c>
      <c r="G96" s="2">
        <v>0.62409999999999999</v>
      </c>
      <c r="H96" s="2">
        <v>37.089599999999997</v>
      </c>
      <c r="I96" s="2">
        <v>4.1048</v>
      </c>
      <c r="J96" s="2">
        <v>17.093499999999999</v>
      </c>
      <c r="K96" s="2">
        <v>8.2000000000000001E-5</v>
      </c>
      <c r="L96" s="2">
        <v>1.1453</v>
      </c>
      <c r="M96" s="2">
        <v>0.94110000000000005</v>
      </c>
      <c r="N96" s="2">
        <v>38.525700000000001</v>
      </c>
      <c r="O96" s="2">
        <v>42.082599999999999</v>
      </c>
      <c r="P96" s="2">
        <v>10.220000000000001</v>
      </c>
      <c r="Q96" s="2">
        <v>0.19950000000000001</v>
      </c>
      <c r="R96" s="2">
        <v>1.1032999999999999</v>
      </c>
      <c r="S96" s="2">
        <v>0.87944299999999997</v>
      </c>
      <c r="T96" s="2">
        <v>14.726656999999999</v>
      </c>
      <c r="U96" s="2">
        <v>0.109</v>
      </c>
      <c r="V96" s="2">
        <v>30.136500000000002</v>
      </c>
      <c r="W96" s="2">
        <v>0.81930000000000003</v>
      </c>
      <c r="X96" s="2">
        <v>69.758700000000005</v>
      </c>
      <c r="Y96" s="2">
        <v>2.9192</v>
      </c>
      <c r="Z96" s="2"/>
    </row>
    <row r="97" spans="1:26" ht="14" thickTop="1" x14ac:dyDescent="0.15">
      <c r="A97" s="3">
        <v>38383</v>
      </c>
      <c r="B97" s="2">
        <v>1.5467</v>
      </c>
      <c r="C97" s="2">
        <v>2.2128000000000001</v>
      </c>
      <c r="D97" s="2">
        <v>20.782399999999999</v>
      </c>
      <c r="E97" s="2">
        <v>18.810500000000001</v>
      </c>
      <c r="F97" s="2">
        <v>5.0993000000000004</v>
      </c>
      <c r="G97" s="2">
        <v>0.62680000000000002</v>
      </c>
      <c r="H97" s="2">
        <v>37.878100000000003</v>
      </c>
      <c r="I97" s="2">
        <v>4.2114000000000003</v>
      </c>
      <c r="J97" s="2">
        <v>17.073799999999999</v>
      </c>
      <c r="K97" s="4">
        <v>86.777142999999995</v>
      </c>
      <c r="L97" s="2">
        <v>1.1777</v>
      </c>
      <c r="M97" s="2">
        <v>0.96250000000000002</v>
      </c>
      <c r="N97" s="2">
        <v>39.931399999999996</v>
      </c>
      <c r="O97" s="2">
        <v>43.676200000000001</v>
      </c>
      <c r="P97" s="2">
        <v>10.456200000000001</v>
      </c>
      <c r="Q97" s="2">
        <v>0.19700000000000001</v>
      </c>
      <c r="R97" s="2">
        <v>1.139262</v>
      </c>
      <c r="S97" s="2">
        <v>0.90104300000000004</v>
      </c>
      <c r="T97" s="2">
        <v>15.107252000000001</v>
      </c>
      <c r="U97" s="2">
        <v>0.1134</v>
      </c>
      <c r="V97" s="2">
        <v>30.988600000000002</v>
      </c>
      <c r="W97" s="2">
        <v>0.83030000000000004</v>
      </c>
      <c r="X97" s="2">
        <v>71.8429</v>
      </c>
      <c r="Y97" s="2">
        <v>3.0381999999999998</v>
      </c>
      <c r="Z97" s="2"/>
    </row>
    <row r="98" spans="1:26" x14ac:dyDescent="0.15">
      <c r="A98" s="3">
        <v>38411</v>
      </c>
      <c r="B98" s="2">
        <v>1.5499000000000001</v>
      </c>
      <c r="C98" s="2">
        <v>2.2467999999999999</v>
      </c>
      <c r="D98" s="2">
        <v>20.820499999999999</v>
      </c>
      <c r="E98" s="2">
        <v>18.631</v>
      </c>
      <c r="F98" s="2">
        <v>5.1666999999999996</v>
      </c>
      <c r="G98" s="2">
        <v>0.63519999999999999</v>
      </c>
      <c r="H98" s="2">
        <v>38.865000000000002</v>
      </c>
      <c r="I98" s="2">
        <v>4.2565</v>
      </c>
      <c r="J98" s="2">
        <v>17.056000000000001</v>
      </c>
      <c r="K98" s="2">
        <v>90.406999999999996</v>
      </c>
      <c r="L98" s="2">
        <v>1.1907000000000001</v>
      </c>
      <c r="M98" s="2">
        <v>0.96120000000000005</v>
      </c>
      <c r="N98" s="2">
        <v>40.780999999999999</v>
      </c>
      <c r="O98" s="2">
        <v>45.744999999999997</v>
      </c>
      <c r="P98" s="2">
        <v>10.688499999999999</v>
      </c>
      <c r="Q98" s="2">
        <v>0.19750000000000001</v>
      </c>
      <c r="R98" s="2">
        <v>1.13513</v>
      </c>
      <c r="S98" s="2">
        <v>0.92964000000000002</v>
      </c>
      <c r="T98" s="2">
        <v>15.265280000000001</v>
      </c>
      <c r="U98" s="2">
        <v>0.1164</v>
      </c>
      <c r="V98" s="2">
        <v>31.331</v>
      </c>
      <c r="W98" s="2">
        <v>0.85119999999999996</v>
      </c>
      <c r="X98" s="2">
        <v>72.619</v>
      </c>
      <c r="Y98" s="2">
        <v>3.0941000000000001</v>
      </c>
      <c r="Z98" s="2"/>
    </row>
    <row r="99" spans="1:26" x14ac:dyDescent="0.15">
      <c r="A99" s="3">
        <v>38442</v>
      </c>
      <c r="B99" s="2">
        <v>1.5489000000000002</v>
      </c>
      <c r="C99" s="2">
        <v>2.2353999999999998</v>
      </c>
      <c r="D99" s="2">
        <v>20.796199999999999</v>
      </c>
      <c r="E99" s="2">
        <v>18.915700000000001</v>
      </c>
      <c r="F99" s="2">
        <v>5.1980000000000004</v>
      </c>
      <c r="G99" s="2">
        <v>0.63200000000000001</v>
      </c>
      <c r="H99" s="2">
        <v>38.598599999999998</v>
      </c>
      <c r="I99" s="2">
        <v>4.2443</v>
      </c>
      <c r="J99" s="2">
        <v>17.0367</v>
      </c>
      <c r="K99" s="2">
        <v>89.480952000000002</v>
      </c>
      <c r="L99" s="2">
        <v>1.1727000000000001</v>
      </c>
      <c r="M99" s="2">
        <v>0.96350000000000002</v>
      </c>
      <c r="N99" s="2">
        <v>40.025700000000001</v>
      </c>
      <c r="O99" s="2">
        <v>43.3857</v>
      </c>
      <c r="P99" s="2">
        <v>10.5114</v>
      </c>
      <c r="Q99" s="2">
        <v>0.19439999999999999</v>
      </c>
      <c r="R99" s="2">
        <v>1.114681</v>
      </c>
      <c r="S99" s="2">
        <v>0.92068099999999997</v>
      </c>
      <c r="T99" s="2">
        <v>15.034689999999999</v>
      </c>
      <c r="U99" s="2">
        <v>0.1164</v>
      </c>
      <c r="V99" s="2">
        <v>30.856200000000001</v>
      </c>
      <c r="W99" s="2">
        <v>0.85619999999999996</v>
      </c>
      <c r="X99" s="2">
        <v>71.893299999999996</v>
      </c>
      <c r="Y99" s="2">
        <v>3.0398000000000001</v>
      </c>
      <c r="Z99" s="2"/>
    </row>
    <row r="100" spans="1:26" x14ac:dyDescent="0.15">
      <c r="A100" s="3">
        <v>38472</v>
      </c>
      <c r="B100" s="2">
        <v>1.5470999999999999</v>
      </c>
      <c r="C100" s="2">
        <v>2.2645</v>
      </c>
      <c r="D100" s="2">
        <v>20.762899999999998</v>
      </c>
      <c r="E100" s="2">
        <v>18.910499999999999</v>
      </c>
      <c r="F100" s="2">
        <v>5.1336000000000004</v>
      </c>
      <c r="G100" s="2">
        <v>0.623</v>
      </c>
      <c r="H100" s="2">
        <v>37.228099999999998</v>
      </c>
      <c r="I100" s="2">
        <v>4.2967000000000004</v>
      </c>
      <c r="J100" s="2">
        <v>16.876200000000001</v>
      </c>
      <c r="K100" s="2">
        <v>87.607142999999994</v>
      </c>
      <c r="L100" s="2">
        <v>1.1949000000000001</v>
      </c>
      <c r="M100" s="2">
        <v>0.96799999999999997</v>
      </c>
      <c r="N100" s="2">
        <v>41.1462</v>
      </c>
      <c r="O100" s="2">
        <v>46.214300000000001</v>
      </c>
      <c r="P100" s="2">
        <v>10.7376</v>
      </c>
      <c r="Q100" s="2">
        <v>0.1938</v>
      </c>
      <c r="R100" s="2">
        <v>1.1140289999999999</v>
      </c>
      <c r="S100" s="2">
        <v>0.92363799999999996</v>
      </c>
      <c r="T100" s="2">
        <v>15.321175999999999</v>
      </c>
      <c r="U100" s="2">
        <v>0.1183</v>
      </c>
      <c r="V100" s="2">
        <v>31.4405</v>
      </c>
      <c r="W100" s="2">
        <v>0.86019999999999996</v>
      </c>
      <c r="X100" s="2">
        <v>72.284300000000002</v>
      </c>
      <c r="Y100" s="2">
        <v>3.0211999999999999</v>
      </c>
      <c r="Z100" s="2"/>
    </row>
    <row r="101" spans="1:26" x14ac:dyDescent="0.15">
      <c r="A101" s="3">
        <v>38503</v>
      </c>
      <c r="B101" s="2">
        <v>1.5448</v>
      </c>
      <c r="C101" s="2">
        <v>2.2574999999999998</v>
      </c>
      <c r="D101" s="2">
        <v>20.7485</v>
      </c>
      <c r="E101" s="2">
        <v>19.103000000000002</v>
      </c>
      <c r="F101" s="2">
        <v>5.1017000000000001</v>
      </c>
      <c r="G101" s="2">
        <v>0.61199999999999999</v>
      </c>
      <c r="H101" s="2">
        <v>36.927500000000002</v>
      </c>
      <c r="I101" s="2">
        <v>4.3544999999999998</v>
      </c>
      <c r="J101" s="2">
        <v>16.798000000000002</v>
      </c>
      <c r="K101" s="2">
        <v>88.653000000000006</v>
      </c>
      <c r="L101" s="2">
        <v>1.2173</v>
      </c>
      <c r="M101" s="2">
        <v>0.96919999999999995</v>
      </c>
      <c r="N101" s="2">
        <v>42.0655</v>
      </c>
      <c r="O101" s="2">
        <v>49.634999999999998</v>
      </c>
      <c r="P101" s="2">
        <v>11.0875</v>
      </c>
      <c r="Q101" s="2">
        <v>0.19159999999999999</v>
      </c>
      <c r="R101" s="2">
        <v>1.1410149999999999</v>
      </c>
      <c r="S101" s="2">
        <v>0.93261499999999997</v>
      </c>
      <c r="T101" s="2">
        <v>15.624929999999999</v>
      </c>
      <c r="U101" s="2">
        <v>0.12139999999999999</v>
      </c>
      <c r="V101" s="2">
        <v>32.03</v>
      </c>
      <c r="W101" s="2">
        <v>0.87450000000000006</v>
      </c>
      <c r="X101" s="2">
        <v>73.706500000000005</v>
      </c>
      <c r="Y101" s="2">
        <v>3.0535000000000001</v>
      </c>
      <c r="Z101" s="2"/>
    </row>
    <row r="102" spans="1:26" x14ac:dyDescent="0.15">
      <c r="A102" s="3">
        <v>38533</v>
      </c>
      <c r="B102" s="2">
        <v>1.5382</v>
      </c>
      <c r="C102" s="2">
        <v>2.3003999999999998</v>
      </c>
      <c r="D102" s="2">
        <v>20.658200000000001</v>
      </c>
      <c r="E102" s="2">
        <v>19.48</v>
      </c>
      <c r="F102" s="2">
        <v>5.1184000000000003</v>
      </c>
      <c r="G102" s="2">
        <v>0.61750000000000005</v>
      </c>
      <c r="H102" s="2">
        <v>37.875900000000001</v>
      </c>
      <c r="I102" s="2">
        <v>4.4314</v>
      </c>
      <c r="J102" s="2">
        <v>16.605899999999998</v>
      </c>
      <c r="K102" s="2">
        <v>92.794090999999995</v>
      </c>
      <c r="L102" s="2">
        <v>1.2643</v>
      </c>
      <c r="M102" s="2">
        <v>1.0172000000000001</v>
      </c>
      <c r="N102" s="2">
        <v>43.810899999999997</v>
      </c>
      <c r="O102" s="2">
        <v>52.3</v>
      </c>
      <c r="P102" s="2">
        <v>11.6759</v>
      </c>
      <c r="Q102" s="2">
        <v>0.187</v>
      </c>
      <c r="R102" s="2">
        <v>1.1635230000000001</v>
      </c>
      <c r="S102" s="2">
        <v>0.96895500000000001</v>
      </c>
      <c r="T102" s="2">
        <v>16.258085999999999</v>
      </c>
      <c r="U102" s="2">
        <v>0.1249</v>
      </c>
      <c r="V102" s="2">
        <v>33.265900000000002</v>
      </c>
      <c r="W102" s="2">
        <v>0.89539999999999997</v>
      </c>
      <c r="X102" s="2">
        <v>75.599500000000006</v>
      </c>
      <c r="Y102" s="2">
        <v>3.0874999999999999</v>
      </c>
      <c r="Z102" s="2"/>
    </row>
    <row r="103" spans="1:26" x14ac:dyDescent="0.15">
      <c r="A103" s="3">
        <v>38564</v>
      </c>
      <c r="B103" s="2">
        <v>1.5581</v>
      </c>
      <c r="C103" s="2">
        <v>2.2650999999999999</v>
      </c>
      <c r="D103" s="2">
        <v>20.8886</v>
      </c>
      <c r="E103" s="2">
        <v>19.656700000000001</v>
      </c>
      <c r="F103" s="2">
        <v>5.1574</v>
      </c>
      <c r="G103" s="2">
        <v>0.63170000000000004</v>
      </c>
      <c r="H103" s="2">
        <v>37.991900000000001</v>
      </c>
      <c r="I103" s="2">
        <v>4.5067000000000004</v>
      </c>
      <c r="J103" s="2">
        <v>16.5243</v>
      </c>
      <c r="K103" s="2">
        <v>96.535713999999999</v>
      </c>
      <c r="L103" s="2">
        <v>1.2937000000000001</v>
      </c>
      <c r="M103" s="2">
        <v>1.0572999999999999</v>
      </c>
      <c r="N103" s="2">
        <v>45.019500000000001</v>
      </c>
      <c r="O103" s="2">
        <v>54.514299999999999</v>
      </c>
      <c r="P103" s="2">
        <v>12.099500000000001</v>
      </c>
      <c r="Q103" s="2">
        <v>0.19270000000000001</v>
      </c>
      <c r="R103" s="2">
        <v>1.1551709999999999</v>
      </c>
      <c r="S103" s="2">
        <v>0.97319</v>
      </c>
      <c r="T103" s="2">
        <v>16.635899999999999</v>
      </c>
      <c r="U103" s="2">
        <v>0.12470000000000001</v>
      </c>
      <c r="V103" s="2">
        <v>34.154800000000002</v>
      </c>
      <c r="W103" s="2">
        <v>0.87829999999999997</v>
      </c>
      <c r="X103" s="2">
        <v>76.791399999999996</v>
      </c>
      <c r="Y103" s="2">
        <v>3.0991</v>
      </c>
      <c r="Z103" s="2"/>
    </row>
    <row r="104" spans="1:26" x14ac:dyDescent="0.15">
      <c r="A104" s="3">
        <v>38595</v>
      </c>
      <c r="B104" s="2">
        <v>1.5526</v>
      </c>
      <c r="C104" s="2">
        <v>2.2652000000000001</v>
      </c>
      <c r="D104" s="2">
        <v>20.81</v>
      </c>
      <c r="E104" s="2">
        <v>19.5977</v>
      </c>
      <c r="F104" s="2">
        <v>5.2458999999999998</v>
      </c>
      <c r="G104" s="2">
        <v>0.63480000000000003</v>
      </c>
      <c r="H104" s="2">
        <v>38.366799999999998</v>
      </c>
      <c r="I104" s="2">
        <v>4.4322999999999997</v>
      </c>
      <c r="J104" s="2">
        <v>16.618200000000002</v>
      </c>
      <c r="K104" s="2">
        <v>93.553635999999997</v>
      </c>
      <c r="L104" s="2">
        <v>1.2623</v>
      </c>
      <c r="M104" s="2">
        <v>1.0468999999999999</v>
      </c>
      <c r="N104" s="2">
        <v>43.679099999999998</v>
      </c>
      <c r="O104" s="2">
        <v>53.436399999999999</v>
      </c>
      <c r="P104" s="2">
        <v>11.8109</v>
      </c>
      <c r="Q104" s="2">
        <v>0.19500000000000001</v>
      </c>
      <c r="R104" s="2">
        <v>1.1414550000000001</v>
      </c>
      <c r="S104" s="2">
        <v>0.96141799999999999</v>
      </c>
      <c r="T104" s="2">
        <v>16.242359</v>
      </c>
      <c r="U104" s="2">
        <v>0.1236</v>
      </c>
      <c r="V104" s="2">
        <v>33.563600000000001</v>
      </c>
      <c r="W104" s="2">
        <v>0.87870000000000004</v>
      </c>
      <c r="X104" s="2">
        <v>75.913200000000003</v>
      </c>
      <c r="Y104" s="2">
        <v>3.0669</v>
      </c>
      <c r="Z104" s="2"/>
    </row>
    <row r="105" spans="1:26" x14ac:dyDescent="0.15">
      <c r="A105" s="3">
        <v>38625</v>
      </c>
      <c r="B105" s="2">
        <v>1.5491000000000001</v>
      </c>
      <c r="C105" s="2">
        <v>2.2850000000000001</v>
      </c>
      <c r="D105" s="2">
        <v>20.7668</v>
      </c>
      <c r="E105" s="2">
        <v>19.839500000000001</v>
      </c>
      <c r="F105" s="2">
        <v>5.2793000000000001</v>
      </c>
      <c r="G105" s="2">
        <v>0.62949999999999995</v>
      </c>
      <c r="H105" s="2">
        <v>39.469499999999996</v>
      </c>
      <c r="I105" s="2">
        <v>4.4527000000000001</v>
      </c>
      <c r="J105" s="2">
        <v>16.5855</v>
      </c>
      <c r="K105" s="2">
        <v>94.090455000000006</v>
      </c>
      <c r="L105" s="2">
        <v>1.2638</v>
      </c>
      <c r="M105" s="2">
        <v>1.0718000000000001</v>
      </c>
      <c r="N105" s="2">
        <v>43.3536</v>
      </c>
      <c r="O105" s="2">
        <v>54.931800000000003</v>
      </c>
      <c r="P105" s="2">
        <v>11.7195</v>
      </c>
      <c r="Q105" s="2">
        <v>0.19839999999999999</v>
      </c>
      <c r="R105" s="2">
        <v>1.1376949999999999</v>
      </c>
      <c r="S105" s="2">
        <v>0.96713199999999999</v>
      </c>
      <c r="T105" s="2">
        <v>16.280232000000002</v>
      </c>
      <c r="U105" s="2">
        <v>0.1227</v>
      </c>
      <c r="V105" s="2">
        <v>33.527700000000003</v>
      </c>
      <c r="W105" s="2">
        <v>0.88360000000000005</v>
      </c>
      <c r="X105" s="2">
        <v>75.1477</v>
      </c>
      <c r="Y105" s="2">
        <v>3.0773999999999999</v>
      </c>
      <c r="Z105" s="2"/>
    </row>
    <row r="106" spans="1:26" x14ac:dyDescent="0.15">
      <c r="A106" s="3">
        <v>38656</v>
      </c>
      <c r="B106" s="2">
        <v>1.5489000000000002</v>
      </c>
      <c r="C106" s="2">
        <v>2.2721</v>
      </c>
      <c r="D106" s="2">
        <v>20.754300000000001</v>
      </c>
      <c r="E106" s="2">
        <v>19.7605</v>
      </c>
      <c r="F106" s="2">
        <v>5.2164000000000001</v>
      </c>
      <c r="G106" s="2">
        <v>0.61480000000000001</v>
      </c>
      <c r="H106" s="2">
        <v>39.475700000000003</v>
      </c>
      <c r="I106" s="2">
        <v>4.5090000000000003</v>
      </c>
      <c r="J106" s="2">
        <v>16.431899999999999</v>
      </c>
      <c r="K106" s="2">
        <v>94.831905000000006</v>
      </c>
      <c r="L106" s="2">
        <v>1.288</v>
      </c>
      <c r="M106" s="2">
        <v>1.0948</v>
      </c>
      <c r="N106" s="2">
        <v>43.436700000000002</v>
      </c>
      <c r="O106" s="2">
        <v>57.1</v>
      </c>
      <c r="P106" s="2">
        <v>11.8781</v>
      </c>
      <c r="Q106" s="2">
        <v>0.1956</v>
      </c>
      <c r="R106" s="2">
        <v>1.1221669999999999</v>
      </c>
      <c r="S106" s="2">
        <v>0.97165199999999996</v>
      </c>
      <c r="T106" s="2">
        <v>16.603843000000001</v>
      </c>
      <c r="U106" s="2">
        <v>0.1231</v>
      </c>
      <c r="V106" s="2">
        <v>34.131</v>
      </c>
      <c r="W106" s="2">
        <v>0.89959999999999996</v>
      </c>
      <c r="X106" s="2">
        <v>76.143299999999996</v>
      </c>
      <c r="Y106" s="2">
        <v>3.1480999999999999</v>
      </c>
      <c r="Z106" s="2"/>
    </row>
    <row r="107" spans="1:26" x14ac:dyDescent="0.15">
      <c r="A107" s="3">
        <v>38686</v>
      </c>
      <c r="B107" s="2">
        <v>1.5451999999999999</v>
      </c>
      <c r="C107" s="2">
        <v>2.2732000000000001</v>
      </c>
      <c r="D107" s="2">
        <v>20.709099999999999</v>
      </c>
      <c r="E107" s="2">
        <v>19.7423</v>
      </c>
      <c r="F107" s="2">
        <v>5.2725999999999997</v>
      </c>
      <c r="G107" s="2">
        <v>0.61509999999999998</v>
      </c>
      <c r="H107" s="2">
        <v>38.895499999999998</v>
      </c>
      <c r="I107" s="2">
        <v>4.5509000000000004</v>
      </c>
      <c r="J107" s="2">
        <v>16.146799999999999</v>
      </c>
      <c r="K107" s="2">
        <v>96.215908999999996</v>
      </c>
      <c r="L107" s="2">
        <v>1.3098000000000001</v>
      </c>
      <c r="M107" s="2">
        <v>1.1073999999999999</v>
      </c>
      <c r="N107" s="2">
        <v>44.102699999999999</v>
      </c>
      <c r="O107" s="2">
        <v>59.163600000000002</v>
      </c>
      <c r="P107" s="2">
        <v>12.261799999999999</v>
      </c>
      <c r="Q107" s="2">
        <v>0.19650000000000001</v>
      </c>
      <c r="R107" s="2">
        <v>1.1061909999999999</v>
      </c>
      <c r="S107" s="2">
        <v>0.96320499999999998</v>
      </c>
      <c r="T107" s="2">
        <v>16.890004999999999</v>
      </c>
      <c r="U107" s="2">
        <v>0.1258</v>
      </c>
      <c r="V107" s="2">
        <v>34.659500000000001</v>
      </c>
      <c r="W107" s="2">
        <v>0.90349999999999997</v>
      </c>
      <c r="X107" s="2">
        <v>77.112700000000004</v>
      </c>
      <c r="Y107" s="2">
        <v>3.1840999999999999</v>
      </c>
      <c r="Z107" s="2"/>
    </row>
    <row r="108" spans="1:26" x14ac:dyDescent="0.15">
      <c r="A108" s="3">
        <v>38717</v>
      </c>
      <c r="B108" s="2">
        <v>1.5478000000000001</v>
      </c>
      <c r="C108" s="2">
        <v>2.2787999999999999</v>
      </c>
      <c r="D108" s="2">
        <v>20.7605</v>
      </c>
      <c r="E108" s="2">
        <v>19.401900000000001</v>
      </c>
      <c r="F108" s="2">
        <v>5.3418000000000001</v>
      </c>
      <c r="G108" s="2">
        <v>0.61219999999999997</v>
      </c>
      <c r="H108" s="2">
        <v>40.159999999999997</v>
      </c>
      <c r="I108" s="2">
        <v>4.5309999999999997</v>
      </c>
      <c r="J108" s="2">
        <v>16.402899999999999</v>
      </c>
      <c r="K108" s="2">
        <v>96.4</v>
      </c>
      <c r="L108" s="2">
        <v>1.3047</v>
      </c>
      <c r="M108" s="2">
        <v>1.1231</v>
      </c>
      <c r="N108" s="2">
        <v>43.304299999999998</v>
      </c>
      <c r="O108" s="2">
        <v>57.290500000000002</v>
      </c>
      <c r="P108" s="2">
        <v>12.2752</v>
      </c>
      <c r="Q108" s="2">
        <v>0.2049</v>
      </c>
      <c r="R108" s="2">
        <v>1.100257</v>
      </c>
      <c r="S108" s="2">
        <v>0.96868100000000001</v>
      </c>
      <c r="T108" s="2">
        <v>16.826224</v>
      </c>
      <c r="U108" s="2">
        <v>0.12759999999999999</v>
      </c>
      <c r="V108" s="2">
        <v>34.526200000000003</v>
      </c>
      <c r="W108" s="2">
        <v>0.90669999999999995</v>
      </c>
      <c r="X108" s="2">
        <v>77.891400000000004</v>
      </c>
      <c r="Y108" s="2">
        <v>3.1728999999999998</v>
      </c>
      <c r="Z108" s="2"/>
    </row>
    <row r="109" spans="1:26" x14ac:dyDescent="0.15">
      <c r="A109" s="3">
        <v>38748</v>
      </c>
      <c r="B109" s="2">
        <v>1.5491000000000001</v>
      </c>
      <c r="C109" s="2">
        <v>2.2568999999999999</v>
      </c>
      <c r="D109" s="2">
        <v>20.7576</v>
      </c>
      <c r="E109" s="2">
        <v>19.257100000000001</v>
      </c>
      <c r="F109" s="2">
        <v>5.3932000000000002</v>
      </c>
      <c r="G109" s="2">
        <v>0.61739999999999995</v>
      </c>
      <c r="H109" s="2">
        <v>40.515700000000002</v>
      </c>
      <c r="I109" s="2">
        <v>4.5090000000000003</v>
      </c>
      <c r="J109" s="2">
        <v>16.630500000000001</v>
      </c>
      <c r="K109" s="2">
        <v>95.693809999999999</v>
      </c>
      <c r="L109" s="2">
        <v>1.2779</v>
      </c>
      <c r="M109" s="2">
        <v>1.1031</v>
      </c>
      <c r="N109" s="2">
        <v>41.904800000000002</v>
      </c>
      <c r="O109" s="2">
        <v>56.147599999999997</v>
      </c>
      <c r="P109" s="2">
        <v>12.103300000000001</v>
      </c>
      <c r="Q109" s="2">
        <v>0.20949999999999999</v>
      </c>
      <c r="R109" s="2">
        <v>1.107486</v>
      </c>
      <c r="S109" s="2">
        <v>0.95816699999999999</v>
      </c>
      <c r="T109" s="2">
        <v>16.479486000000001</v>
      </c>
      <c r="U109" s="2">
        <v>0.13009999999999999</v>
      </c>
      <c r="V109" s="2">
        <v>34.060499999999998</v>
      </c>
      <c r="W109" s="2">
        <v>0.87809999999999999</v>
      </c>
      <c r="X109" s="2">
        <v>78.296700000000001</v>
      </c>
      <c r="Y109" s="2">
        <v>3.2271000000000001</v>
      </c>
      <c r="Z109" s="2"/>
    </row>
    <row r="110" spans="1:26" x14ac:dyDescent="0.15">
      <c r="A110" s="3">
        <v>38776</v>
      </c>
      <c r="B110" s="2">
        <v>1.5577999999999999</v>
      </c>
      <c r="C110" s="2">
        <v>2.2785000000000002</v>
      </c>
      <c r="D110" s="2">
        <v>20.8675</v>
      </c>
      <c r="E110" s="2">
        <v>19.323</v>
      </c>
      <c r="F110" s="2">
        <v>5.4813000000000001</v>
      </c>
      <c r="G110" s="2">
        <v>0.61870000000000003</v>
      </c>
      <c r="H110" s="2">
        <v>41.028500000000001</v>
      </c>
      <c r="I110" s="2">
        <v>4.6245000000000003</v>
      </c>
      <c r="J110" s="2">
        <v>16.670500000000001</v>
      </c>
      <c r="K110" s="2">
        <v>98.212000000000003</v>
      </c>
      <c r="L110" s="2">
        <v>1.3041</v>
      </c>
      <c r="M110" s="2">
        <v>1.1343000000000001</v>
      </c>
      <c r="N110" s="2">
        <v>42.436999999999998</v>
      </c>
      <c r="O110" s="2">
        <v>60.215000000000003</v>
      </c>
      <c r="P110" s="2">
        <v>12.428000000000001</v>
      </c>
      <c r="Q110" s="2">
        <v>0.21279999999999999</v>
      </c>
      <c r="R110" s="2">
        <v>1.106425</v>
      </c>
      <c r="S110" s="2">
        <v>0.96678500000000001</v>
      </c>
      <c r="T110" s="2">
        <v>16.804310000000001</v>
      </c>
      <c r="U110" s="2">
        <v>0.13439999999999999</v>
      </c>
      <c r="V110" s="2">
        <v>34.984499999999997</v>
      </c>
      <c r="W110" s="2">
        <v>0.87749999999999995</v>
      </c>
      <c r="X110" s="2">
        <v>80.031499999999994</v>
      </c>
      <c r="Y110" s="2">
        <v>3.3096999999999999</v>
      </c>
      <c r="Z110" s="2"/>
    </row>
    <row r="111" spans="1:26" x14ac:dyDescent="0.15">
      <c r="A111" s="3">
        <v>38807</v>
      </c>
      <c r="B111" s="2">
        <v>1.5688</v>
      </c>
      <c r="C111" s="2">
        <v>2.2753000000000001</v>
      </c>
      <c r="D111" s="2">
        <v>21.0243</v>
      </c>
      <c r="E111" s="2">
        <v>19.6648</v>
      </c>
      <c r="F111" s="2">
        <v>5.4752000000000001</v>
      </c>
      <c r="G111" s="2">
        <v>0.60119999999999996</v>
      </c>
      <c r="H111" s="2">
        <v>40.4161</v>
      </c>
      <c r="I111" s="2">
        <v>4.6809000000000003</v>
      </c>
      <c r="J111" s="2">
        <v>16.692599999999999</v>
      </c>
      <c r="K111" s="2">
        <v>97.533478000000002</v>
      </c>
      <c r="L111" s="2">
        <v>1.3047</v>
      </c>
      <c r="M111" s="2">
        <v>1.1278999999999999</v>
      </c>
      <c r="N111" s="2">
        <v>42.360399999999998</v>
      </c>
      <c r="O111" s="2">
        <v>60.634799999999998</v>
      </c>
      <c r="P111" s="2">
        <v>12.1387</v>
      </c>
      <c r="Q111" s="2">
        <v>0.20849999999999999</v>
      </c>
      <c r="R111" s="2">
        <v>1.1122430000000001</v>
      </c>
      <c r="S111" s="2">
        <v>0.948461</v>
      </c>
      <c r="T111" s="2">
        <v>16.812304000000001</v>
      </c>
      <c r="U111" s="2">
        <v>0.1338</v>
      </c>
      <c r="V111" s="2">
        <v>35.220399999999998</v>
      </c>
      <c r="W111" s="2">
        <v>0.8276</v>
      </c>
      <c r="X111" s="2">
        <v>80.428299999999993</v>
      </c>
      <c r="Y111" s="2">
        <v>3.347</v>
      </c>
      <c r="Z111" s="2"/>
    </row>
    <row r="112" spans="1:26" x14ac:dyDescent="0.15">
      <c r="A112" s="3">
        <v>38837</v>
      </c>
      <c r="B112" s="2">
        <v>1.5749</v>
      </c>
      <c r="C112" s="2">
        <v>2.2669000000000001</v>
      </c>
      <c r="D112" s="2">
        <v>21.103300000000001</v>
      </c>
      <c r="E112" s="2">
        <v>20.078900000000001</v>
      </c>
      <c r="F112" s="2">
        <v>5.5206999999999997</v>
      </c>
      <c r="G112" s="2">
        <v>0.59319999999999995</v>
      </c>
      <c r="H112" s="2">
        <v>40.171100000000003</v>
      </c>
      <c r="I112" s="2">
        <v>4.6593999999999998</v>
      </c>
      <c r="J112" s="2">
        <v>16.871099999999998</v>
      </c>
      <c r="K112" s="2">
        <v>96.076110999999997</v>
      </c>
      <c r="L112" s="2">
        <v>1.2833999999999999</v>
      </c>
      <c r="M112" s="2">
        <v>1.1200000000000001</v>
      </c>
      <c r="N112" s="2">
        <v>41.785600000000002</v>
      </c>
      <c r="O112" s="2">
        <v>60.166699999999999</v>
      </c>
      <c r="P112" s="2">
        <v>11.632199999999999</v>
      </c>
      <c r="Q112" s="2">
        <v>0.21099999999999999</v>
      </c>
      <c r="R112" s="2">
        <v>1.0967279999999999</v>
      </c>
      <c r="S112" s="2">
        <v>0.94441699999999995</v>
      </c>
      <c r="T112" s="2">
        <v>16.545093999999999</v>
      </c>
      <c r="U112" s="2">
        <v>0.13469999999999999</v>
      </c>
      <c r="V112" s="2">
        <v>35.047800000000002</v>
      </c>
      <c r="W112" s="2">
        <v>0.79749999999999999</v>
      </c>
      <c r="X112" s="2">
        <v>80.117800000000003</v>
      </c>
      <c r="Y112" s="2">
        <v>3.3757000000000001</v>
      </c>
      <c r="Z112" s="2"/>
    </row>
    <row r="113" spans="1:26" x14ac:dyDescent="0.15">
      <c r="A113" s="3">
        <v>38868</v>
      </c>
      <c r="B113" s="2">
        <v>1.5565</v>
      </c>
      <c r="C113" s="2">
        <v>2.2772000000000001</v>
      </c>
      <c r="D113" s="2">
        <v>20.870999999999999</v>
      </c>
      <c r="E113" s="2">
        <v>19.954799999999999</v>
      </c>
      <c r="F113" s="2">
        <v>5.5008999999999997</v>
      </c>
      <c r="G113" s="2">
        <v>0.59260000000000002</v>
      </c>
      <c r="H113" s="2">
        <v>39.965200000000003</v>
      </c>
      <c r="I113" s="2">
        <v>4.5042999999999997</v>
      </c>
      <c r="J113" s="2">
        <v>16.670500000000001</v>
      </c>
      <c r="K113" s="2">
        <v>85.288094999999998</v>
      </c>
      <c r="L113" s="2">
        <v>1.2187999999999999</v>
      </c>
      <c r="M113" s="2">
        <v>1.0974999999999999</v>
      </c>
      <c r="N113" s="2">
        <v>39.871899999999997</v>
      </c>
      <c r="O113" s="2">
        <v>56.3857</v>
      </c>
      <c r="P113" s="2">
        <v>10.995200000000001</v>
      </c>
      <c r="Q113" s="2">
        <v>0.19309999999999999</v>
      </c>
      <c r="R113" s="2">
        <v>1.090876</v>
      </c>
      <c r="S113" s="2">
        <v>0.93069500000000005</v>
      </c>
      <c r="T113" s="2">
        <v>15.717038000000001</v>
      </c>
      <c r="U113" s="2">
        <v>0.1295</v>
      </c>
      <c r="V113" s="2">
        <v>33.749000000000002</v>
      </c>
      <c r="W113" s="2">
        <v>0.76790000000000003</v>
      </c>
      <c r="X113" s="2">
        <v>77.312899999999999</v>
      </c>
      <c r="Y113" s="2">
        <v>3.2082999999999999</v>
      </c>
      <c r="Z113" s="2"/>
    </row>
    <row r="114" spans="1:26" x14ac:dyDescent="0.15">
      <c r="A114" s="3">
        <v>38898</v>
      </c>
      <c r="B114" s="2">
        <v>1.56</v>
      </c>
      <c r="C114" s="2">
        <v>2.2707999999999999</v>
      </c>
      <c r="D114" s="2">
        <v>20.919</v>
      </c>
      <c r="E114" s="2">
        <v>19.850000000000001</v>
      </c>
      <c r="F114" s="2">
        <v>5.4973000000000001</v>
      </c>
      <c r="G114" s="2">
        <v>0.57330000000000003</v>
      </c>
      <c r="H114" s="2">
        <v>38.749499999999998</v>
      </c>
      <c r="I114" s="2">
        <v>4.5648</v>
      </c>
      <c r="J114" s="2">
        <v>16.886199999999999</v>
      </c>
      <c r="K114" s="2">
        <v>76.936667</v>
      </c>
      <c r="L114" s="2">
        <v>1.2323999999999999</v>
      </c>
      <c r="M114" s="2">
        <v>1.1064000000000001</v>
      </c>
      <c r="N114" s="2">
        <v>39.943800000000003</v>
      </c>
      <c r="O114" s="2">
        <v>54.6524</v>
      </c>
      <c r="P114" s="2">
        <v>10.810499999999999</v>
      </c>
      <c r="Q114" s="2">
        <v>0.1767</v>
      </c>
      <c r="R114" s="2">
        <v>1.074562</v>
      </c>
      <c r="S114" s="2">
        <v>0.911748</v>
      </c>
      <c r="T114" s="2">
        <v>15.873733</v>
      </c>
      <c r="U114" s="2">
        <v>0.129</v>
      </c>
      <c r="V114" s="2">
        <v>33.587600000000002</v>
      </c>
      <c r="W114" s="2">
        <v>0.76170000000000004</v>
      </c>
      <c r="X114" s="2">
        <v>77.446700000000007</v>
      </c>
      <c r="Y114" s="2">
        <v>3.2111000000000001</v>
      </c>
      <c r="Z114" s="2"/>
    </row>
    <row r="115" spans="1:26" x14ac:dyDescent="0.15">
      <c r="A115" s="3">
        <v>38929</v>
      </c>
      <c r="B115" s="2">
        <v>1.5686</v>
      </c>
      <c r="C115" s="2">
        <v>2.2795999999999998</v>
      </c>
      <c r="D115" s="2">
        <v>21.024799999999999</v>
      </c>
      <c r="E115" s="2">
        <v>19.754300000000001</v>
      </c>
      <c r="F115" s="2">
        <v>5.5110000000000001</v>
      </c>
      <c r="G115" s="2">
        <v>0.56489999999999996</v>
      </c>
      <c r="H115" s="2">
        <v>39.235700000000001</v>
      </c>
      <c r="I115" s="2">
        <v>4.5937999999999999</v>
      </c>
      <c r="J115" s="2">
        <v>17.016200000000001</v>
      </c>
      <c r="K115" s="2">
        <v>79.406666999999999</v>
      </c>
      <c r="L115" s="2">
        <v>1.2363</v>
      </c>
      <c r="M115" s="2">
        <v>1.0959000000000001</v>
      </c>
      <c r="N115" s="2">
        <v>40.069000000000003</v>
      </c>
      <c r="O115" s="2">
        <v>56.452399999999997</v>
      </c>
      <c r="P115" s="2">
        <v>11.240500000000001</v>
      </c>
      <c r="Q115" s="2">
        <v>0.1744</v>
      </c>
      <c r="R115" s="2">
        <v>1.069043</v>
      </c>
      <c r="S115" s="2">
        <v>0.92947599999999997</v>
      </c>
      <c r="T115" s="2">
        <v>15.902718999999999</v>
      </c>
      <c r="U115" s="2">
        <v>0.13</v>
      </c>
      <c r="V115" s="2">
        <v>33.685200000000002</v>
      </c>
      <c r="W115" s="2">
        <v>0.76290000000000002</v>
      </c>
      <c r="X115" s="2">
        <v>78.060500000000005</v>
      </c>
      <c r="Y115" s="2">
        <v>3.2530000000000001</v>
      </c>
      <c r="Z115" s="2"/>
    </row>
    <row r="116" spans="1:26" x14ac:dyDescent="0.15">
      <c r="A116" s="3">
        <v>38960</v>
      </c>
      <c r="B116" s="2">
        <v>1.5775000000000001</v>
      </c>
      <c r="C116" s="2">
        <v>2.3302</v>
      </c>
      <c r="D116" s="2">
        <v>21.1418</v>
      </c>
      <c r="E116" s="2">
        <v>19.7136</v>
      </c>
      <c r="F116" s="2">
        <v>5.5941999999999998</v>
      </c>
      <c r="G116" s="2">
        <v>0.57489999999999997</v>
      </c>
      <c r="H116" s="2">
        <v>40.410899999999998</v>
      </c>
      <c r="I116" s="2">
        <v>4.5994999999999999</v>
      </c>
      <c r="J116" s="2">
        <v>17.127300000000002</v>
      </c>
      <c r="K116" s="2">
        <v>83.764090999999993</v>
      </c>
      <c r="L116" s="2">
        <v>1.2304999999999999</v>
      </c>
      <c r="M116" s="2">
        <v>1.1000000000000001</v>
      </c>
      <c r="N116" s="2">
        <v>39.918599999999998</v>
      </c>
      <c r="O116" s="2">
        <v>56.9636</v>
      </c>
      <c r="P116" s="2">
        <v>11.3141</v>
      </c>
      <c r="Q116" s="2">
        <v>0.17699999999999999</v>
      </c>
      <c r="R116" s="2">
        <v>1.0613140000000001</v>
      </c>
      <c r="S116" s="2">
        <v>0.93898599999999999</v>
      </c>
      <c r="T116" s="2">
        <v>15.822182</v>
      </c>
      <c r="U116" s="2">
        <v>0.128</v>
      </c>
      <c r="V116" s="2">
        <v>33.467700000000001</v>
      </c>
      <c r="W116" s="2">
        <v>0.77990000000000004</v>
      </c>
      <c r="X116" s="2">
        <v>78.105500000000006</v>
      </c>
      <c r="Y116" s="2">
        <v>3.2711999999999999</v>
      </c>
      <c r="Z116" s="2"/>
    </row>
    <row r="117" spans="1:26" x14ac:dyDescent="0.15">
      <c r="A117" s="3">
        <v>38990</v>
      </c>
      <c r="B117" s="2">
        <v>1.5836999999999999</v>
      </c>
      <c r="C117" s="2">
        <v>2.3449999999999998</v>
      </c>
      <c r="D117" s="2">
        <v>21.226700000000001</v>
      </c>
      <c r="E117" s="2">
        <v>19.178100000000001</v>
      </c>
      <c r="F117" s="2">
        <v>5.5761000000000003</v>
      </c>
      <c r="G117" s="2">
        <v>0.57599999999999996</v>
      </c>
      <c r="H117" s="2">
        <v>39.8748</v>
      </c>
      <c r="I117" s="2">
        <v>4.6471</v>
      </c>
      <c r="J117" s="2">
        <v>17.080500000000001</v>
      </c>
      <c r="K117" s="2">
        <v>83.802857000000003</v>
      </c>
      <c r="L117" s="2">
        <v>1.2433000000000001</v>
      </c>
      <c r="M117" s="2">
        <v>1.1144000000000001</v>
      </c>
      <c r="N117" s="2">
        <v>40.060499999999998</v>
      </c>
      <c r="O117" s="2">
        <v>57.4</v>
      </c>
      <c r="P117" s="2">
        <v>11.3162</v>
      </c>
      <c r="Q117" s="2">
        <v>0.16739999999999999</v>
      </c>
      <c r="R117" s="2">
        <v>1.0619050000000001</v>
      </c>
      <c r="S117" s="2">
        <v>0.93968099999999999</v>
      </c>
      <c r="T117" s="2">
        <v>15.974551999999999</v>
      </c>
      <c r="U117" s="2">
        <v>0.1305</v>
      </c>
      <c r="V117" s="2">
        <v>33.843800000000002</v>
      </c>
      <c r="W117" s="2">
        <v>0.81230000000000002</v>
      </c>
      <c r="X117" s="2">
        <v>78.716200000000001</v>
      </c>
      <c r="Y117" s="2">
        <v>3.3191999999999999</v>
      </c>
      <c r="Z117" s="2"/>
    </row>
    <row r="118" spans="1:26" x14ac:dyDescent="0.15">
      <c r="A118" s="3">
        <v>39021</v>
      </c>
      <c r="B118" s="2">
        <v>1.5897000000000001</v>
      </c>
      <c r="C118" s="2">
        <v>2.3622000000000001</v>
      </c>
      <c r="D118" s="2">
        <v>21.318200000000001</v>
      </c>
      <c r="E118" s="2">
        <v>18.940000000000001</v>
      </c>
      <c r="F118" s="2">
        <v>5.6167999999999996</v>
      </c>
      <c r="G118" s="2">
        <v>0.59499999999999997</v>
      </c>
      <c r="H118" s="2">
        <v>40.707700000000003</v>
      </c>
      <c r="I118" s="2">
        <v>4.6905000000000001</v>
      </c>
      <c r="J118" s="2">
        <v>17.171800000000001</v>
      </c>
      <c r="K118" s="2">
        <v>85.021817999999996</v>
      </c>
      <c r="L118" s="2">
        <v>1.26</v>
      </c>
      <c r="M118" s="2">
        <v>1.1163000000000001</v>
      </c>
      <c r="N118" s="2">
        <v>40.608199999999997</v>
      </c>
      <c r="O118" s="2">
        <v>58.559100000000001</v>
      </c>
      <c r="P118" s="2">
        <v>11.5509</v>
      </c>
      <c r="Q118" s="2">
        <v>0.16450000000000001</v>
      </c>
      <c r="R118" s="2">
        <v>1.0618000000000001</v>
      </c>
      <c r="S118" s="2">
        <v>0.94914100000000001</v>
      </c>
      <c r="T118" s="2">
        <v>16.181104999999999</v>
      </c>
      <c r="U118" s="2">
        <v>0.1321</v>
      </c>
      <c r="V118" s="2">
        <v>34.242699999999999</v>
      </c>
      <c r="W118" s="2">
        <v>0.83220000000000005</v>
      </c>
      <c r="X118" s="2">
        <v>79.8018</v>
      </c>
      <c r="Y118" s="2">
        <v>3.3744999999999998</v>
      </c>
      <c r="Z118" s="2"/>
    </row>
    <row r="119" spans="1:26" x14ac:dyDescent="0.15">
      <c r="A119" s="3">
        <v>39051</v>
      </c>
      <c r="B119" s="2">
        <v>1.5922000000000001</v>
      </c>
      <c r="C119" s="2">
        <v>2.3624000000000001</v>
      </c>
      <c r="D119" s="2">
        <v>21.350899999999999</v>
      </c>
      <c r="E119" s="2">
        <v>19.308199999999999</v>
      </c>
      <c r="F119" s="2">
        <v>5.6772</v>
      </c>
      <c r="G119" s="2">
        <v>0.61460000000000004</v>
      </c>
      <c r="H119" s="2">
        <v>41.588200000000001</v>
      </c>
      <c r="I119" s="2">
        <v>4.6444999999999999</v>
      </c>
      <c r="J119" s="2">
        <v>17.487300000000001</v>
      </c>
      <c r="K119" s="2">
        <v>84.656818000000001</v>
      </c>
      <c r="L119" s="2">
        <v>1.2358</v>
      </c>
      <c r="M119" s="2">
        <v>1.0879000000000001</v>
      </c>
      <c r="N119" s="2">
        <v>40.1355</v>
      </c>
      <c r="O119" s="2">
        <v>57.290900000000001</v>
      </c>
      <c r="P119" s="2">
        <v>11.325900000000001</v>
      </c>
      <c r="Q119" s="2">
        <v>0.17</v>
      </c>
      <c r="R119" s="2">
        <v>1.0532680000000001</v>
      </c>
      <c r="S119" s="2">
        <v>0.95379999999999998</v>
      </c>
      <c r="T119" s="2">
        <v>15.877927</v>
      </c>
      <c r="U119" s="2">
        <v>0.1321</v>
      </c>
      <c r="V119" s="2">
        <v>33.902700000000003</v>
      </c>
      <c r="W119" s="2">
        <v>0.82599999999999996</v>
      </c>
      <c r="X119" s="2">
        <v>79.347300000000004</v>
      </c>
      <c r="Y119" s="2">
        <v>3.3811</v>
      </c>
      <c r="Z119" s="2"/>
    </row>
    <row r="120" spans="1:26" x14ac:dyDescent="0.15">
      <c r="A120" s="3">
        <v>39082</v>
      </c>
      <c r="B120" s="2">
        <v>1.5966</v>
      </c>
      <c r="C120" s="2">
        <v>2.3730000000000002</v>
      </c>
      <c r="D120" s="2">
        <v>21.413699999999999</v>
      </c>
      <c r="E120" s="2">
        <v>19.5532</v>
      </c>
      <c r="F120" s="2">
        <v>5.7401</v>
      </c>
      <c r="G120" s="2">
        <v>0.62819999999999998</v>
      </c>
      <c r="H120" s="2">
        <v>41.866300000000003</v>
      </c>
      <c r="I120" s="2">
        <v>4.5946999999999996</v>
      </c>
      <c r="J120" s="2">
        <v>17.6568</v>
      </c>
      <c r="K120" s="2">
        <v>84.215789000000001</v>
      </c>
      <c r="L120" s="2">
        <v>1.2078</v>
      </c>
      <c r="M120" s="2">
        <v>1.0489999999999999</v>
      </c>
      <c r="N120" s="2">
        <v>39.436799999999998</v>
      </c>
      <c r="O120" s="2">
        <v>56.131599999999999</v>
      </c>
      <c r="P120" s="2">
        <v>11.1153</v>
      </c>
      <c r="Q120" s="2">
        <v>0.17119999999999999</v>
      </c>
      <c r="R120" s="2">
        <v>1.0310999999999999</v>
      </c>
      <c r="S120" s="2">
        <v>0.94948900000000003</v>
      </c>
      <c r="T120" s="2">
        <v>15.538105</v>
      </c>
      <c r="U120" s="2">
        <v>0.1305</v>
      </c>
      <c r="V120" s="2">
        <v>34.0047</v>
      </c>
      <c r="W120" s="2">
        <v>0.83609999999999995</v>
      </c>
      <c r="X120" s="2">
        <v>78.3947</v>
      </c>
      <c r="Y120" s="2">
        <v>3.3769</v>
      </c>
      <c r="Z120" s="2"/>
    </row>
    <row r="121" spans="1:26" x14ac:dyDescent="0.15">
      <c r="A121" s="3">
        <v>39113</v>
      </c>
      <c r="B121" s="2">
        <v>1.6156999999999999</v>
      </c>
      <c r="C121" s="2">
        <v>2.4367000000000001</v>
      </c>
      <c r="D121" s="2">
        <v>21.671900000000001</v>
      </c>
      <c r="E121" s="2">
        <v>19.517600000000002</v>
      </c>
      <c r="F121" s="2">
        <v>5.7972999999999999</v>
      </c>
      <c r="G121" s="2">
        <v>0.63580000000000003</v>
      </c>
      <c r="H121" s="2">
        <v>41.606700000000004</v>
      </c>
      <c r="I121" s="2">
        <v>4.6943000000000001</v>
      </c>
      <c r="J121" s="2">
        <v>17.783799999999999</v>
      </c>
      <c r="K121" s="2">
        <v>87.045714000000004</v>
      </c>
      <c r="L121" s="2">
        <v>1.2439</v>
      </c>
      <c r="M121" s="2">
        <v>1.0578000000000001</v>
      </c>
      <c r="N121" s="2">
        <v>40.272399999999998</v>
      </c>
      <c r="O121" s="2">
        <v>58.095199999999998</v>
      </c>
      <c r="P121" s="2">
        <v>11.349</v>
      </c>
      <c r="Q121" s="2">
        <v>0.1724</v>
      </c>
      <c r="R121" s="2">
        <v>1.032743</v>
      </c>
      <c r="S121" s="2">
        <v>0.97312399999999999</v>
      </c>
      <c r="T121" s="2">
        <v>15.945762</v>
      </c>
      <c r="U121" s="2">
        <v>0.13270000000000001</v>
      </c>
      <c r="V121" s="2">
        <v>35.458100000000002</v>
      </c>
      <c r="W121" s="2">
        <v>0.86399999999999999</v>
      </c>
      <c r="X121" s="2">
        <v>80.878600000000006</v>
      </c>
      <c r="Y121" s="2">
        <v>3.4718</v>
      </c>
      <c r="Z121" s="2"/>
    </row>
    <row r="122" spans="1:26" x14ac:dyDescent="0.15">
      <c r="A122" s="3">
        <v>39141</v>
      </c>
      <c r="B122" s="2">
        <v>1.6213</v>
      </c>
      <c r="C122" s="2">
        <v>2.4270999999999998</v>
      </c>
      <c r="D122" s="2">
        <v>21.7485</v>
      </c>
      <c r="E122" s="2">
        <v>20.042000000000002</v>
      </c>
      <c r="F122" s="2">
        <v>5.7388000000000003</v>
      </c>
      <c r="G122" s="2">
        <v>0.63959999999999995</v>
      </c>
      <c r="H122" s="2">
        <v>41.6145</v>
      </c>
      <c r="I122" s="2">
        <v>4.7110000000000003</v>
      </c>
      <c r="J122" s="2">
        <v>17.645499999999998</v>
      </c>
      <c r="K122" s="2">
        <v>88.610500000000002</v>
      </c>
      <c r="L122" s="2">
        <v>1.2402</v>
      </c>
      <c r="M122" s="2">
        <v>1.0582</v>
      </c>
      <c r="N122" s="2">
        <v>39.922499999999999</v>
      </c>
      <c r="O122" s="2">
        <v>59.07</v>
      </c>
      <c r="P122" s="2">
        <v>11.279500000000001</v>
      </c>
      <c r="Q122" s="2">
        <v>0.17269999999999999</v>
      </c>
      <c r="R122" s="2">
        <v>1.0283949999999999</v>
      </c>
      <c r="S122" s="2">
        <v>0.96982999999999997</v>
      </c>
      <c r="T122" s="2">
        <v>15.876290000000001</v>
      </c>
      <c r="U122" s="2">
        <v>0.1323</v>
      </c>
      <c r="V122" s="2">
        <v>35.462499999999999</v>
      </c>
      <c r="W122" s="2">
        <v>0.85929999999999995</v>
      </c>
      <c r="X122" s="2">
        <v>80.849000000000004</v>
      </c>
      <c r="Y122" s="2">
        <v>3.5194000000000001</v>
      </c>
      <c r="Z122" s="2"/>
    </row>
    <row r="123" spans="1:26" x14ac:dyDescent="0.15">
      <c r="A123" s="3">
        <v>39172</v>
      </c>
      <c r="B123" s="2">
        <v>1.6126</v>
      </c>
      <c r="C123" s="2">
        <v>2.3708</v>
      </c>
      <c r="D123" s="2">
        <v>21.6432</v>
      </c>
      <c r="E123" s="2">
        <v>19.831399999999999</v>
      </c>
      <c r="F123" s="2">
        <v>5.7430000000000003</v>
      </c>
      <c r="G123" s="2">
        <v>0.64529999999999998</v>
      </c>
      <c r="H123" s="2">
        <v>41.478200000000001</v>
      </c>
      <c r="I123" s="2">
        <v>4.6654999999999998</v>
      </c>
      <c r="J123" s="2">
        <v>17.333200000000001</v>
      </c>
      <c r="K123" s="2">
        <v>86.380454999999998</v>
      </c>
      <c r="L123" s="2">
        <v>1.218</v>
      </c>
      <c r="M123" s="2">
        <v>1.0416000000000001</v>
      </c>
      <c r="N123" s="2">
        <v>39.230499999999999</v>
      </c>
      <c r="O123" s="2">
        <v>58.204500000000003</v>
      </c>
      <c r="P123" s="2">
        <v>10.9527</v>
      </c>
      <c r="Q123" s="2">
        <v>0.16550000000000001</v>
      </c>
      <c r="R123" s="2">
        <v>1.0379860000000001</v>
      </c>
      <c r="S123" s="2">
        <v>0.96513199999999999</v>
      </c>
      <c r="T123" s="2">
        <v>15.587523000000001</v>
      </c>
      <c r="U123" s="2">
        <v>0.12909999999999999</v>
      </c>
      <c r="V123" s="2">
        <v>34.884999999999998</v>
      </c>
      <c r="W123" s="2">
        <v>0.85060000000000002</v>
      </c>
      <c r="X123" s="2">
        <v>79.866399999999999</v>
      </c>
      <c r="Y123" s="2">
        <v>3.552</v>
      </c>
      <c r="Z123" s="2"/>
    </row>
    <row r="124" spans="1:26" x14ac:dyDescent="0.15">
      <c r="A124" s="3">
        <v>39202</v>
      </c>
      <c r="B124" s="2">
        <v>1.6374</v>
      </c>
      <c r="C124" s="2">
        <v>2.4104000000000001</v>
      </c>
      <c r="D124" s="2">
        <v>21.967400000000001</v>
      </c>
      <c r="E124" s="2">
        <v>20.171600000000002</v>
      </c>
      <c r="F124" s="2">
        <v>5.8443000000000005</v>
      </c>
      <c r="G124" s="2">
        <v>0.66520000000000001</v>
      </c>
      <c r="H124" s="2">
        <v>42.895800000000001</v>
      </c>
      <c r="I124" s="2">
        <v>4.6911000000000005</v>
      </c>
      <c r="J124" s="2">
        <v>17.711099999999998</v>
      </c>
      <c r="K124" s="2">
        <v>88.966842</v>
      </c>
      <c r="L124" s="2">
        <v>1.2116</v>
      </c>
      <c r="M124" s="2">
        <v>1.0669</v>
      </c>
      <c r="N124" s="2">
        <v>39.159999999999997</v>
      </c>
      <c r="O124" s="2">
        <v>59.557899999999997</v>
      </c>
      <c r="P124" s="2">
        <v>11.02</v>
      </c>
      <c r="Q124" s="2">
        <v>0.17</v>
      </c>
      <c r="R124" s="2">
        <v>1.0196419999999999</v>
      </c>
      <c r="S124" s="2">
        <v>1.0016370000000001</v>
      </c>
      <c r="T124" s="2">
        <v>15.501695</v>
      </c>
      <c r="U124" s="2">
        <v>0.13009999999999999</v>
      </c>
      <c r="V124" s="2">
        <v>35.243200000000002</v>
      </c>
      <c r="W124" s="2">
        <v>0.88990000000000002</v>
      </c>
      <c r="X124" s="2">
        <v>79.944699999999997</v>
      </c>
      <c r="Y124" s="2">
        <v>3.5329999999999999</v>
      </c>
      <c r="Z124" s="2"/>
    </row>
    <row r="125" spans="1:26" x14ac:dyDescent="0.15">
      <c r="A125" s="3">
        <v>39233</v>
      </c>
      <c r="B125" s="2">
        <v>1.65</v>
      </c>
      <c r="C125" s="2">
        <v>2.4217</v>
      </c>
      <c r="D125" s="2">
        <v>22.140999999999998</v>
      </c>
      <c r="E125" s="2">
        <v>20.268999999999998</v>
      </c>
      <c r="F125" s="2">
        <v>5.84</v>
      </c>
      <c r="G125" s="2">
        <v>0.66369999999999996</v>
      </c>
      <c r="H125" s="2">
        <v>43.651499999999999</v>
      </c>
      <c r="I125" s="2">
        <v>4.7275</v>
      </c>
      <c r="J125" s="2">
        <v>17.924499999999998</v>
      </c>
      <c r="K125" s="2">
        <v>91.255499999999998</v>
      </c>
      <c r="L125" s="2">
        <v>1.2210000000000001</v>
      </c>
      <c r="M125" s="2">
        <v>1.1141000000000001</v>
      </c>
      <c r="N125" s="2">
        <v>39.594999999999999</v>
      </c>
      <c r="O125" s="2">
        <v>61.405000000000001</v>
      </c>
      <c r="P125" s="2">
        <v>11.274000000000001</v>
      </c>
      <c r="Q125" s="2">
        <v>0.17369999999999999</v>
      </c>
      <c r="R125" s="2">
        <v>1.0111650000000001</v>
      </c>
      <c r="S125" s="2">
        <v>1.00725</v>
      </c>
      <c r="T125" s="2">
        <v>15.615394999999999</v>
      </c>
      <c r="U125" s="2">
        <v>0.13159999999999999</v>
      </c>
      <c r="V125" s="2">
        <v>35.877000000000002</v>
      </c>
      <c r="W125" s="2">
        <v>0.89429999999999998</v>
      </c>
      <c r="X125" s="2">
        <v>80.148499999999999</v>
      </c>
      <c r="Y125" s="2">
        <v>3.5628000000000002</v>
      </c>
      <c r="Z125" s="2"/>
    </row>
    <row r="126" spans="1:26" x14ac:dyDescent="0.15">
      <c r="A126" s="3">
        <v>39263</v>
      </c>
      <c r="B126" s="2">
        <v>1.6541999999999999</v>
      </c>
      <c r="C126" s="2">
        <v>2.4485999999999999</v>
      </c>
      <c r="D126" s="2">
        <v>22.215199999999999</v>
      </c>
      <c r="E126" s="2">
        <v>20.522400000000001</v>
      </c>
      <c r="F126" s="2">
        <v>5.7923999999999998</v>
      </c>
      <c r="G126" s="2">
        <v>0.66039999999999999</v>
      </c>
      <c r="H126" s="2">
        <v>43.431899999999999</v>
      </c>
      <c r="I126" s="2">
        <v>4.7580999999999998</v>
      </c>
      <c r="J126" s="2">
        <v>17.728100000000001</v>
      </c>
      <c r="K126" s="2">
        <v>93.206666999999996</v>
      </c>
      <c r="L126" s="2">
        <v>1.2332000000000001</v>
      </c>
      <c r="M126" s="2">
        <v>1.1573</v>
      </c>
      <c r="N126" s="2">
        <v>40.018099999999997</v>
      </c>
      <c r="O126" s="2">
        <v>63.704799999999999</v>
      </c>
      <c r="P126" s="2">
        <v>11.369</v>
      </c>
      <c r="Q126" s="2">
        <v>0.17180000000000001</v>
      </c>
      <c r="R126" s="2">
        <v>1.005395</v>
      </c>
      <c r="S126" s="2">
        <v>1.038557</v>
      </c>
      <c r="T126" s="2">
        <v>15.782386000000001</v>
      </c>
      <c r="U126" s="2">
        <v>0.1328</v>
      </c>
      <c r="V126" s="2">
        <v>35.761400000000002</v>
      </c>
      <c r="W126" s="2">
        <v>0.93240000000000001</v>
      </c>
      <c r="X126" s="2">
        <v>80.226699999999994</v>
      </c>
      <c r="Y126" s="2">
        <v>3.6052</v>
      </c>
      <c r="Z126" s="2"/>
    </row>
    <row r="127" spans="1:26" x14ac:dyDescent="0.15">
      <c r="A127" s="3">
        <v>39294</v>
      </c>
      <c r="B127" s="2">
        <v>1.6566999999999998</v>
      </c>
      <c r="C127" s="2">
        <v>2.4561999999999999</v>
      </c>
      <c r="D127" s="2">
        <v>22.261399999999998</v>
      </c>
      <c r="E127" s="2">
        <v>20.872299999999999</v>
      </c>
      <c r="F127" s="2">
        <v>5.8380999999999998</v>
      </c>
      <c r="G127" s="2">
        <v>0.67079999999999995</v>
      </c>
      <c r="H127" s="2">
        <v>43.948599999999999</v>
      </c>
      <c r="I127" s="2">
        <v>4.7282000000000002</v>
      </c>
      <c r="J127" s="2">
        <v>18.037700000000001</v>
      </c>
      <c r="K127" s="2">
        <v>94.212272999999996</v>
      </c>
      <c r="L127" s="2">
        <v>1.2076</v>
      </c>
      <c r="M127" s="2">
        <v>1.1495</v>
      </c>
      <c r="N127" s="2">
        <v>38.765000000000001</v>
      </c>
      <c r="O127" s="2">
        <v>64.0364</v>
      </c>
      <c r="P127" s="2">
        <v>11.171799999999999</v>
      </c>
      <c r="Q127" s="2">
        <v>0.17299999999999999</v>
      </c>
      <c r="R127" s="2">
        <v>0.99334999999999996</v>
      </c>
      <c r="S127" s="2">
        <v>1.047714</v>
      </c>
      <c r="T127" s="2">
        <v>15.443782000000001</v>
      </c>
      <c r="U127" s="2">
        <v>0.13150000000000001</v>
      </c>
      <c r="V127" s="2">
        <v>35.085000000000001</v>
      </c>
      <c r="W127" s="2">
        <v>0.94899999999999995</v>
      </c>
      <c r="X127" s="2">
        <v>79.647300000000001</v>
      </c>
      <c r="Y127" s="2">
        <v>3.6128999999999998</v>
      </c>
      <c r="Z127" s="2"/>
    </row>
    <row r="128" spans="1:26" x14ac:dyDescent="0.15">
      <c r="A128" s="3">
        <v>39325</v>
      </c>
      <c r="B128" s="2">
        <v>1.6377000000000002</v>
      </c>
      <c r="C128" s="2">
        <v>2.4154</v>
      </c>
      <c r="D128" s="2">
        <v>21.999099999999999</v>
      </c>
      <c r="E128" s="2">
        <v>20.524999999999999</v>
      </c>
      <c r="F128" s="2">
        <v>5.8757000000000001</v>
      </c>
      <c r="G128" s="2">
        <v>0.64129999999999998</v>
      </c>
      <c r="H128" s="2">
        <v>42.950899999999997</v>
      </c>
      <c r="I128" s="2">
        <v>4.6927000000000003</v>
      </c>
      <c r="J128" s="2">
        <v>17.559999999999999</v>
      </c>
      <c r="K128" s="2">
        <v>91.363181999999995</v>
      </c>
      <c r="L128" s="2">
        <v>1.2027000000000001</v>
      </c>
      <c r="M128" s="2">
        <v>1.135</v>
      </c>
      <c r="N128" s="2">
        <v>38.098199999999999</v>
      </c>
      <c r="O128" s="2">
        <v>61.136400000000002</v>
      </c>
      <c r="P128" s="2">
        <v>10.875500000000001</v>
      </c>
      <c r="Q128" s="2">
        <v>0.16619999999999999</v>
      </c>
      <c r="R128" s="2">
        <v>1.0305949999999999</v>
      </c>
      <c r="S128" s="2">
        <v>0.99580000000000002</v>
      </c>
      <c r="T128" s="2">
        <v>15.388341</v>
      </c>
      <c r="U128" s="2">
        <v>0.12859999999999999</v>
      </c>
      <c r="V128" s="2">
        <v>34.509099999999997</v>
      </c>
      <c r="W128" s="2">
        <v>0.87060000000000004</v>
      </c>
      <c r="X128" s="2">
        <v>78.958200000000005</v>
      </c>
      <c r="Y128" s="2">
        <v>3.5770999999999997</v>
      </c>
      <c r="Z128" s="2"/>
    </row>
    <row r="129" spans="1:26" x14ac:dyDescent="0.15">
      <c r="A129" s="3">
        <v>39355</v>
      </c>
      <c r="B129" s="2">
        <v>1.6475</v>
      </c>
      <c r="C129" s="2">
        <v>2.3923999999999999</v>
      </c>
      <c r="D129" s="2">
        <v>22.1065</v>
      </c>
      <c r="E129" s="2">
        <v>21.032</v>
      </c>
      <c r="F129" s="2">
        <v>5.9710000000000001</v>
      </c>
      <c r="G129" s="2">
        <v>0.65</v>
      </c>
      <c r="H129" s="2">
        <v>43.465499999999999</v>
      </c>
      <c r="I129" s="2">
        <v>4.6825000000000001</v>
      </c>
      <c r="J129" s="2">
        <v>17.731000000000002</v>
      </c>
      <c r="K129" s="2">
        <v>93.772000000000006</v>
      </c>
      <c r="L129" s="2">
        <v>1.1860999999999999</v>
      </c>
      <c r="M129" s="2">
        <v>1.1534</v>
      </c>
      <c r="N129" s="2">
        <v>37.64</v>
      </c>
      <c r="O129" s="2">
        <v>62.14</v>
      </c>
      <c r="P129" s="2">
        <v>10.744999999999999</v>
      </c>
      <c r="Q129" s="2">
        <v>0.16639999999999999</v>
      </c>
      <c r="R129" s="2">
        <v>1.0308550000000001</v>
      </c>
      <c r="S129" s="2">
        <v>1.0022450000000001</v>
      </c>
      <c r="T129" s="2">
        <v>15.238095</v>
      </c>
      <c r="U129" s="2">
        <v>0.12759999999999999</v>
      </c>
      <c r="V129" s="2">
        <v>34.127000000000002</v>
      </c>
      <c r="W129" s="2">
        <v>0.85099999999999998</v>
      </c>
      <c r="X129" s="2">
        <v>78.413499999999999</v>
      </c>
      <c r="Y129" s="2">
        <v>3.4920999999999998</v>
      </c>
      <c r="Z129" s="2"/>
    </row>
    <row r="130" spans="1:26" x14ac:dyDescent="0.15">
      <c r="A130" s="3">
        <v>39386</v>
      </c>
      <c r="B130" s="2">
        <v>1.6703999999999999</v>
      </c>
      <c r="C130" s="2">
        <v>2.3990999999999998</v>
      </c>
      <c r="D130" s="2">
        <v>22.406500000000001</v>
      </c>
      <c r="E130" s="2">
        <v>21.711300000000001</v>
      </c>
      <c r="F130" s="2">
        <v>6.1033999999999997</v>
      </c>
      <c r="G130" s="2">
        <v>0.66539999999999999</v>
      </c>
      <c r="H130" s="2">
        <v>45.047400000000003</v>
      </c>
      <c r="I130" s="2">
        <v>4.7169999999999996</v>
      </c>
      <c r="J130" s="2">
        <v>18.1996</v>
      </c>
      <c r="K130" s="2">
        <v>97.673912999999999</v>
      </c>
      <c r="L130" s="2">
        <v>1.1741999999999999</v>
      </c>
      <c r="M130" s="2">
        <v>1.2014</v>
      </c>
      <c r="N130" s="2">
        <v>37.122599999999998</v>
      </c>
      <c r="O130" s="2">
        <v>65.117400000000004</v>
      </c>
      <c r="P130" s="2">
        <v>10.838699999999999</v>
      </c>
      <c r="Q130" s="2">
        <v>0.17319999999999999</v>
      </c>
      <c r="R130" s="2">
        <v>1.0133300000000001</v>
      </c>
      <c r="S130" s="2">
        <v>1.0549569999999999</v>
      </c>
      <c r="T130" s="2">
        <v>15.141038999999999</v>
      </c>
      <c r="U130" s="2">
        <v>0.1283</v>
      </c>
      <c r="V130" s="2">
        <v>34.758699999999997</v>
      </c>
      <c r="W130" s="2">
        <v>0.89129999999999998</v>
      </c>
      <c r="X130" s="2">
        <v>80.081699999999998</v>
      </c>
      <c r="Y130" s="2">
        <v>3.4948999999999999</v>
      </c>
      <c r="Z130" s="2"/>
    </row>
    <row r="131" spans="1:26" x14ac:dyDescent="0.15">
      <c r="A131" s="3">
        <v>39416</v>
      </c>
      <c r="B131" s="2">
        <v>1.6484999999999999</v>
      </c>
      <c r="C131" s="2">
        <v>2.3281000000000001</v>
      </c>
      <c r="D131" s="2">
        <v>22.11</v>
      </c>
      <c r="E131" s="2">
        <v>20.7727</v>
      </c>
      <c r="F131" s="2">
        <v>6.1628999999999996</v>
      </c>
      <c r="G131" s="2">
        <v>0.64780000000000004</v>
      </c>
      <c r="H131" s="2">
        <v>45.084099999999999</v>
      </c>
      <c r="I131" s="2">
        <v>4.5895000000000001</v>
      </c>
      <c r="J131" s="2">
        <v>17.744499999999999</v>
      </c>
      <c r="K131" s="2">
        <v>94.346817999999999</v>
      </c>
      <c r="L131" s="2">
        <v>1.1234</v>
      </c>
      <c r="M131" s="2">
        <v>1.1678999999999999</v>
      </c>
      <c r="N131" s="2">
        <v>35.787300000000002</v>
      </c>
      <c r="O131" s="2">
        <v>63.5045</v>
      </c>
      <c r="P131" s="2">
        <v>10.3309</v>
      </c>
      <c r="Q131" s="2">
        <v>0.16750000000000001</v>
      </c>
      <c r="R131" s="2">
        <v>1.011255</v>
      </c>
      <c r="S131" s="2">
        <v>1.01</v>
      </c>
      <c r="T131" s="2">
        <v>14.441727</v>
      </c>
      <c r="U131" s="2">
        <v>0.12230000000000001</v>
      </c>
      <c r="V131" s="2">
        <v>33.454500000000003</v>
      </c>
      <c r="W131" s="2">
        <v>0.85870000000000002</v>
      </c>
      <c r="X131" s="2">
        <v>77.632300000000001</v>
      </c>
      <c r="Y131" s="2">
        <v>3.3250000000000002</v>
      </c>
      <c r="Z131" s="2"/>
    </row>
    <row r="132" spans="1:26" x14ac:dyDescent="0.15">
      <c r="A132" s="3">
        <v>39447</v>
      </c>
      <c r="B132" s="2">
        <v>1.6585999999999999</v>
      </c>
      <c r="C132" s="2">
        <v>2.302</v>
      </c>
      <c r="D132" s="2">
        <v>22.23</v>
      </c>
      <c r="E132" s="2">
        <v>20.682600000000001</v>
      </c>
      <c r="F132" s="2">
        <v>6.3037999999999998</v>
      </c>
      <c r="G132" s="2">
        <v>0.65480000000000005</v>
      </c>
      <c r="H132" s="2">
        <v>46.031100000000002</v>
      </c>
      <c r="I132" s="2">
        <v>4.6341999999999999</v>
      </c>
      <c r="J132" s="2">
        <v>17.5837</v>
      </c>
      <c r="K132" s="2">
        <v>96.405788999999999</v>
      </c>
      <c r="L132" s="2">
        <v>1.1391</v>
      </c>
      <c r="M132" s="2">
        <v>1.1351</v>
      </c>
      <c r="N132" s="2">
        <v>36.2453</v>
      </c>
      <c r="O132" s="2">
        <v>63.763199999999998</v>
      </c>
      <c r="P132" s="2">
        <v>10.492100000000001</v>
      </c>
      <c r="Q132" s="2">
        <v>0.16650000000000001</v>
      </c>
      <c r="R132" s="2">
        <v>1.0154259999999999</v>
      </c>
      <c r="S132" s="2">
        <v>0.99382599999999999</v>
      </c>
      <c r="T132" s="2">
        <v>14.606605</v>
      </c>
      <c r="U132" s="2">
        <v>0.12230000000000001</v>
      </c>
      <c r="V132" s="2">
        <v>34.1584</v>
      </c>
      <c r="W132" s="2">
        <v>0.87609999999999999</v>
      </c>
      <c r="X132" s="2">
        <v>78.583200000000005</v>
      </c>
      <c r="Y132" s="2">
        <v>3.4375</v>
      </c>
      <c r="Z132" s="2"/>
    </row>
    <row r="133" spans="1:26" x14ac:dyDescent="0.15">
      <c r="A133" s="3">
        <v>39478</v>
      </c>
      <c r="B133" s="2">
        <v>1.6189</v>
      </c>
      <c r="C133" s="2">
        <v>2.1669</v>
      </c>
      <c r="D133" s="2">
        <v>21.724299999999999</v>
      </c>
      <c r="E133" s="2">
        <v>20.341000000000001</v>
      </c>
      <c r="F133" s="2">
        <v>6.2134</v>
      </c>
      <c r="G133" s="2">
        <v>0.63190000000000002</v>
      </c>
      <c r="H133" s="2">
        <v>44.822899999999997</v>
      </c>
      <c r="I133" s="2">
        <v>4.4951999999999996</v>
      </c>
      <c r="J133" s="2">
        <v>17.1571</v>
      </c>
      <c r="K133" s="2">
        <v>93.451904999999996</v>
      </c>
      <c r="L133" s="2">
        <v>1.1008</v>
      </c>
      <c r="M133" s="2">
        <v>1.0885</v>
      </c>
      <c r="N133" s="2">
        <v>34.965699999999998</v>
      </c>
      <c r="O133" s="2">
        <v>62.066699999999997</v>
      </c>
      <c r="P133" s="2">
        <v>10.081</v>
      </c>
      <c r="Q133" s="2">
        <v>0.15709999999999999</v>
      </c>
      <c r="R133" s="2">
        <v>1.022262</v>
      </c>
      <c r="S133" s="2">
        <v>0.97026199999999996</v>
      </c>
      <c r="T133" s="2">
        <v>14.1043</v>
      </c>
      <c r="U133" s="2">
        <v>0.1167</v>
      </c>
      <c r="V133" s="2">
        <v>33.695700000000002</v>
      </c>
      <c r="W133" s="2">
        <v>0.84970000000000001</v>
      </c>
      <c r="X133" s="2">
        <v>76.919499999999999</v>
      </c>
      <c r="Y133" s="2">
        <v>3.3456999999999999</v>
      </c>
      <c r="Z133" s="2"/>
    </row>
    <row r="134" spans="1:26" x14ac:dyDescent="0.15">
      <c r="A134" s="3">
        <v>39507</v>
      </c>
      <c r="B134" s="2">
        <v>1.6087</v>
      </c>
      <c r="C134" s="2">
        <v>2.1415999999999999</v>
      </c>
      <c r="D134" s="2">
        <v>21.5776</v>
      </c>
      <c r="E134" s="2">
        <v>20.226199999999999</v>
      </c>
      <c r="F134" s="2">
        <v>6.3307000000000002</v>
      </c>
      <c r="G134" s="2">
        <v>0.61339999999999995</v>
      </c>
      <c r="H134" s="2">
        <v>44.9467</v>
      </c>
      <c r="I134" s="2">
        <v>4.4495000000000005</v>
      </c>
      <c r="J134" s="2">
        <v>17.172899999999998</v>
      </c>
      <c r="K134" s="2">
        <v>91.18</v>
      </c>
      <c r="L134" s="2">
        <v>1.0908</v>
      </c>
      <c r="M134" s="2">
        <v>1.0904</v>
      </c>
      <c r="N134" s="2">
        <v>34.496699999999997</v>
      </c>
      <c r="O134" s="2">
        <v>62.8857</v>
      </c>
      <c r="P134" s="2">
        <v>10.1229</v>
      </c>
      <c r="Q134" s="2">
        <v>0.14249999999999999</v>
      </c>
      <c r="R134" s="2">
        <v>1.0178050000000001</v>
      </c>
      <c r="S134" s="2">
        <v>0.99590999999999996</v>
      </c>
      <c r="T134" s="2">
        <v>13.988170999999999</v>
      </c>
      <c r="U134" s="2">
        <v>0.11550000000000001</v>
      </c>
      <c r="V134" s="2">
        <v>33.821899999999999</v>
      </c>
      <c r="W134" s="2">
        <v>0.86909999999999998</v>
      </c>
      <c r="X134" s="2">
        <v>77.2624</v>
      </c>
      <c r="Y134" s="2">
        <v>3.3673000000000002</v>
      </c>
      <c r="Z134" s="2"/>
    </row>
    <row r="135" spans="1:26" x14ac:dyDescent="0.15">
      <c r="A135" s="3">
        <v>39538</v>
      </c>
      <c r="B135" s="2">
        <v>1.5710999999999999</v>
      </c>
      <c r="C135" s="2">
        <v>2.0274000000000001</v>
      </c>
      <c r="D135" s="2">
        <v>21.066800000000001</v>
      </c>
      <c r="E135" s="2">
        <v>19.7211</v>
      </c>
      <c r="F135" s="2">
        <v>6.2305000000000001</v>
      </c>
      <c r="G135" s="2">
        <v>0.60289999999999999</v>
      </c>
      <c r="H135" s="2">
        <v>44.3658</v>
      </c>
      <c r="I135" s="2">
        <v>4.2647000000000004</v>
      </c>
      <c r="J135" s="2">
        <v>16.698399999999999</v>
      </c>
      <c r="K135" s="2">
        <v>81.319999999999993</v>
      </c>
      <c r="L135" s="2">
        <v>1.012</v>
      </c>
      <c r="M135" s="2">
        <v>1.0141</v>
      </c>
      <c r="N135" s="2">
        <v>32.036799999999999</v>
      </c>
      <c r="O135" s="2">
        <v>59.373699999999999</v>
      </c>
      <c r="P135" s="2">
        <v>9.4146999999999998</v>
      </c>
      <c r="Q135" s="2">
        <v>0.12659999999999999</v>
      </c>
      <c r="R135" s="2">
        <v>1.0038579999999999</v>
      </c>
      <c r="S135" s="2">
        <v>0.93688899999999997</v>
      </c>
      <c r="T135" s="2">
        <v>13.003368</v>
      </c>
      <c r="U135" s="2">
        <v>0.1033</v>
      </c>
      <c r="V135" s="2">
        <v>31.767900000000001</v>
      </c>
      <c r="W135" s="2">
        <v>0.8115</v>
      </c>
      <c r="X135" s="2">
        <v>73.040499999999994</v>
      </c>
      <c r="Y135" s="2">
        <v>3.2151000000000001</v>
      </c>
      <c r="Z135" s="2"/>
    </row>
    <row r="136" spans="1:26" x14ac:dyDescent="0.15">
      <c r="A136" s="3">
        <v>39568</v>
      </c>
      <c r="B136" s="2">
        <v>1.5954000000000002</v>
      </c>
      <c r="C136" s="2">
        <v>2.0034000000000001</v>
      </c>
      <c r="D136" s="2">
        <v>21.378599999999999</v>
      </c>
      <c r="E136" s="2">
        <v>20.024100000000001</v>
      </c>
      <c r="F136" s="2">
        <v>6.3571</v>
      </c>
      <c r="G136" s="2">
        <v>0.62819999999999998</v>
      </c>
      <c r="H136" s="2">
        <v>46.288600000000002</v>
      </c>
      <c r="I136" s="2">
        <v>4.3045</v>
      </c>
      <c r="J136" s="2">
        <v>17.012699999999999</v>
      </c>
      <c r="K136" s="2">
        <v>77.686818000000002</v>
      </c>
      <c r="L136" s="2">
        <v>1.0125</v>
      </c>
      <c r="M136" s="2">
        <v>0.99860000000000004</v>
      </c>
      <c r="N136" s="2">
        <v>31.931799999999999</v>
      </c>
      <c r="O136" s="2">
        <v>59.863599999999998</v>
      </c>
      <c r="P136" s="2">
        <v>9.6244999999999994</v>
      </c>
      <c r="Q136" s="2">
        <v>0.13</v>
      </c>
      <c r="R136" s="2">
        <v>0.98735899999999999</v>
      </c>
      <c r="S136" s="2">
        <v>0.94173600000000002</v>
      </c>
      <c r="T136" s="2">
        <v>12.993914</v>
      </c>
      <c r="U136" s="2">
        <v>0.1026</v>
      </c>
      <c r="V136" s="2">
        <v>31.997299999999999</v>
      </c>
      <c r="W136" s="2">
        <v>0.79910000000000003</v>
      </c>
      <c r="X136" s="2">
        <v>74.19</v>
      </c>
      <c r="Y136" s="2">
        <v>3.2031999999999998</v>
      </c>
      <c r="Z136" s="2"/>
    </row>
    <row r="137" spans="1:26" x14ac:dyDescent="0.15">
      <c r="A137" s="3">
        <v>39599</v>
      </c>
      <c r="B137" s="2">
        <v>1.6245000000000001</v>
      </c>
      <c r="C137" s="2">
        <v>2.0503</v>
      </c>
      <c r="D137" s="2">
        <v>21.769500000000001</v>
      </c>
      <c r="E137" s="2">
        <v>20.617999999999999</v>
      </c>
      <c r="F137" s="2">
        <v>6.4621000000000004</v>
      </c>
      <c r="G137" s="2">
        <v>0.65559999999999996</v>
      </c>
      <c r="H137" s="2">
        <v>47.670499999999997</v>
      </c>
      <c r="I137" s="2">
        <v>4.3985000000000003</v>
      </c>
      <c r="J137" s="2">
        <v>17.429500000000001</v>
      </c>
      <c r="K137" s="2">
        <v>83.588499999999996</v>
      </c>
      <c r="L137" s="2">
        <v>1.0435000000000001</v>
      </c>
      <c r="M137" s="2">
        <v>1.0439000000000001</v>
      </c>
      <c r="N137" s="2">
        <v>33.066000000000003</v>
      </c>
      <c r="O137" s="2">
        <v>62.87</v>
      </c>
      <c r="P137" s="2">
        <v>9.9960000000000004</v>
      </c>
      <c r="Q137" s="2">
        <v>0.1368</v>
      </c>
      <c r="R137" s="2">
        <v>1.00075</v>
      </c>
      <c r="S137" s="2">
        <v>0.99105500000000002</v>
      </c>
      <c r="T137" s="2">
        <v>13.377969999999999</v>
      </c>
      <c r="U137" s="2">
        <v>0.10059999999999999</v>
      </c>
      <c r="V137" s="2">
        <v>32.405500000000004</v>
      </c>
      <c r="W137" s="2">
        <v>0.81140000000000001</v>
      </c>
      <c r="X137" s="2">
        <v>76.323999999999998</v>
      </c>
      <c r="Y137" s="2">
        <v>3.2496</v>
      </c>
      <c r="Z137" s="2"/>
    </row>
    <row r="138" spans="1:26" x14ac:dyDescent="0.15">
      <c r="A138" s="3">
        <v>39629</v>
      </c>
      <c r="B138" s="2">
        <v>1.6137999999999999</v>
      </c>
      <c r="C138" s="2">
        <v>2.0369000000000002</v>
      </c>
      <c r="D138" s="2">
        <v>21.632400000000001</v>
      </c>
      <c r="E138" s="2">
        <v>20.187100000000001</v>
      </c>
      <c r="F138" s="2">
        <v>6.6277999999999997</v>
      </c>
      <c r="G138" s="2">
        <v>0.66510000000000002</v>
      </c>
      <c r="H138" s="2">
        <v>47.782400000000003</v>
      </c>
      <c r="I138" s="2">
        <v>4.3886000000000003</v>
      </c>
      <c r="J138" s="2">
        <v>17.214300000000001</v>
      </c>
      <c r="K138" s="2">
        <v>83.894285999999994</v>
      </c>
      <c r="L138" s="2">
        <v>1.0373000000000001</v>
      </c>
      <c r="M138" s="2">
        <v>1.0210999999999999</v>
      </c>
      <c r="N138" s="2">
        <v>33.988100000000003</v>
      </c>
      <c r="O138" s="2">
        <v>63.995199999999997</v>
      </c>
      <c r="P138" s="2">
        <v>10.039999999999999</v>
      </c>
      <c r="Q138" s="2">
        <v>0.13070000000000001</v>
      </c>
      <c r="R138" s="2">
        <v>0.97086700000000004</v>
      </c>
      <c r="S138" s="2">
        <v>0.98711000000000004</v>
      </c>
      <c r="T138" s="2">
        <v>13.285667</v>
      </c>
      <c r="U138" s="2">
        <v>0.10050000000000001</v>
      </c>
      <c r="V138" s="2">
        <v>31.8124</v>
      </c>
      <c r="W138" s="2">
        <v>0.7903</v>
      </c>
      <c r="X138" s="2">
        <v>75.788600000000002</v>
      </c>
      <c r="Y138" s="2">
        <v>3.1223000000000001</v>
      </c>
      <c r="Z138" s="2"/>
    </row>
    <row r="139" spans="1:26" x14ac:dyDescent="0.15">
      <c r="A139" s="3">
        <v>39660</v>
      </c>
      <c r="B139" s="2">
        <v>1.6186</v>
      </c>
      <c r="C139" s="2">
        <v>2.0396999999999998</v>
      </c>
      <c r="D139" s="2">
        <v>21.694800000000001</v>
      </c>
      <c r="E139" s="2">
        <v>20.1022</v>
      </c>
      <c r="F139" s="2">
        <v>6.8688000000000002</v>
      </c>
      <c r="G139" s="2">
        <v>0.69740000000000002</v>
      </c>
      <c r="H139" s="2">
        <v>49.604300000000002</v>
      </c>
      <c r="I139" s="2">
        <v>4.3939000000000004</v>
      </c>
      <c r="J139" s="2">
        <v>17.1035</v>
      </c>
      <c r="K139" s="2">
        <v>84.445651999999995</v>
      </c>
      <c r="L139" s="2">
        <v>1.0261</v>
      </c>
      <c r="M139" s="2">
        <v>1.0125999999999999</v>
      </c>
      <c r="N139" s="2">
        <v>33.92</v>
      </c>
      <c r="O139" s="2">
        <v>64.347800000000007</v>
      </c>
      <c r="P139" s="2">
        <v>10.039099999999999</v>
      </c>
      <c r="Q139" s="2">
        <v>0.13420000000000001</v>
      </c>
      <c r="R139" s="2">
        <v>0.96108700000000002</v>
      </c>
      <c r="S139" s="2">
        <v>0.98771699999999996</v>
      </c>
      <c r="T139" s="2">
        <v>13.154400000000001</v>
      </c>
      <c r="U139" s="2">
        <v>0.1008</v>
      </c>
      <c r="V139" s="2">
        <v>31.5596</v>
      </c>
      <c r="W139" s="2">
        <v>0.7742</v>
      </c>
      <c r="X139" s="2">
        <v>75.4709</v>
      </c>
      <c r="Y139" s="2">
        <v>3.0619000000000001</v>
      </c>
      <c r="Z139" s="2"/>
    </row>
    <row r="140" spans="1:26" x14ac:dyDescent="0.15">
      <c r="A140" s="3">
        <v>39691</v>
      </c>
      <c r="B140" s="2">
        <v>1.6204000000000001</v>
      </c>
      <c r="C140" s="2">
        <v>2.0434000000000001</v>
      </c>
      <c r="D140" s="2">
        <v>21.721</v>
      </c>
      <c r="E140" s="2">
        <v>20.313500000000001</v>
      </c>
      <c r="F140" s="2">
        <v>6.6645000000000003</v>
      </c>
      <c r="G140" s="2">
        <v>0.68559999999999999</v>
      </c>
      <c r="H140" s="2">
        <v>49.179499999999997</v>
      </c>
      <c r="I140" s="2">
        <v>4.4734999999999996</v>
      </c>
      <c r="J140" s="2">
        <v>17.2455</v>
      </c>
      <c r="K140" s="2">
        <v>91.744500000000002</v>
      </c>
      <c r="L140" s="2">
        <v>1.0839000000000001</v>
      </c>
      <c r="M140" s="2">
        <v>1.0285</v>
      </c>
      <c r="N140" s="2">
        <v>35.694000000000003</v>
      </c>
      <c r="O140" s="2">
        <v>67.234999999999999</v>
      </c>
      <c r="P140" s="2">
        <v>10.721</v>
      </c>
      <c r="Q140" s="2">
        <v>0.1411</v>
      </c>
      <c r="R140" s="2">
        <v>0.99102000000000001</v>
      </c>
      <c r="S140" s="2">
        <v>0.95398499999999997</v>
      </c>
      <c r="T140" s="2">
        <v>13.879300000000001</v>
      </c>
      <c r="U140" s="2">
        <v>0.10340000000000001</v>
      </c>
      <c r="V140" s="2">
        <v>32.505000000000003</v>
      </c>
      <c r="W140" s="2">
        <v>0.76690000000000003</v>
      </c>
      <c r="X140" s="2">
        <v>77.087000000000003</v>
      </c>
      <c r="Y140" s="2">
        <v>3.1983999999999999</v>
      </c>
      <c r="Z140" s="2"/>
    </row>
    <row r="141" spans="1:26" x14ac:dyDescent="0.15">
      <c r="A141" s="3">
        <v>39721</v>
      </c>
      <c r="B141" s="2">
        <v>1.5945</v>
      </c>
      <c r="C141" s="2">
        <v>1.9954000000000001</v>
      </c>
      <c r="D141" s="2">
        <v>21.374500000000001</v>
      </c>
      <c r="E141" s="2">
        <v>19.5655</v>
      </c>
      <c r="F141" s="2">
        <v>6.5092999999999996</v>
      </c>
      <c r="G141" s="2">
        <v>0.66220000000000001</v>
      </c>
      <c r="H141" s="2">
        <v>47.280500000000004</v>
      </c>
      <c r="I141" s="2">
        <v>4.3855000000000004</v>
      </c>
      <c r="J141" s="2">
        <v>16.6677</v>
      </c>
      <c r="K141" s="2">
        <v>89.271364000000005</v>
      </c>
      <c r="L141" s="2">
        <v>1.1096999999999999</v>
      </c>
      <c r="M141" s="2">
        <v>1.0484</v>
      </c>
      <c r="N141" s="2">
        <v>36.011800000000001</v>
      </c>
      <c r="O141" s="2">
        <v>62.3</v>
      </c>
      <c r="P141" s="2">
        <v>10.4459</v>
      </c>
      <c r="Q141" s="2">
        <v>0.13769999999999999</v>
      </c>
      <c r="R141" s="2">
        <v>1.040627</v>
      </c>
      <c r="S141" s="2">
        <v>0.90870499999999998</v>
      </c>
      <c r="T141" s="2">
        <v>14.246327000000001</v>
      </c>
      <c r="U141" s="2">
        <v>9.7799999999999998E-2</v>
      </c>
      <c r="V141" s="2">
        <v>32.229999999999997</v>
      </c>
      <c r="W141" s="2">
        <v>0.74839999999999995</v>
      </c>
      <c r="X141" s="2">
        <v>77.564099999999996</v>
      </c>
      <c r="Y141" s="2">
        <v>3.2336</v>
      </c>
      <c r="Z141" s="2"/>
    </row>
    <row r="142" spans="1:26" x14ac:dyDescent="0.15">
      <c r="A142" s="3">
        <v>39752</v>
      </c>
      <c r="B142" s="2">
        <v>1.5202</v>
      </c>
      <c r="C142" s="2">
        <v>1.9298</v>
      </c>
      <c r="D142" s="2">
        <v>20.389099999999999</v>
      </c>
      <c r="E142" s="2">
        <v>17.688300000000002</v>
      </c>
      <c r="F142" s="2">
        <v>6.1280999999999999</v>
      </c>
      <c r="G142" s="2">
        <v>0.58620000000000005</v>
      </c>
      <c r="H142" s="2">
        <v>42.613500000000002</v>
      </c>
      <c r="I142" s="2">
        <v>4.32</v>
      </c>
      <c r="J142" s="2">
        <v>15.4452</v>
      </c>
      <c r="K142" s="2">
        <v>77.979564999999994</v>
      </c>
      <c r="L142" s="2">
        <v>1.1421000000000001</v>
      </c>
      <c r="M142" s="2">
        <v>0.97350000000000003</v>
      </c>
      <c r="N142" s="2">
        <v>35.325699999999998</v>
      </c>
      <c r="O142" s="2">
        <v>52.691299999999998</v>
      </c>
      <c r="P142" s="2">
        <v>9.0825999999999993</v>
      </c>
      <c r="Q142" s="2">
        <v>0.11799999999999999</v>
      </c>
      <c r="R142" s="2">
        <v>1.1427430000000001</v>
      </c>
      <c r="S142" s="2">
        <v>0.78705700000000001</v>
      </c>
      <c r="T142" s="2">
        <v>14.717509</v>
      </c>
      <c r="U142" s="2">
        <v>8.6499999999999994E-2</v>
      </c>
      <c r="V142" s="2">
        <v>32.421300000000002</v>
      </c>
      <c r="W142" s="2">
        <v>0.69479999999999997</v>
      </c>
      <c r="X142" s="2">
        <v>77.309100000000001</v>
      </c>
      <c r="Y142" s="2">
        <v>3.3130999999999999</v>
      </c>
      <c r="Z142" s="2"/>
    </row>
    <row r="143" spans="1:26" x14ac:dyDescent="0.15">
      <c r="A143" s="3">
        <v>39782</v>
      </c>
      <c r="B143" s="2">
        <v>1.5152000000000001</v>
      </c>
      <c r="C143" s="2">
        <v>1.8250999999999999</v>
      </c>
      <c r="D143" s="2">
        <v>20.338999999999999</v>
      </c>
      <c r="E143" s="2">
        <v>17.162500000000001</v>
      </c>
      <c r="F143" s="2">
        <v>6.0179999999999998</v>
      </c>
      <c r="G143" s="2">
        <v>0.57110000000000005</v>
      </c>
      <c r="H143" s="2">
        <v>40.649000000000001</v>
      </c>
      <c r="I143" s="2">
        <v>4.3525</v>
      </c>
      <c r="J143" s="2">
        <v>14.956</v>
      </c>
      <c r="K143" s="2">
        <v>74.548500000000004</v>
      </c>
      <c r="L143" s="2">
        <v>1.1894</v>
      </c>
      <c r="M143" s="2">
        <v>0.97699999999999998</v>
      </c>
      <c r="N143" s="2">
        <v>35.719499999999996</v>
      </c>
      <c r="O143" s="2">
        <v>52.634999999999998</v>
      </c>
      <c r="P143" s="2">
        <v>9.0570000000000004</v>
      </c>
      <c r="Q143" s="2">
        <v>0.1173</v>
      </c>
      <c r="R143" s="2">
        <v>1.2278500000000001</v>
      </c>
      <c r="S143" s="2">
        <v>0.78010000000000002</v>
      </c>
      <c r="T143" s="2">
        <v>15.344555</v>
      </c>
      <c r="U143" s="2">
        <v>8.5000000000000006E-2</v>
      </c>
      <c r="V143" s="2">
        <v>33.128</v>
      </c>
      <c r="W143" s="2">
        <v>0.67130000000000001</v>
      </c>
      <c r="X143" s="2">
        <v>78.878500000000003</v>
      </c>
      <c r="Y143" s="2">
        <v>3.3881999999999999</v>
      </c>
      <c r="Z143" s="2"/>
    </row>
    <row r="144" spans="1:26" x14ac:dyDescent="0.15">
      <c r="A144" s="3">
        <v>39813</v>
      </c>
      <c r="B144" s="2">
        <v>1.5396999999999998</v>
      </c>
      <c r="C144" s="2">
        <v>1.7075</v>
      </c>
      <c r="D144" s="2">
        <v>20.661899999999999</v>
      </c>
      <c r="E144" s="2">
        <v>16.338100000000001</v>
      </c>
      <c r="F144" s="2">
        <v>5.8933999999999997</v>
      </c>
      <c r="G144" s="2">
        <v>0.58230000000000004</v>
      </c>
      <c r="H144" s="2">
        <v>38.425699999999999</v>
      </c>
      <c r="I144" s="2">
        <v>4.0743</v>
      </c>
      <c r="J144" s="2">
        <v>14.287100000000001</v>
      </c>
      <c r="K144" s="2">
        <v>73.716189999999997</v>
      </c>
      <c r="L144" s="2">
        <v>1.1463000000000001</v>
      </c>
      <c r="M144" s="2">
        <v>0.92600000000000005</v>
      </c>
      <c r="N144" s="2">
        <v>33.460500000000003</v>
      </c>
      <c r="O144" s="2">
        <v>47.709499999999998</v>
      </c>
      <c r="P144" s="2">
        <v>8.5161999999999995</v>
      </c>
      <c r="Q144" s="2">
        <v>0.11459999999999999</v>
      </c>
      <c r="R144" s="2">
        <v>1.2570239999999999</v>
      </c>
      <c r="S144" s="2">
        <v>0.76585700000000001</v>
      </c>
      <c r="T144" s="2">
        <v>14.789752</v>
      </c>
      <c r="U144" s="2">
        <v>8.3799999999999999E-2</v>
      </c>
      <c r="V144" s="2">
        <v>32.2119</v>
      </c>
      <c r="W144" s="2">
        <v>0.63829999999999998</v>
      </c>
      <c r="X144" s="2">
        <v>77.336699999999993</v>
      </c>
      <c r="Y144" s="2">
        <v>3.2648999999999999</v>
      </c>
      <c r="Z144" s="2"/>
    </row>
    <row r="145" spans="1:26" x14ac:dyDescent="0.15">
      <c r="A145" s="3">
        <v>39844</v>
      </c>
      <c r="B145" s="2">
        <v>1.494</v>
      </c>
      <c r="C145" s="2">
        <v>1.6274</v>
      </c>
      <c r="D145" s="2">
        <v>20.045999999999999</v>
      </c>
      <c r="E145" s="2">
        <v>16.2165</v>
      </c>
      <c r="F145" s="2">
        <v>5.4943999999999997</v>
      </c>
      <c r="G145" s="2">
        <v>0.53410000000000002</v>
      </c>
      <c r="H145" s="2">
        <v>35.427</v>
      </c>
      <c r="I145" s="2">
        <v>3.5404999999999998</v>
      </c>
      <c r="J145" s="2">
        <v>13.935</v>
      </c>
      <c r="K145" s="2">
        <v>70.301500000000004</v>
      </c>
      <c r="L145" s="2">
        <v>1.1287</v>
      </c>
      <c r="M145" s="2">
        <v>0.92130000000000001</v>
      </c>
      <c r="N145" s="2">
        <v>32.558500000000002</v>
      </c>
      <c r="O145" s="2">
        <v>48.88</v>
      </c>
      <c r="P145" s="2">
        <v>8.1370000000000005</v>
      </c>
      <c r="Q145" s="2">
        <v>0.1134</v>
      </c>
      <c r="R145" s="2">
        <v>1.25024</v>
      </c>
      <c r="S145" s="2">
        <v>0.76158000000000003</v>
      </c>
      <c r="T145" s="2">
        <v>14.549860000000001</v>
      </c>
      <c r="U145" s="2">
        <v>8.2900000000000001E-2</v>
      </c>
      <c r="V145" s="2">
        <v>31.52</v>
      </c>
      <c r="W145" s="2">
        <v>0.61929999999999996</v>
      </c>
      <c r="X145" s="2">
        <v>75.582999999999998</v>
      </c>
      <c r="Y145" s="2">
        <v>3.2296999999999998</v>
      </c>
      <c r="Z145" s="2"/>
    </row>
    <row r="146" spans="1:26" x14ac:dyDescent="0.15">
      <c r="A146" s="3">
        <v>39872</v>
      </c>
      <c r="B146" s="2">
        <v>1.4904999999999999</v>
      </c>
      <c r="C146" s="2">
        <v>1.6779999999999999</v>
      </c>
      <c r="D146" s="2">
        <v>19.998999999999999</v>
      </c>
      <c r="E146" s="2">
        <v>16.932500000000001</v>
      </c>
      <c r="F146" s="2">
        <v>5.2272999999999996</v>
      </c>
      <c r="G146" s="2">
        <v>0.49919999999999998</v>
      </c>
      <c r="H146" s="2">
        <v>32.032499999999999</v>
      </c>
      <c r="I146" s="2">
        <v>3.254</v>
      </c>
      <c r="J146" s="2">
        <v>13.670500000000001</v>
      </c>
      <c r="K146" s="2">
        <v>70.009500000000003</v>
      </c>
      <c r="L146" s="2">
        <v>1.1651</v>
      </c>
      <c r="M146" s="2">
        <v>0.93579999999999997</v>
      </c>
      <c r="N146" s="2">
        <v>33.171500000000002</v>
      </c>
      <c r="O146" s="2">
        <v>50.244999999999997</v>
      </c>
      <c r="P146" s="2">
        <v>7.9855</v>
      </c>
      <c r="Q146" s="2">
        <v>0.1162</v>
      </c>
      <c r="R146" s="2">
        <v>1.261925</v>
      </c>
      <c r="S146" s="2">
        <v>0.755185</v>
      </c>
      <c r="T146" s="2">
        <v>15.026115000000001</v>
      </c>
      <c r="U146" s="2">
        <v>8.1000000000000003E-2</v>
      </c>
      <c r="V146" s="2">
        <v>32.042499999999997</v>
      </c>
      <c r="W146" s="2">
        <v>0.59909999999999997</v>
      </c>
      <c r="X146" s="2">
        <v>76.727999999999994</v>
      </c>
      <c r="Y146" s="2">
        <v>3.2965999999999998</v>
      </c>
      <c r="Z146" s="2"/>
    </row>
    <row r="147" spans="1:26" x14ac:dyDescent="0.15">
      <c r="A147" s="3">
        <v>39903</v>
      </c>
      <c r="B147" s="2">
        <v>1.5068000000000001</v>
      </c>
      <c r="C147" s="2">
        <v>1.639</v>
      </c>
      <c r="D147" s="2">
        <v>20.2195</v>
      </c>
      <c r="E147" s="2">
        <v>17.042300000000001</v>
      </c>
      <c r="F147" s="2">
        <v>5.5266000000000002</v>
      </c>
      <c r="G147" s="2">
        <v>0.49490000000000001</v>
      </c>
      <c r="H147" s="2">
        <v>32.584499999999998</v>
      </c>
      <c r="I147" s="2">
        <v>3.3355000000000001</v>
      </c>
      <c r="J147" s="2">
        <v>13.480499999999999</v>
      </c>
      <c r="K147" s="2">
        <v>67.406363999999996</v>
      </c>
      <c r="L147" s="2">
        <v>1.1553</v>
      </c>
      <c r="M147" s="2">
        <v>0.91410000000000002</v>
      </c>
      <c r="N147" s="2">
        <v>31.6205</v>
      </c>
      <c r="O147" s="2">
        <v>49.872700000000002</v>
      </c>
      <c r="P147" s="2">
        <v>7.8594999999999997</v>
      </c>
      <c r="Q147" s="2">
        <v>0.1157</v>
      </c>
      <c r="R147" s="2">
        <v>1.1822680000000001</v>
      </c>
      <c r="S147" s="2">
        <v>0.76780899999999996</v>
      </c>
      <c r="T147" s="2">
        <v>14.899982</v>
      </c>
      <c r="U147" s="2">
        <v>7.9600000000000004E-2</v>
      </c>
      <c r="V147" s="2">
        <v>31.403199999999998</v>
      </c>
      <c r="W147" s="2">
        <v>0.61339999999999995</v>
      </c>
      <c r="X147" s="2">
        <v>75.420500000000004</v>
      </c>
      <c r="Y147" s="2">
        <v>3.2261000000000002</v>
      </c>
      <c r="Z147" s="2"/>
    </row>
    <row r="148" spans="1:26" x14ac:dyDescent="0.15">
      <c r="A148" s="3">
        <v>39933</v>
      </c>
      <c r="B148" s="2">
        <v>1.5150999999999999</v>
      </c>
      <c r="C148" s="2">
        <v>1.6873</v>
      </c>
      <c r="D148" s="2">
        <v>20.337499999999999</v>
      </c>
      <c r="E148" s="2">
        <v>17.22</v>
      </c>
      <c r="F148" s="2">
        <v>5.6471</v>
      </c>
      <c r="G148" s="2">
        <v>0.51200000000000001</v>
      </c>
      <c r="H148" s="2">
        <v>34.1295</v>
      </c>
      <c r="I148" s="2">
        <v>3.4224999999999999</v>
      </c>
      <c r="J148" s="2">
        <v>13.919</v>
      </c>
      <c r="K148" s="2">
        <v>71.079499999999996</v>
      </c>
      <c r="L148" s="2">
        <v>1.1482000000000001</v>
      </c>
      <c r="M148" s="2">
        <v>0.9355</v>
      </c>
      <c r="N148" s="2">
        <v>31.058499999999999</v>
      </c>
      <c r="O148" s="2">
        <v>51.84</v>
      </c>
      <c r="P148" s="2">
        <v>8.5109999999999992</v>
      </c>
      <c r="Q148" s="2">
        <v>0.1273</v>
      </c>
      <c r="R148" s="2">
        <v>1.16334</v>
      </c>
      <c r="S148" s="2">
        <v>0.81877</v>
      </c>
      <c r="T148" s="2">
        <v>14.814349999999999</v>
      </c>
      <c r="U148" s="2">
        <v>8.5900000000000004E-2</v>
      </c>
      <c r="V148" s="2">
        <v>31.814499999999999</v>
      </c>
      <c r="W148" s="2">
        <v>0.65539999999999998</v>
      </c>
      <c r="X148" s="2">
        <v>76.34</v>
      </c>
      <c r="Y148" s="2">
        <v>3.2382</v>
      </c>
      <c r="Z148" s="2"/>
    </row>
    <row r="149" spans="1:26" x14ac:dyDescent="0.15">
      <c r="A149" s="3">
        <v>39964</v>
      </c>
      <c r="B149" s="2">
        <v>1.5118</v>
      </c>
      <c r="C149" s="2">
        <v>1.7077</v>
      </c>
      <c r="D149" s="2">
        <v>20.2974</v>
      </c>
      <c r="E149" s="2">
        <v>17.168399999999998</v>
      </c>
      <c r="F149" s="2">
        <v>5.6494</v>
      </c>
      <c r="G149" s="2">
        <v>0.53549999999999998</v>
      </c>
      <c r="H149" s="2">
        <v>34.252099999999999</v>
      </c>
      <c r="I149" s="2">
        <v>3.4689000000000001</v>
      </c>
      <c r="J149" s="2">
        <v>14.2737</v>
      </c>
      <c r="K149" s="2">
        <v>71.156841999999997</v>
      </c>
      <c r="L149" s="2">
        <v>1.1086</v>
      </c>
      <c r="M149" s="2">
        <v>0.96179999999999999</v>
      </c>
      <c r="N149" s="2">
        <v>29.7395</v>
      </c>
      <c r="O149" s="2">
        <v>53.3947</v>
      </c>
      <c r="P149" s="2">
        <v>8.3925999999999998</v>
      </c>
      <c r="Q149" s="2">
        <v>0.13220000000000001</v>
      </c>
      <c r="R149" s="2">
        <v>1.1454789999999999</v>
      </c>
      <c r="S149" s="2">
        <v>0.84726800000000002</v>
      </c>
      <c r="T149" s="2">
        <v>14.301958000000001</v>
      </c>
      <c r="U149" s="2">
        <v>8.8099999999999998E-2</v>
      </c>
      <c r="V149" s="2">
        <v>31.459499999999998</v>
      </c>
      <c r="W149" s="2">
        <v>0.66659999999999997</v>
      </c>
      <c r="X149" s="2">
        <v>75.8279</v>
      </c>
      <c r="Y149" s="2">
        <v>3.2004000000000001</v>
      </c>
      <c r="Z149" s="2"/>
    </row>
    <row r="150" spans="1:26" x14ac:dyDescent="0.15">
      <c r="A150" s="3">
        <v>39994</v>
      </c>
      <c r="B150" s="2">
        <v>1.5145</v>
      </c>
      <c r="C150" s="2">
        <v>1.7692999999999999</v>
      </c>
      <c r="D150" s="2">
        <v>20.34</v>
      </c>
      <c r="E150" s="2">
        <v>16.915700000000001</v>
      </c>
      <c r="F150" s="2">
        <v>5.7043999999999997</v>
      </c>
      <c r="G150" s="2">
        <v>0.53939999999999999</v>
      </c>
      <c r="H150" s="2">
        <v>33.593299999999999</v>
      </c>
      <c r="I150" s="2">
        <v>3.4742999999999999</v>
      </c>
      <c r="J150" s="2">
        <v>13.8995</v>
      </c>
      <c r="K150" s="2">
        <v>69.732381000000004</v>
      </c>
      <c r="L150" s="2">
        <v>1.081</v>
      </c>
      <c r="M150" s="2">
        <v>0.96030000000000004</v>
      </c>
      <c r="N150" s="2">
        <v>28.668099999999999</v>
      </c>
      <c r="O150" s="2">
        <v>55.171399999999998</v>
      </c>
      <c r="P150" s="2">
        <v>8.0909999999999993</v>
      </c>
      <c r="Q150" s="2">
        <v>0.13400000000000001</v>
      </c>
      <c r="R150" s="2">
        <v>1.1188</v>
      </c>
      <c r="S150" s="2">
        <v>0.86708099999999999</v>
      </c>
      <c r="T150" s="2">
        <v>13.945548</v>
      </c>
      <c r="U150" s="2">
        <v>8.5400000000000004E-2</v>
      </c>
      <c r="V150" s="2">
        <v>30.6938</v>
      </c>
      <c r="W150" s="2">
        <v>0.68920000000000003</v>
      </c>
      <c r="X150" s="2">
        <v>74.392899999999997</v>
      </c>
      <c r="Y150" s="2">
        <v>3.1652</v>
      </c>
      <c r="Z150" s="2"/>
    </row>
    <row r="151" spans="1:26" x14ac:dyDescent="0.15">
      <c r="A151" s="3">
        <v>40025</v>
      </c>
      <c r="B151" s="2">
        <v>1.5202</v>
      </c>
      <c r="C151" s="2">
        <v>1.7648999999999999</v>
      </c>
      <c r="D151" s="2">
        <v>20.413</v>
      </c>
      <c r="E151" s="2">
        <v>16.954799999999999</v>
      </c>
      <c r="F151" s="2">
        <v>5.8865999999999996</v>
      </c>
      <c r="G151" s="2">
        <v>0.55820000000000003</v>
      </c>
      <c r="H151" s="2">
        <v>35.338700000000003</v>
      </c>
      <c r="I151" s="2">
        <v>3.4252000000000002</v>
      </c>
      <c r="J151" s="2">
        <v>14.023899999999999</v>
      </c>
      <c r="K151" s="2">
        <v>71.000434999999996</v>
      </c>
      <c r="L151" s="2">
        <v>1.0796000000000001</v>
      </c>
      <c r="M151" s="2">
        <v>0.95960000000000001</v>
      </c>
      <c r="N151" s="2">
        <v>28.330400000000001</v>
      </c>
      <c r="O151" s="2">
        <v>55.795699999999997</v>
      </c>
      <c r="P151" s="2">
        <v>8.0764999999999993</v>
      </c>
      <c r="Q151" s="2">
        <v>0.13550000000000001</v>
      </c>
      <c r="R151" s="2">
        <v>1.1425829999999999</v>
      </c>
      <c r="S151" s="2">
        <v>0.86791700000000005</v>
      </c>
      <c r="T151" s="2">
        <v>13.929703999999999</v>
      </c>
      <c r="U151" s="2">
        <v>8.5500000000000007E-2</v>
      </c>
      <c r="V151" s="2">
        <v>30.4209</v>
      </c>
      <c r="W151" s="2">
        <v>0.69479999999999997</v>
      </c>
      <c r="X151" s="2">
        <v>74.435699999999997</v>
      </c>
      <c r="Y151" s="2">
        <v>3.1686000000000001</v>
      </c>
      <c r="Z151" s="2"/>
    </row>
    <row r="152" spans="1:26" x14ac:dyDescent="0.15">
      <c r="A152" s="3">
        <v>40056</v>
      </c>
      <c r="B152" s="2">
        <v>1.524</v>
      </c>
      <c r="C152" s="2">
        <v>1.7675000000000001</v>
      </c>
      <c r="D152" s="2">
        <v>20.468599999999999</v>
      </c>
      <c r="E152" s="2">
        <v>17.587599999999998</v>
      </c>
      <c r="F152" s="2">
        <v>5.9359999999999999</v>
      </c>
      <c r="G152" s="2">
        <v>0.56459999999999999</v>
      </c>
      <c r="H152" s="2">
        <v>36.884799999999998</v>
      </c>
      <c r="I152" s="2">
        <v>3.3752</v>
      </c>
      <c r="J152" s="2">
        <v>14.9124</v>
      </c>
      <c r="K152" s="2">
        <v>71.778094999999993</v>
      </c>
      <c r="L152" s="2">
        <v>1.0689</v>
      </c>
      <c r="M152" s="2">
        <v>0.9819</v>
      </c>
      <c r="N152" s="2">
        <v>27.8186</v>
      </c>
      <c r="O152" s="2">
        <v>57.918999999999997</v>
      </c>
      <c r="P152" s="2">
        <v>8.2081</v>
      </c>
      <c r="Q152" s="2">
        <v>0.13439999999999999</v>
      </c>
      <c r="R152" s="2">
        <v>1.1262190000000001</v>
      </c>
      <c r="S152" s="2">
        <v>0.89212400000000003</v>
      </c>
      <c r="T152" s="2">
        <v>13.789895</v>
      </c>
      <c r="U152" s="2">
        <v>8.6099999999999996E-2</v>
      </c>
      <c r="V152" s="2">
        <v>30.368600000000001</v>
      </c>
      <c r="W152" s="2">
        <v>0.72150000000000003</v>
      </c>
      <c r="X152" s="2">
        <v>74.078100000000006</v>
      </c>
      <c r="Y152" s="2">
        <v>3.1400999999999999</v>
      </c>
      <c r="Z152" s="2"/>
    </row>
    <row r="153" spans="1:26" x14ac:dyDescent="0.15">
      <c r="A153" s="3">
        <v>40086</v>
      </c>
      <c r="B153" s="2">
        <v>1.5148000000000001</v>
      </c>
      <c r="C153" s="2">
        <v>1.6987000000000001</v>
      </c>
      <c r="D153" s="2">
        <v>20.348600000000001</v>
      </c>
      <c r="E153" s="2">
        <v>17.581399999999999</v>
      </c>
      <c r="F153" s="2">
        <v>5.9676</v>
      </c>
      <c r="G153" s="2">
        <v>0.55649999999999999</v>
      </c>
      <c r="H153" s="2">
        <v>36.392699999999998</v>
      </c>
      <c r="I153" s="2">
        <v>3.3826999999999998</v>
      </c>
      <c r="J153" s="2">
        <v>14.8409</v>
      </c>
      <c r="K153" s="2">
        <v>69.717726999999996</v>
      </c>
      <c r="L153" s="2">
        <v>1.0406</v>
      </c>
      <c r="M153" s="2">
        <v>0.96150000000000002</v>
      </c>
      <c r="N153" s="2">
        <v>27.054500000000001</v>
      </c>
      <c r="O153" s="2">
        <v>56.972700000000003</v>
      </c>
      <c r="P153" s="2">
        <v>7.7536000000000005</v>
      </c>
      <c r="Q153" s="2">
        <v>0.13819999999999999</v>
      </c>
      <c r="R153" s="2">
        <v>1.138482</v>
      </c>
      <c r="S153" s="2">
        <v>0.89598599999999995</v>
      </c>
      <c r="T153" s="2">
        <v>13.426176999999999</v>
      </c>
      <c r="U153" s="2">
        <v>8.5599999999999996E-2</v>
      </c>
      <c r="V153" s="2">
        <v>29.766400000000001</v>
      </c>
      <c r="W153" s="2">
        <v>0.73199999999999998</v>
      </c>
      <c r="X153" s="2">
        <v>73.067300000000003</v>
      </c>
      <c r="Y153" s="2">
        <v>3.0752999999999999</v>
      </c>
      <c r="Z153" s="2"/>
    </row>
    <row r="154" spans="1:26" x14ac:dyDescent="0.15">
      <c r="A154" s="3">
        <v>40117</v>
      </c>
      <c r="B154" s="2">
        <v>1.514</v>
      </c>
      <c r="C154" s="2">
        <v>1.653</v>
      </c>
      <c r="D154" s="2">
        <v>20.3355</v>
      </c>
      <c r="E154" s="2">
        <v>18.0977</v>
      </c>
      <c r="F154" s="2">
        <v>5.8540999999999999</v>
      </c>
      <c r="G154" s="2">
        <v>0.56359999999999999</v>
      </c>
      <c r="H154" s="2">
        <v>35.928199999999997</v>
      </c>
      <c r="I154" s="2">
        <v>3.4691000000000001</v>
      </c>
      <c r="J154" s="2">
        <v>14.680899999999999</v>
      </c>
      <c r="K154" s="2">
        <v>69.37</v>
      </c>
      <c r="L154" s="2">
        <v>1.0216000000000001</v>
      </c>
      <c r="M154" s="2">
        <v>0.96930000000000005</v>
      </c>
      <c r="N154" s="2">
        <v>26.666399999999999</v>
      </c>
      <c r="O154" s="2">
        <v>58.668199999999999</v>
      </c>
      <c r="P154" s="2">
        <v>7.7195</v>
      </c>
      <c r="Q154" s="2">
        <v>0.1363</v>
      </c>
      <c r="R154" s="2">
        <v>1.132145</v>
      </c>
      <c r="S154" s="2">
        <v>0.92668200000000001</v>
      </c>
      <c r="T154" s="2">
        <v>13.180932</v>
      </c>
      <c r="U154" s="2">
        <v>8.6800000000000002E-2</v>
      </c>
      <c r="V154" s="2">
        <v>29.995000000000001</v>
      </c>
      <c r="W154" s="2">
        <v>0.75490000000000002</v>
      </c>
      <c r="X154" s="2">
        <v>73.040499999999994</v>
      </c>
      <c r="Y154" s="2">
        <v>3.0554999999999999</v>
      </c>
      <c r="Z154" s="2"/>
    </row>
    <row r="155" spans="1:26" x14ac:dyDescent="0.15">
      <c r="A155" s="3">
        <v>40147</v>
      </c>
      <c r="B155" s="2">
        <v>1.5104</v>
      </c>
      <c r="C155" s="2">
        <v>1.6806999999999999</v>
      </c>
      <c r="D155" s="2">
        <v>20.292400000000001</v>
      </c>
      <c r="E155" s="2">
        <v>17.943300000000001</v>
      </c>
      <c r="F155" s="2">
        <v>5.8437999999999999</v>
      </c>
      <c r="G155" s="2">
        <v>0.55710000000000004</v>
      </c>
      <c r="H155" s="2">
        <v>36.229500000000002</v>
      </c>
      <c r="I155" s="2">
        <v>3.4971000000000001</v>
      </c>
      <c r="J155" s="2">
        <v>14.614800000000001</v>
      </c>
      <c r="K155" s="2">
        <v>67.787143</v>
      </c>
      <c r="L155" s="2">
        <v>1.0123</v>
      </c>
      <c r="M155" s="2">
        <v>0.95520000000000005</v>
      </c>
      <c r="N155" s="2">
        <v>26.536200000000001</v>
      </c>
      <c r="O155" s="2">
        <v>58.504800000000003</v>
      </c>
      <c r="P155" s="2">
        <v>7.7180999999999997</v>
      </c>
      <c r="Q155" s="2">
        <v>0.13439999999999999</v>
      </c>
      <c r="R155" s="2">
        <v>1.1361859999999999</v>
      </c>
      <c r="S155" s="2">
        <v>0.93058099999999999</v>
      </c>
      <c r="T155" s="2">
        <v>13.060943</v>
      </c>
      <c r="U155" s="2">
        <v>8.6900000000000005E-2</v>
      </c>
      <c r="V155" s="2">
        <v>29.848600000000001</v>
      </c>
      <c r="W155" s="2">
        <v>0.7389</v>
      </c>
      <c r="X155" s="2">
        <v>72.854299999999995</v>
      </c>
      <c r="Y155" s="2">
        <v>3.0396999999999998</v>
      </c>
      <c r="Z155" s="2"/>
    </row>
    <row r="156" spans="1:26" x14ac:dyDescent="0.15">
      <c r="A156" s="3">
        <v>40178</v>
      </c>
      <c r="B156" s="2">
        <v>1.5024999999999999</v>
      </c>
      <c r="C156" s="2">
        <v>1.6694</v>
      </c>
      <c r="D156" s="2">
        <v>20.186399999999999</v>
      </c>
      <c r="E156" s="2">
        <v>17.8386</v>
      </c>
      <c r="F156" s="2">
        <v>5.7576000000000001</v>
      </c>
      <c r="G156" s="2">
        <v>0.54959999999999998</v>
      </c>
      <c r="H156" s="2">
        <v>36.256799999999998</v>
      </c>
      <c r="I156" s="2">
        <v>3.4218000000000002</v>
      </c>
      <c r="J156" s="2">
        <v>14.420500000000001</v>
      </c>
      <c r="K156" s="2">
        <v>68.132272999999998</v>
      </c>
      <c r="L156" s="2">
        <v>1.0283</v>
      </c>
      <c r="M156" s="2">
        <v>0.97409999999999997</v>
      </c>
      <c r="N156" s="2">
        <v>26.988199999999999</v>
      </c>
      <c r="O156" s="2">
        <v>58.668199999999999</v>
      </c>
      <c r="P156" s="2">
        <v>8.0017999999999994</v>
      </c>
      <c r="Q156" s="2">
        <v>0.13730000000000001</v>
      </c>
      <c r="R156" s="2">
        <v>1.1463049999999999</v>
      </c>
      <c r="S156" s="2">
        <v>0.92768200000000001</v>
      </c>
      <c r="T156" s="2">
        <v>13.262573</v>
      </c>
      <c r="U156" s="2">
        <v>8.8099999999999998E-2</v>
      </c>
      <c r="V156" s="2">
        <v>30.116399999999999</v>
      </c>
      <c r="W156" s="2">
        <v>0.73660000000000003</v>
      </c>
      <c r="X156" s="2">
        <v>73.639099999999999</v>
      </c>
      <c r="Y156" s="2">
        <v>3.0939999999999999</v>
      </c>
      <c r="Z156" s="2"/>
    </row>
    <row r="157" spans="1:26" x14ac:dyDescent="0.15">
      <c r="A157" s="3">
        <v>40209</v>
      </c>
      <c r="B157" s="2">
        <v>1.4767000000000001</v>
      </c>
      <c r="C157" s="2">
        <v>1.6728000000000001</v>
      </c>
      <c r="D157" s="2">
        <v>19.837499999999999</v>
      </c>
      <c r="E157" s="2">
        <v>18.027000000000001</v>
      </c>
      <c r="F157" s="2">
        <v>5.6489000000000003</v>
      </c>
      <c r="G157" s="2">
        <v>0.54790000000000005</v>
      </c>
      <c r="H157" s="2">
        <v>36.290500000000002</v>
      </c>
      <c r="I157" s="2">
        <v>3.4624999999999999</v>
      </c>
      <c r="J157" s="2">
        <v>14.4825</v>
      </c>
      <c r="K157" s="2">
        <v>70.121499999999997</v>
      </c>
      <c r="L157" s="2">
        <v>1.0337000000000001</v>
      </c>
      <c r="M157" s="2">
        <v>0.99219999999999997</v>
      </c>
      <c r="N157" s="2">
        <v>27.1585</v>
      </c>
      <c r="O157" s="2">
        <v>58.234999999999999</v>
      </c>
      <c r="P157" s="2">
        <v>8.0715000000000003</v>
      </c>
      <c r="Q157" s="2">
        <v>0.1384</v>
      </c>
      <c r="R157" s="2">
        <v>1.132695</v>
      </c>
      <c r="S157" s="2">
        <v>0.94469999999999998</v>
      </c>
      <c r="T157" s="2">
        <v>13.315815000000001</v>
      </c>
      <c r="U157" s="2">
        <v>9.0700000000000003E-2</v>
      </c>
      <c r="V157" s="2">
        <v>30.605499999999999</v>
      </c>
      <c r="W157" s="2">
        <v>0.75129999999999997</v>
      </c>
      <c r="X157" s="2">
        <v>73.986999999999995</v>
      </c>
      <c r="Y157" s="2">
        <v>3.1280000000000001</v>
      </c>
      <c r="Z157" s="2"/>
    </row>
    <row r="158" spans="1:26" x14ac:dyDescent="0.15">
      <c r="A158" s="3">
        <v>40237</v>
      </c>
      <c r="B158" s="2">
        <v>1.4673</v>
      </c>
      <c r="C158" s="2">
        <v>1.6747999999999998</v>
      </c>
      <c r="D158" s="2">
        <v>19.7075</v>
      </c>
      <c r="E158" s="2">
        <v>18.104500000000002</v>
      </c>
      <c r="F158" s="2">
        <v>5.6495999999999995</v>
      </c>
      <c r="G158" s="2">
        <v>0.54069999999999996</v>
      </c>
      <c r="H158" s="2">
        <v>36.542999999999999</v>
      </c>
      <c r="I158" s="2">
        <v>3.5535000000000001</v>
      </c>
      <c r="J158" s="2">
        <v>14.7395</v>
      </c>
      <c r="K158" s="2">
        <v>70.667000000000002</v>
      </c>
      <c r="L158" s="2">
        <v>1.0714999999999999</v>
      </c>
      <c r="M158" s="2">
        <v>1.0143</v>
      </c>
      <c r="N158" s="2">
        <v>27.812000000000001</v>
      </c>
      <c r="O158" s="2">
        <v>58.085000000000001</v>
      </c>
      <c r="P158" s="2">
        <v>8.2750000000000004</v>
      </c>
      <c r="Q158" s="2">
        <v>0.1396</v>
      </c>
      <c r="R158" s="2">
        <v>1.18696</v>
      </c>
      <c r="S158" s="2">
        <v>0.95008000000000004</v>
      </c>
      <c r="T158" s="2">
        <v>13.793379999999999</v>
      </c>
      <c r="U158" s="2">
        <v>9.2499999999999999E-2</v>
      </c>
      <c r="V158" s="2">
        <v>31.351500000000001</v>
      </c>
      <c r="W158" s="2">
        <v>0.74750000000000005</v>
      </c>
      <c r="X158" s="2">
        <v>75.848500000000001</v>
      </c>
      <c r="Y158" s="2">
        <v>3.2309999999999999</v>
      </c>
      <c r="Z158" s="2"/>
    </row>
    <row r="159" spans="1:26" x14ac:dyDescent="0.15">
      <c r="A159" s="3">
        <v>40268</v>
      </c>
      <c r="B159" s="2">
        <v>1.4483999999999999</v>
      </c>
      <c r="C159" s="2">
        <v>1.6052999999999999</v>
      </c>
      <c r="D159" s="2">
        <v>19.459600000000002</v>
      </c>
      <c r="E159" s="2">
        <v>18.0078</v>
      </c>
      <c r="F159" s="2">
        <v>5.6646000000000001</v>
      </c>
      <c r="G159" s="2">
        <v>0.5454</v>
      </c>
      <c r="H159" s="2">
        <v>37.189599999999999</v>
      </c>
      <c r="I159" s="2">
        <v>3.6082999999999998</v>
      </c>
      <c r="J159" s="2">
        <v>14.883900000000001</v>
      </c>
      <c r="K159" s="2">
        <v>69.474783000000002</v>
      </c>
      <c r="L159" s="2">
        <v>1.0668</v>
      </c>
      <c r="M159" s="2">
        <v>1.0414000000000001</v>
      </c>
      <c r="N159" s="2">
        <v>27.6157</v>
      </c>
      <c r="O159" s="2">
        <v>59.673900000000003</v>
      </c>
      <c r="P159" s="2">
        <v>8.4761000000000006</v>
      </c>
      <c r="Q159" s="2">
        <v>0.14349999999999999</v>
      </c>
      <c r="R159" s="2">
        <v>1.177835</v>
      </c>
      <c r="S159" s="2">
        <v>0.97277800000000003</v>
      </c>
      <c r="T159" s="2">
        <v>13.744429999999999</v>
      </c>
      <c r="U159" s="2">
        <v>9.3799999999999994E-2</v>
      </c>
      <c r="V159" s="2">
        <v>32.082999999999998</v>
      </c>
      <c r="W159" s="2">
        <v>0.75019999999999998</v>
      </c>
      <c r="X159" s="2">
        <v>76.183499999999995</v>
      </c>
      <c r="Y159" s="2">
        <v>3.2793000000000001</v>
      </c>
      <c r="Z159" s="2"/>
    </row>
    <row r="160" spans="1:26" x14ac:dyDescent="0.15">
      <c r="A160" s="3">
        <v>40298</v>
      </c>
      <c r="B160" s="2">
        <v>1.4339</v>
      </c>
      <c r="C160" s="2">
        <v>1.639</v>
      </c>
      <c r="D160" s="2">
        <v>19.260999999999999</v>
      </c>
      <c r="E160" s="2">
        <v>18.048999999999999</v>
      </c>
      <c r="F160" s="2">
        <v>5.6675000000000004</v>
      </c>
      <c r="G160" s="2">
        <v>0.54020000000000001</v>
      </c>
      <c r="H160" s="2">
        <v>36.991500000000002</v>
      </c>
      <c r="I160" s="2">
        <v>3.6625000000000001</v>
      </c>
      <c r="J160" s="2">
        <v>14.826000000000001</v>
      </c>
      <c r="K160" s="2">
        <v>71.623500000000007</v>
      </c>
      <c r="L160" s="2">
        <v>1.0684</v>
      </c>
      <c r="M160" s="2">
        <v>1.0643</v>
      </c>
      <c r="N160" s="2">
        <v>27.543500000000002</v>
      </c>
      <c r="O160" s="2">
        <v>60.85</v>
      </c>
      <c r="P160" s="2">
        <v>8.7304999999999993</v>
      </c>
      <c r="Q160" s="2">
        <v>0.1454</v>
      </c>
      <c r="R160" s="2">
        <v>1.14381</v>
      </c>
      <c r="S160" s="2">
        <v>0.99014000000000002</v>
      </c>
      <c r="T160" s="2">
        <v>13.76329</v>
      </c>
      <c r="U160" s="2">
        <v>9.5899999999999999E-2</v>
      </c>
      <c r="V160" s="2">
        <v>33.314999999999998</v>
      </c>
      <c r="W160" s="2">
        <v>0.76100000000000001</v>
      </c>
      <c r="X160" s="2">
        <v>77.358000000000004</v>
      </c>
      <c r="Y160" s="2">
        <v>3.3077999999999999</v>
      </c>
      <c r="Z160" s="2"/>
    </row>
    <row r="161" spans="1:26" x14ac:dyDescent="0.15">
      <c r="A161" s="3">
        <v>40329</v>
      </c>
      <c r="B161" s="2">
        <v>1.4198999999999999</v>
      </c>
      <c r="C161" s="2">
        <v>1.6551</v>
      </c>
      <c r="D161" s="2">
        <v>19.076799999999999</v>
      </c>
      <c r="E161" s="2">
        <v>17.988399999999999</v>
      </c>
      <c r="F161" s="2">
        <v>5.5331000000000001</v>
      </c>
      <c r="G161" s="2">
        <v>0.51339999999999997</v>
      </c>
      <c r="H161" s="2">
        <v>35.023200000000003</v>
      </c>
      <c r="I161" s="2">
        <v>3.7063000000000001</v>
      </c>
      <c r="J161" s="2">
        <v>14.6737</v>
      </c>
      <c r="K161" s="2">
        <v>72.817894999999993</v>
      </c>
      <c r="L161" s="2">
        <v>1.1284000000000001</v>
      </c>
      <c r="M161" s="2">
        <v>1.0845</v>
      </c>
      <c r="N161" s="2">
        <v>28.903700000000001</v>
      </c>
      <c r="O161" s="2">
        <v>62.378900000000002</v>
      </c>
      <c r="P161" s="2">
        <v>8.86</v>
      </c>
      <c r="Q161" s="2">
        <v>0.14760000000000001</v>
      </c>
      <c r="R161" s="2">
        <v>1.2246950000000001</v>
      </c>
      <c r="S161" s="2">
        <v>0.983568</v>
      </c>
      <c r="T161" s="2">
        <v>14.491168</v>
      </c>
      <c r="U161" s="2">
        <v>9.6699999999999994E-2</v>
      </c>
      <c r="V161" s="2">
        <v>34.672600000000003</v>
      </c>
      <c r="W161" s="2">
        <v>0.78859999999999997</v>
      </c>
      <c r="X161" s="2">
        <v>80.937899999999999</v>
      </c>
      <c r="Y161" s="2">
        <v>3.4813999999999998</v>
      </c>
      <c r="Z161" s="2"/>
    </row>
    <row r="162" spans="1:26" x14ac:dyDescent="0.15">
      <c r="A162" s="3">
        <v>40359</v>
      </c>
      <c r="B162" s="2">
        <v>1.3774</v>
      </c>
      <c r="C162" s="2">
        <v>1.6623999999999999</v>
      </c>
      <c r="D162" s="2">
        <v>18.5077</v>
      </c>
      <c r="E162" s="2">
        <v>17.395900000000001</v>
      </c>
      <c r="F162" s="2">
        <v>5.3430999999999997</v>
      </c>
      <c r="G162" s="2">
        <v>0.48980000000000001</v>
      </c>
      <c r="H162" s="2">
        <v>33.571800000000003</v>
      </c>
      <c r="I162" s="2">
        <v>3.6095000000000002</v>
      </c>
      <c r="J162" s="2">
        <v>14.383599999999999</v>
      </c>
      <c r="K162" s="2">
        <v>71.415454999999994</v>
      </c>
      <c r="L162" s="2">
        <v>1.1282000000000001</v>
      </c>
      <c r="M162" s="2">
        <v>1.0860000000000001</v>
      </c>
      <c r="N162" s="2">
        <v>28.716799999999999</v>
      </c>
      <c r="O162" s="2">
        <v>62.45</v>
      </c>
      <c r="P162" s="2">
        <v>8.8618000000000006</v>
      </c>
      <c r="Q162" s="2">
        <v>0.1474</v>
      </c>
      <c r="R162" s="2">
        <v>1.2407999999999999</v>
      </c>
      <c r="S162" s="2">
        <v>0.96119500000000002</v>
      </c>
      <c r="T162" s="2">
        <v>14.484095</v>
      </c>
      <c r="U162" s="2">
        <v>9.2899999999999996E-2</v>
      </c>
      <c r="V162" s="2">
        <v>34.527299999999997</v>
      </c>
      <c r="W162" s="2">
        <v>0.77859999999999996</v>
      </c>
      <c r="X162" s="2">
        <v>80.616799999999998</v>
      </c>
      <c r="Y162" s="2">
        <v>3.4725999999999999</v>
      </c>
      <c r="Z162" s="2"/>
    </row>
    <row r="163" spans="1:26" x14ac:dyDescent="0.15">
      <c r="A163" s="3">
        <v>40390</v>
      </c>
      <c r="B163" s="2">
        <v>1.3471</v>
      </c>
      <c r="C163" s="2">
        <v>1.6111</v>
      </c>
      <c r="D163" s="2">
        <v>18.072700000000001</v>
      </c>
      <c r="E163" s="2">
        <v>16.767700000000001</v>
      </c>
      <c r="F163" s="2">
        <v>5.3156999999999996</v>
      </c>
      <c r="G163" s="2">
        <v>0.47460000000000002</v>
      </c>
      <c r="H163" s="2">
        <v>33.015500000000003</v>
      </c>
      <c r="I163" s="2">
        <v>3.4426999999999999</v>
      </c>
      <c r="J163" s="2">
        <v>14.1723</v>
      </c>
      <c r="K163" s="2">
        <v>68.398182000000006</v>
      </c>
      <c r="L163" s="2">
        <v>1.0548999999999999</v>
      </c>
      <c r="M163" s="2">
        <v>1.0107999999999999</v>
      </c>
      <c r="N163" s="2">
        <v>26.7882</v>
      </c>
      <c r="O163" s="2">
        <v>59.545499999999997</v>
      </c>
      <c r="P163" s="2">
        <v>8.2032000000000007</v>
      </c>
      <c r="Q163" s="2">
        <v>0.13969999999999999</v>
      </c>
      <c r="R163" s="2">
        <v>1.203786</v>
      </c>
      <c r="S163" s="2">
        <v>0.92329099999999997</v>
      </c>
      <c r="T163" s="2">
        <v>13.562576999999999</v>
      </c>
      <c r="U163" s="2">
        <v>8.7499999999999994E-2</v>
      </c>
      <c r="V163" s="2">
        <v>32.891399999999997</v>
      </c>
      <c r="W163" s="2">
        <v>0.751</v>
      </c>
      <c r="X163" s="2">
        <v>76.5518</v>
      </c>
      <c r="Y163" s="2">
        <v>3.2614999999999998</v>
      </c>
      <c r="Z163" s="2"/>
    </row>
    <row r="164" spans="1:26" x14ac:dyDescent="0.15">
      <c r="A164" s="3">
        <v>40421</v>
      </c>
      <c r="B164" s="2">
        <v>1.3428</v>
      </c>
      <c r="C164" s="2">
        <v>1.6284999999999998</v>
      </c>
      <c r="D164" s="2">
        <v>18.022300000000001</v>
      </c>
      <c r="E164" s="2">
        <v>16.920000000000002</v>
      </c>
      <c r="F164" s="2">
        <v>5.4115000000000002</v>
      </c>
      <c r="G164" s="2">
        <v>0.4773</v>
      </c>
      <c r="H164" s="2">
        <v>33.671799999999998</v>
      </c>
      <c r="I164" s="2">
        <v>3.4232</v>
      </c>
      <c r="J164" s="2">
        <v>14.243600000000001</v>
      </c>
      <c r="K164" s="2">
        <v>68.84</v>
      </c>
      <c r="L164" s="2">
        <v>1.0398000000000001</v>
      </c>
      <c r="M164" s="2">
        <v>1.0007999999999999</v>
      </c>
      <c r="N164" s="2">
        <v>26.386399999999998</v>
      </c>
      <c r="O164" s="2">
        <v>59.1</v>
      </c>
      <c r="P164" s="2">
        <v>8.1559000000000008</v>
      </c>
      <c r="Q164" s="2">
        <v>0.14219999999999999</v>
      </c>
      <c r="R164" s="2">
        <v>1.2171050000000001</v>
      </c>
      <c r="S164" s="2">
        <v>0.93606400000000001</v>
      </c>
      <c r="T164" s="2">
        <v>13.380390999999999</v>
      </c>
      <c r="U164" s="2">
        <v>8.8099999999999998E-2</v>
      </c>
      <c r="V164" s="2">
        <v>32.96</v>
      </c>
      <c r="W164" s="2">
        <v>0.74299999999999999</v>
      </c>
      <c r="X164" s="2">
        <v>76.6755</v>
      </c>
      <c r="Y164" s="2">
        <v>3.2734999999999999</v>
      </c>
      <c r="Z164" s="2"/>
    </row>
    <row r="165" spans="1:26" x14ac:dyDescent="0.15">
      <c r="A165" s="3">
        <v>40451</v>
      </c>
      <c r="B165" s="2">
        <v>1.3085</v>
      </c>
      <c r="C165" s="2">
        <v>1.5594000000000001</v>
      </c>
      <c r="D165" s="2">
        <v>17.5655</v>
      </c>
      <c r="E165" s="2">
        <v>16.517299999999999</v>
      </c>
      <c r="F165" s="2">
        <v>5.3017000000000003</v>
      </c>
      <c r="G165" s="2">
        <v>0.46339999999999998</v>
      </c>
      <c r="H165" s="2">
        <v>33.069099999999999</v>
      </c>
      <c r="I165" s="2">
        <v>3.2555000000000001</v>
      </c>
      <c r="J165" s="2">
        <v>14.175000000000001</v>
      </c>
      <c r="K165" s="2">
        <v>67.014544999999998</v>
      </c>
      <c r="L165" s="2">
        <v>1.0023</v>
      </c>
      <c r="M165" s="2">
        <v>0.96799999999999997</v>
      </c>
      <c r="N165" s="2">
        <v>25.342300000000002</v>
      </c>
      <c r="O165" s="2">
        <v>58.195500000000003</v>
      </c>
      <c r="P165" s="2">
        <v>7.8155000000000001</v>
      </c>
      <c r="Q165" s="2">
        <v>0.14019999999999999</v>
      </c>
      <c r="R165" s="2">
        <v>1.1876770000000001</v>
      </c>
      <c r="S165" s="2">
        <v>0.93807700000000005</v>
      </c>
      <c r="T165" s="2">
        <v>12.905709</v>
      </c>
      <c r="U165" s="2">
        <v>8.6199999999999999E-2</v>
      </c>
      <c r="V165" s="2">
        <v>32.2545</v>
      </c>
      <c r="W165" s="2">
        <v>0.72819999999999996</v>
      </c>
      <c r="X165" s="2">
        <v>75.028599999999997</v>
      </c>
      <c r="Y165" s="2">
        <v>3.2502</v>
      </c>
      <c r="Z165" s="2"/>
    </row>
    <row r="166" spans="1:26" x14ac:dyDescent="0.15">
      <c r="A166" s="3">
        <v>40482</v>
      </c>
      <c r="B166" s="2">
        <v>1.3461000000000001</v>
      </c>
      <c r="C166" s="2">
        <v>1.5348999999999999</v>
      </c>
      <c r="D166" s="2">
        <v>18.0486</v>
      </c>
      <c r="E166" s="2">
        <v>16.591899999999999</v>
      </c>
      <c r="F166" s="2">
        <v>5.4824999999999999</v>
      </c>
      <c r="G166" s="2">
        <v>0.49030000000000001</v>
      </c>
      <c r="H166" s="2">
        <v>34.0381</v>
      </c>
      <c r="I166" s="2">
        <v>3.1943000000000001</v>
      </c>
      <c r="J166" s="2">
        <v>14.505700000000001</v>
      </c>
      <c r="K166" s="2">
        <v>67.878095000000002</v>
      </c>
      <c r="L166" s="2">
        <v>0.96850000000000003</v>
      </c>
      <c r="M166" s="2">
        <v>0.9506</v>
      </c>
      <c r="N166" s="2">
        <v>24.4557</v>
      </c>
      <c r="O166" s="2">
        <v>57.528599999999997</v>
      </c>
      <c r="P166" s="2">
        <v>7.7789999999999999</v>
      </c>
      <c r="Q166" s="2">
        <v>0.13980000000000001</v>
      </c>
      <c r="R166" s="2">
        <v>1.1840519999999999</v>
      </c>
      <c r="S166" s="2">
        <v>0.94989000000000001</v>
      </c>
      <c r="T166" s="2">
        <v>12.481762</v>
      </c>
      <c r="U166" s="2">
        <v>8.6199999999999999E-2</v>
      </c>
      <c r="V166" s="2">
        <v>31.225200000000001</v>
      </c>
      <c r="W166" s="2">
        <v>0.72689999999999999</v>
      </c>
      <c r="X166" s="2">
        <v>74.260000000000005</v>
      </c>
      <c r="Y166" s="2">
        <v>3.2309000000000001</v>
      </c>
      <c r="Z166" s="2"/>
    </row>
    <row r="167" spans="1:26" x14ac:dyDescent="0.15">
      <c r="A167" s="3">
        <v>40512</v>
      </c>
      <c r="B167" s="2">
        <v>1.3445</v>
      </c>
      <c r="C167" s="2">
        <v>1.5703</v>
      </c>
      <c r="D167" s="2">
        <v>18.031400000000001</v>
      </c>
      <c r="E167" s="2">
        <v>16.510899999999999</v>
      </c>
      <c r="F167" s="2">
        <v>5.4562999999999997</v>
      </c>
      <c r="G167" s="2">
        <v>0.48780000000000001</v>
      </c>
      <c r="H167" s="2">
        <v>34.0259</v>
      </c>
      <c r="I167" s="2">
        <v>3.1714000000000002</v>
      </c>
      <c r="J167" s="2">
        <v>14.428599999999999</v>
      </c>
      <c r="K167" s="2">
        <v>68.156363999999996</v>
      </c>
      <c r="L167" s="2">
        <v>0.98309999999999997</v>
      </c>
      <c r="M167" s="2">
        <v>0.97109999999999996</v>
      </c>
      <c r="N167" s="2">
        <v>24.7545</v>
      </c>
      <c r="O167" s="2">
        <v>57.404499999999999</v>
      </c>
      <c r="P167" s="2">
        <v>7.9732000000000003</v>
      </c>
      <c r="Q167" s="2">
        <v>0.1406</v>
      </c>
      <c r="R167" s="2">
        <v>1.1928730000000001</v>
      </c>
      <c r="S167" s="2">
        <v>0.97297299999999998</v>
      </c>
      <c r="T167" s="2">
        <v>12.675309</v>
      </c>
      <c r="U167" s="2">
        <v>8.6999999999999994E-2</v>
      </c>
      <c r="V167" s="2">
        <v>31.542300000000001</v>
      </c>
      <c r="W167" s="2">
        <v>0.75870000000000004</v>
      </c>
      <c r="X167" s="2">
        <v>75.714100000000002</v>
      </c>
      <c r="Y167" s="2">
        <v>3.2881999999999998</v>
      </c>
      <c r="Z167" s="2"/>
    </row>
    <row r="168" spans="1:26" x14ac:dyDescent="0.15">
      <c r="A168" s="3">
        <v>40543</v>
      </c>
      <c r="B168" s="2">
        <v>1.2806</v>
      </c>
      <c r="C168" s="2">
        <v>1.5110000000000001</v>
      </c>
      <c r="D168" s="2">
        <v>17.180900000000001</v>
      </c>
      <c r="E168" s="2">
        <v>16.180399999999999</v>
      </c>
      <c r="F168" s="2">
        <v>5.0865999999999998</v>
      </c>
      <c r="G168" s="2">
        <v>0.46110000000000001</v>
      </c>
      <c r="H168" s="2">
        <v>32.036499999999997</v>
      </c>
      <c r="I168" s="2">
        <v>3.1404000000000001</v>
      </c>
      <c r="J168" s="2">
        <v>14.1265</v>
      </c>
      <c r="K168" s="2">
        <v>63.629130000000004</v>
      </c>
      <c r="L168" s="2">
        <v>0.96830000000000005</v>
      </c>
      <c r="M168" s="2">
        <v>0.96030000000000004</v>
      </c>
      <c r="N168" s="2">
        <v>24.325199999999999</v>
      </c>
      <c r="O168" s="2">
        <v>57.1</v>
      </c>
      <c r="P168" s="2">
        <v>7.8135000000000003</v>
      </c>
      <c r="Q168" s="2">
        <v>0.1416</v>
      </c>
      <c r="R168" s="2">
        <v>1.162957</v>
      </c>
      <c r="S168" s="2">
        <v>0.96190900000000001</v>
      </c>
      <c r="T168" s="2">
        <v>12.454496000000001</v>
      </c>
      <c r="U168" s="2">
        <v>8.4500000000000006E-2</v>
      </c>
      <c r="V168" s="2">
        <v>30.956099999999999</v>
      </c>
      <c r="W168" s="2">
        <v>0.72760000000000002</v>
      </c>
      <c r="X168" s="2">
        <v>74.099599999999995</v>
      </c>
      <c r="Y168" s="2">
        <v>3.2149000000000001</v>
      </c>
      <c r="Z168" s="2"/>
    </row>
    <row r="169" spans="1:26" x14ac:dyDescent="0.15">
      <c r="A169" s="3">
        <v>40574</v>
      </c>
      <c r="B169" s="2">
        <v>1.2779</v>
      </c>
      <c r="C169" s="2">
        <v>1.5079</v>
      </c>
      <c r="D169" s="2">
        <v>17.1448</v>
      </c>
      <c r="E169" s="2">
        <v>16.32</v>
      </c>
      <c r="F169" s="2">
        <v>5.2229000000000001</v>
      </c>
      <c r="G169" s="2">
        <v>0.4637</v>
      </c>
      <c r="H169" s="2">
        <v>32.848100000000002</v>
      </c>
      <c r="I169" s="2">
        <v>3.1718999999999999</v>
      </c>
      <c r="J169" s="2">
        <v>14.32</v>
      </c>
      <c r="K169" s="2">
        <v>61.136189999999999</v>
      </c>
      <c r="L169" s="2">
        <v>0.95689999999999997</v>
      </c>
      <c r="M169" s="2">
        <v>0.96250000000000002</v>
      </c>
      <c r="N169" s="2">
        <v>24.014299999999999</v>
      </c>
      <c r="O169" s="2">
        <v>57.104799999999997</v>
      </c>
      <c r="P169" s="2">
        <v>7.8871000000000002</v>
      </c>
      <c r="Q169" s="2">
        <v>0.13819999999999999</v>
      </c>
      <c r="R169" s="2">
        <v>1.15801</v>
      </c>
      <c r="S169" s="2">
        <v>0.95262899999999995</v>
      </c>
      <c r="T169" s="2">
        <v>12.297176</v>
      </c>
      <c r="U169" s="2">
        <v>8.5500000000000007E-2</v>
      </c>
      <c r="V169" s="2">
        <v>31.2486</v>
      </c>
      <c r="W169" s="2">
        <v>0.73229999999999995</v>
      </c>
      <c r="X169" s="2">
        <v>74.314800000000005</v>
      </c>
      <c r="Y169" s="2">
        <v>3.1295000000000002</v>
      </c>
      <c r="Z169" s="2"/>
    </row>
    <row r="170" spans="1:26" x14ac:dyDescent="0.15">
      <c r="A170" s="3">
        <v>40602</v>
      </c>
      <c r="B170" s="2">
        <v>1.2966</v>
      </c>
      <c r="C170" s="2">
        <v>1.5327</v>
      </c>
      <c r="D170" s="2">
        <v>17.387499999999999</v>
      </c>
      <c r="E170" s="2">
        <v>16.547499999999999</v>
      </c>
      <c r="F170" s="2">
        <v>5.3385999999999996</v>
      </c>
      <c r="G170" s="2">
        <v>0.47799999999999998</v>
      </c>
      <c r="H170" s="2">
        <v>33.026000000000003</v>
      </c>
      <c r="I170" s="2">
        <v>3.2465000000000002</v>
      </c>
      <c r="J170" s="2">
        <v>14.7355</v>
      </c>
      <c r="K170" s="2">
        <v>59.710500000000003</v>
      </c>
      <c r="L170" s="2">
        <v>0.94989999999999997</v>
      </c>
      <c r="M170" s="2">
        <v>0.96089999999999998</v>
      </c>
      <c r="N170" s="2">
        <v>23.604500000000002</v>
      </c>
      <c r="O170" s="2">
        <v>56.84</v>
      </c>
      <c r="P170" s="2">
        <v>7.8680000000000003</v>
      </c>
      <c r="Q170" s="2">
        <v>0.1318</v>
      </c>
      <c r="R170" s="2">
        <v>1.15001</v>
      </c>
      <c r="S170" s="2">
        <v>0.95726</v>
      </c>
      <c r="T170" s="2">
        <v>12.19403</v>
      </c>
      <c r="U170" s="2">
        <v>8.4900000000000003E-2</v>
      </c>
      <c r="V170" s="2">
        <v>31.164000000000001</v>
      </c>
      <c r="W170" s="2">
        <v>0.72340000000000004</v>
      </c>
      <c r="X170" s="2">
        <v>74.364999999999995</v>
      </c>
      <c r="Y170" s="2">
        <v>3.0916000000000001</v>
      </c>
      <c r="Z170" s="2"/>
    </row>
    <row r="171" spans="1:26" x14ac:dyDescent="0.15">
      <c r="A171" s="3">
        <v>40633</v>
      </c>
      <c r="B171" s="2">
        <v>1.2879</v>
      </c>
      <c r="C171" s="2">
        <v>1.4863999999999999</v>
      </c>
      <c r="D171" s="2">
        <v>17.268799999999999</v>
      </c>
      <c r="E171" s="2">
        <v>16.436199999999999</v>
      </c>
      <c r="F171" s="2">
        <v>5.2751999999999999</v>
      </c>
      <c r="G171" s="2">
        <v>0.47510000000000002</v>
      </c>
      <c r="H171" s="2">
        <v>32.091299999999997</v>
      </c>
      <c r="I171" s="2">
        <v>3.2351999999999999</v>
      </c>
      <c r="J171" s="2">
        <v>14.4887</v>
      </c>
      <c r="K171" s="2">
        <v>58.156086999999999</v>
      </c>
      <c r="L171" s="2">
        <v>0.91969999999999996</v>
      </c>
      <c r="M171" s="2">
        <v>0.94220000000000004</v>
      </c>
      <c r="N171" s="2">
        <v>22.770900000000001</v>
      </c>
      <c r="O171" s="2">
        <v>55.421700000000001</v>
      </c>
      <c r="P171" s="2">
        <v>7.6577999999999999</v>
      </c>
      <c r="Q171" s="2">
        <v>0.13270000000000001</v>
      </c>
      <c r="R171" s="2">
        <v>1.124593</v>
      </c>
      <c r="S171" s="2">
        <v>0.92945100000000003</v>
      </c>
      <c r="T171" s="2">
        <v>11.8012</v>
      </c>
      <c r="U171" s="2">
        <v>8.2100000000000006E-2</v>
      </c>
      <c r="V171" s="2">
        <v>30.2852</v>
      </c>
      <c r="W171" s="2">
        <v>0.68179999999999996</v>
      </c>
      <c r="X171" s="2">
        <v>72.504300000000001</v>
      </c>
      <c r="Y171" s="2">
        <v>3.0276999999999998</v>
      </c>
      <c r="Z171" s="2"/>
    </row>
    <row r="172" spans="1:26" x14ac:dyDescent="0.15">
      <c r="A172" s="3">
        <v>40663</v>
      </c>
      <c r="B172" s="2">
        <v>1.2978000000000001</v>
      </c>
      <c r="C172" s="2">
        <v>1.47</v>
      </c>
      <c r="D172" s="2">
        <v>17.3995</v>
      </c>
      <c r="E172" s="2">
        <v>16.603200000000001</v>
      </c>
      <c r="F172" s="2">
        <v>5.3391000000000002</v>
      </c>
      <c r="G172" s="2">
        <v>0.48849999999999999</v>
      </c>
      <c r="H172" s="2">
        <v>32.6526</v>
      </c>
      <c r="I172" s="2">
        <v>3.2010999999999998</v>
      </c>
      <c r="J172" s="2">
        <v>14.4521</v>
      </c>
      <c r="K172" s="2">
        <v>58.961053</v>
      </c>
      <c r="L172" s="2">
        <v>0.89870000000000005</v>
      </c>
      <c r="M172" s="2">
        <v>0.93769999999999998</v>
      </c>
      <c r="N172" s="2">
        <v>22.0916</v>
      </c>
      <c r="O172" s="2">
        <v>56.594700000000003</v>
      </c>
      <c r="P172" s="2">
        <v>7.6657999999999999</v>
      </c>
      <c r="Q172" s="2">
        <v>0.13350000000000001</v>
      </c>
      <c r="R172" s="2">
        <v>1.077826</v>
      </c>
      <c r="S172" s="2">
        <v>0.94921100000000003</v>
      </c>
      <c r="T172" s="2">
        <v>11.558616000000001</v>
      </c>
      <c r="U172" s="2">
        <v>8.2799999999999999E-2</v>
      </c>
      <c r="V172" s="2">
        <v>29.819500000000001</v>
      </c>
      <c r="W172" s="2">
        <v>0.70730000000000004</v>
      </c>
      <c r="X172" s="2">
        <v>71.976299999999995</v>
      </c>
      <c r="Y172" s="2">
        <v>2.9855</v>
      </c>
      <c r="Z172" s="2"/>
    </row>
    <row r="173" spans="1:26" x14ac:dyDescent="0.15">
      <c r="A173" s="3">
        <v>40694</v>
      </c>
      <c r="B173" s="2">
        <v>1.254</v>
      </c>
      <c r="C173" s="2">
        <v>1.4274</v>
      </c>
      <c r="D173" s="2">
        <v>16.814499999999999</v>
      </c>
      <c r="E173" s="2">
        <v>15.986800000000001</v>
      </c>
      <c r="F173" s="2">
        <v>5.1398000000000001</v>
      </c>
      <c r="G173" s="2">
        <v>0.4698</v>
      </c>
      <c r="H173" s="2">
        <v>31.822700000000001</v>
      </c>
      <c r="I173" s="2">
        <v>3.1309</v>
      </c>
      <c r="J173" s="2">
        <v>13.995900000000001</v>
      </c>
      <c r="K173" s="2">
        <v>55.449545000000001</v>
      </c>
      <c r="L173" s="2">
        <v>0.87350000000000005</v>
      </c>
      <c r="M173" s="2">
        <v>0.90310000000000001</v>
      </c>
      <c r="N173" s="2">
        <v>21.373200000000001</v>
      </c>
      <c r="O173" s="2">
        <v>54.136400000000002</v>
      </c>
      <c r="P173" s="2">
        <v>7.4954999999999998</v>
      </c>
      <c r="Q173" s="2">
        <v>0.12740000000000001</v>
      </c>
      <c r="R173" s="2">
        <v>1.0757680000000001</v>
      </c>
      <c r="S173" s="2">
        <v>0.93332700000000002</v>
      </c>
      <c r="T173" s="2">
        <v>11.234776999999999</v>
      </c>
      <c r="U173" s="2">
        <v>8.0600000000000005E-2</v>
      </c>
      <c r="V173" s="2">
        <v>28.970500000000001</v>
      </c>
      <c r="W173" s="2">
        <v>0.69569999999999999</v>
      </c>
      <c r="X173" s="2">
        <v>70.543599999999998</v>
      </c>
      <c r="Y173" s="2">
        <v>2.8872999999999998</v>
      </c>
      <c r="Z173" s="2"/>
    </row>
    <row r="174" spans="1:26" x14ac:dyDescent="0.15">
      <c r="A174" s="3">
        <v>40724</v>
      </c>
      <c r="B174" s="2">
        <v>1.2093</v>
      </c>
      <c r="C174" s="2">
        <v>1.3616999999999999</v>
      </c>
      <c r="D174" s="2">
        <v>16.2105</v>
      </c>
      <c r="E174" s="2">
        <v>15.4238</v>
      </c>
      <c r="F174" s="2">
        <v>4.9791999999999996</v>
      </c>
      <c r="G174" s="2">
        <v>0.4531</v>
      </c>
      <c r="H174" s="2">
        <v>30.445</v>
      </c>
      <c r="I174" s="2">
        <v>3.0015000000000001</v>
      </c>
      <c r="J174" s="2">
        <v>13.259</v>
      </c>
      <c r="K174" s="2">
        <v>52.368499999999997</v>
      </c>
      <c r="L174" s="2">
        <v>0.84030000000000005</v>
      </c>
      <c r="M174" s="2">
        <v>0.85960000000000003</v>
      </c>
      <c r="N174" s="2">
        <v>20.500499999999999</v>
      </c>
      <c r="O174" s="2">
        <v>52.93</v>
      </c>
      <c r="P174" s="2">
        <v>7.1130000000000004</v>
      </c>
      <c r="Q174" s="2">
        <v>0.1236</v>
      </c>
      <c r="R174" s="2">
        <v>1.044214</v>
      </c>
      <c r="S174" s="2">
        <v>0.89056199999999996</v>
      </c>
      <c r="T174" s="2">
        <v>10.79167</v>
      </c>
      <c r="U174" s="2">
        <v>7.7799999999999994E-2</v>
      </c>
      <c r="V174" s="2">
        <v>27.731999999999999</v>
      </c>
      <c r="W174" s="2">
        <v>0.68440000000000001</v>
      </c>
      <c r="X174" s="2">
        <v>68.054000000000002</v>
      </c>
      <c r="Y174" s="2">
        <v>2.7503000000000002</v>
      </c>
      <c r="Z174" s="2"/>
    </row>
    <row r="175" spans="1:26" x14ac:dyDescent="0.15">
      <c r="A175" s="3">
        <v>40755</v>
      </c>
      <c r="B175" s="2">
        <v>1.1778</v>
      </c>
      <c r="C175" s="2">
        <v>1.3289</v>
      </c>
      <c r="D175" s="2">
        <v>15.792899999999999</v>
      </c>
      <c r="E175" s="2">
        <v>15.123799999999999</v>
      </c>
      <c r="F175" s="2">
        <v>4.8369</v>
      </c>
      <c r="G175" s="2">
        <v>0.44</v>
      </c>
      <c r="H175" s="2">
        <v>29.491900000000001</v>
      </c>
      <c r="I175" s="2">
        <v>2.9519000000000002</v>
      </c>
      <c r="J175" s="2">
        <v>12.891400000000001</v>
      </c>
      <c r="K175" s="2">
        <v>49.738095000000001</v>
      </c>
      <c r="L175" s="2">
        <v>0.82440000000000002</v>
      </c>
      <c r="M175" s="2">
        <v>0.86180000000000001</v>
      </c>
      <c r="N175" s="2">
        <v>19.962399999999999</v>
      </c>
      <c r="O175" s="2">
        <v>52.719000000000001</v>
      </c>
      <c r="P175" s="2">
        <v>7.0648</v>
      </c>
      <c r="Q175" s="2">
        <v>0.12130000000000001</v>
      </c>
      <c r="R175" s="2">
        <v>1.0381100000000001</v>
      </c>
      <c r="S175" s="2">
        <v>0.88722900000000005</v>
      </c>
      <c r="T175" s="2">
        <v>10.583038</v>
      </c>
      <c r="U175" s="2">
        <v>7.7899999999999997E-2</v>
      </c>
      <c r="V175" s="2">
        <v>27.520499999999998</v>
      </c>
      <c r="W175" s="2">
        <v>0.69630000000000003</v>
      </c>
      <c r="X175" s="2">
        <v>67.723799999999997</v>
      </c>
      <c r="Y175" s="2">
        <v>2.7362000000000002</v>
      </c>
      <c r="Z175" s="2"/>
    </row>
    <row r="176" spans="1:26" x14ac:dyDescent="0.15">
      <c r="A176" s="3">
        <v>40786</v>
      </c>
      <c r="B176" s="2">
        <v>1.1205000000000001</v>
      </c>
      <c r="C176" s="2">
        <v>1.2786999999999999</v>
      </c>
      <c r="D176" s="2">
        <v>15.053000000000001</v>
      </c>
      <c r="E176" s="2">
        <v>14.38</v>
      </c>
      <c r="F176" s="2">
        <v>4.6159999999999997</v>
      </c>
      <c r="G176" s="2">
        <v>0.41120000000000001</v>
      </c>
      <c r="H176" s="2">
        <v>27.1709</v>
      </c>
      <c r="I176" s="2">
        <v>2.7077</v>
      </c>
      <c r="J176" s="2">
        <v>12.227399999999999</v>
      </c>
      <c r="K176" s="2">
        <v>44.455455000000001</v>
      </c>
      <c r="L176" s="2">
        <v>0.78120000000000001</v>
      </c>
      <c r="M176" s="2">
        <v>0.79679999999999995</v>
      </c>
      <c r="N176" s="2">
        <v>18.725899999999999</v>
      </c>
      <c r="O176" s="2">
        <v>48.872700000000002</v>
      </c>
      <c r="P176" s="2">
        <v>6.3727</v>
      </c>
      <c r="Q176" s="2">
        <v>0.1104</v>
      </c>
      <c r="R176" s="2">
        <v>1.013617</v>
      </c>
      <c r="S176" s="2">
        <v>0.82117799999999996</v>
      </c>
      <c r="T176" s="2">
        <v>10.012718</v>
      </c>
      <c r="U176" s="2">
        <v>7.2599999999999998E-2</v>
      </c>
      <c r="V176" s="2">
        <v>26.135899999999999</v>
      </c>
      <c r="W176" s="2">
        <v>0.65310000000000001</v>
      </c>
      <c r="X176" s="2">
        <v>64.587299999999999</v>
      </c>
      <c r="Y176" s="2">
        <v>2.6103000000000001</v>
      </c>
      <c r="Z176" s="2"/>
    </row>
    <row r="177" spans="1:27" x14ac:dyDescent="0.15">
      <c r="A177" s="3">
        <v>40816</v>
      </c>
      <c r="B177" s="2">
        <v>1.2010000000000001</v>
      </c>
      <c r="C177" s="2">
        <v>1.3768</v>
      </c>
      <c r="D177" s="2">
        <v>16.130500000000001</v>
      </c>
      <c r="E177" s="2">
        <v>15.5459</v>
      </c>
      <c r="F177" s="2">
        <v>4.8921000000000001</v>
      </c>
      <c r="G177" s="2">
        <v>0.42209999999999998</v>
      </c>
      <c r="H177" s="2">
        <v>27.707699999999999</v>
      </c>
      <c r="I177" s="2">
        <v>2.8409</v>
      </c>
      <c r="J177" s="2">
        <v>13.1473</v>
      </c>
      <c r="K177" s="2">
        <v>48.546818000000002</v>
      </c>
      <c r="L177" s="2">
        <v>0.87229999999999996</v>
      </c>
      <c r="M177" s="2">
        <v>0.87109999999999999</v>
      </c>
      <c r="N177" s="2">
        <v>20.744499999999999</v>
      </c>
      <c r="O177" s="2">
        <v>50.2136</v>
      </c>
      <c r="P177" s="2">
        <v>6.6973000000000003</v>
      </c>
      <c r="Q177" s="2">
        <v>0.1157</v>
      </c>
      <c r="R177" s="2">
        <v>1.13615</v>
      </c>
      <c r="S177" s="2">
        <v>0.89278599999999997</v>
      </c>
      <c r="T177" s="2">
        <v>11.191655000000001</v>
      </c>
      <c r="U177" s="2">
        <v>7.7600000000000002E-2</v>
      </c>
      <c r="V177" s="2">
        <v>28.3127</v>
      </c>
      <c r="W177" s="2">
        <v>0.70930000000000004</v>
      </c>
      <c r="X177" s="2">
        <v>69.756799999999998</v>
      </c>
      <c r="Y177" s="2">
        <v>2.8654999999999999</v>
      </c>
      <c r="Z177" s="2"/>
    </row>
    <row r="178" spans="1:27" x14ac:dyDescent="0.15">
      <c r="A178" s="3">
        <v>40847</v>
      </c>
      <c r="B178" s="2">
        <v>1.2298</v>
      </c>
      <c r="C178" s="2">
        <v>1.4125000000000001</v>
      </c>
      <c r="D178" s="2">
        <v>16.518999999999998</v>
      </c>
      <c r="E178" s="2">
        <v>15.861000000000001</v>
      </c>
      <c r="F178" s="2">
        <v>4.9539999999999997</v>
      </c>
      <c r="G178" s="2">
        <v>0.41449999999999998</v>
      </c>
      <c r="H178" s="2">
        <v>28.2424</v>
      </c>
      <c r="I178" s="2">
        <v>2.87</v>
      </c>
      <c r="J178" s="2">
        <v>13.490500000000001</v>
      </c>
      <c r="K178" s="2">
        <v>49.040475999999998</v>
      </c>
      <c r="L178" s="2">
        <v>0.89749999999999996</v>
      </c>
      <c r="M178" s="2">
        <v>0.87870000000000004</v>
      </c>
      <c r="N178" s="2">
        <v>21.258600000000001</v>
      </c>
      <c r="O178" s="2">
        <v>50.490499999999997</v>
      </c>
      <c r="P178" s="2">
        <v>6.6795</v>
      </c>
      <c r="Q178" s="2">
        <v>0.11269999999999999</v>
      </c>
      <c r="R178" s="2">
        <v>1.170771</v>
      </c>
      <c r="S178" s="2">
        <v>0.90862900000000002</v>
      </c>
      <c r="T178" s="2">
        <v>11.538319</v>
      </c>
      <c r="U178" s="2">
        <v>7.7899999999999997E-2</v>
      </c>
      <c r="V178" s="2">
        <v>28.600999999999999</v>
      </c>
      <c r="W178" s="2">
        <v>0.70820000000000005</v>
      </c>
      <c r="X178" s="2">
        <v>70.256200000000007</v>
      </c>
      <c r="Y178" s="2">
        <v>2.9056999999999999</v>
      </c>
      <c r="Z178" s="2"/>
    </row>
    <row r="179" spans="1:27" x14ac:dyDescent="0.15">
      <c r="A179" s="3">
        <v>40877</v>
      </c>
      <c r="B179" s="2">
        <v>1.2315</v>
      </c>
      <c r="C179" s="2">
        <v>1.4346999999999999</v>
      </c>
      <c r="D179" s="2">
        <v>16.55</v>
      </c>
      <c r="E179" s="2">
        <v>15.813599999999999</v>
      </c>
      <c r="F179" s="2">
        <v>4.8369999999999997</v>
      </c>
      <c r="G179" s="2">
        <v>0.39779999999999999</v>
      </c>
      <c r="H179" s="2">
        <v>27.787700000000001</v>
      </c>
      <c r="I179" s="2">
        <v>2.9436</v>
      </c>
      <c r="J179" s="2">
        <v>13.4741</v>
      </c>
      <c r="K179" s="2">
        <v>50.085455000000003</v>
      </c>
      <c r="L179" s="2">
        <v>0.90820000000000001</v>
      </c>
      <c r="M179" s="2">
        <v>0.88500000000000001</v>
      </c>
      <c r="N179" s="2">
        <v>21.316400000000002</v>
      </c>
      <c r="O179" s="2">
        <v>50.818199999999997</v>
      </c>
      <c r="P179" s="2">
        <v>6.6336000000000004</v>
      </c>
      <c r="Q179" s="2">
        <v>0.1113</v>
      </c>
      <c r="R179" s="2">
        <v>1.1722140000000001</v>
      </c>
      <c r="S179" s="2">
        <v>0.91646399999999995</v>
      </c>
      <c r="T179" s="2">
        <v>11.669541000000001</v>
      </c>
      <c r="U179" s="2">
        <v>0.08</v>
      </c>
      <c r="V179" s="2">
        <v>28.775500000000001</v>
      </c>
      <c r="W179" s="2">
        <v>0.69969999999999999</v>
      </c>
      <c r="X179" s="2">
        <v>70.423199999999994</v>
      </c>
      <c r="Y179" s="2">
        <v>2.9325999999999999</v>
      </c>
      <c r="Z179" s="2"/>
    </row>
    <row r="180" spans="1:27" x14ac:dyDescent="0.15">
      <c r="A180" s="3">
        <v>40908</v>
      </c>
      <c r="B180" s="2">
        <v>1.2276</v>
      </c>
      <c r="C180" s="2">
        <v>1.4538</v>
      </c>
      <c r="D180" s="2">
        <v>16.510899999999999</v>
      </c>
      <c r="E180" s="2">
        <v>15.831799999999999</v>
      </c>
      <c r="F180" s="2">
        <v>4.8108000000000004</v>
      </c>
      <c r="G180" s="2">
        <v>0.40329999999999999</v>
      </c>
      <c r="H180" s="2">
        <v>27.427299999999999</v>
      </c>
      <c r="I180" s="2">
        <v>2.9586000000000001</v>
      </c>
      <c r="J180" s="2">
        <v>13.6068</v>
      </c>
      <c r="K180" s="2">
        <v>49.795454999999997</v>
      </c>
      <c r="L180" s="2">
        <v>0.93159999999999998</v>
      </c>
      <c r="M180" s="2">
        <v>0.91059999999999997</v>
      </c>
      <c r="N180" s="2">
        <v>21.727699999999999</v>
      </c>
      <c r="O180" s="2">
        <v>50.645499999999998</v>
      </c>
      <c r="P180" s="2">
        <v>6.7750000000000004</v>
      </c>
      <c r="Q180" s="2">
        <v>0.1138</v>
      </c>
      <c r="R180" s="2">
        <v>1.1970449999999999</v>
      </c>
      <c r="S180" s="2">
        <v>0.94350900000000004</v>
      </c>
      <c r="T180" s="2">
        <v>11.976490999999999</v>
      </c>
      <c r="U180" s="2">
        <v>8.1100000000000005E-2</v>
      </c>
      <c r="V180" s="2">
        <v>29.478200000000001</v>
      </c>
      <c r="W180" s="2">
        <v>0.71779999999999999</v>
      </c>
      <c r="X180" s="2">
        <v>71.9041</v>
      </c>
      <c r="Y180" s="2">
        <v>2.9864000000000002</v>
      </c>
      <c r="Z180" s="2"/>
    </row>
    <row r="181" spans="1:27" x14ac:dyDescent="0.15">
      <c r="A181" s="3">
        <v>40939</v>
      </c>
      <c r="B181" s="2">
        <v>1.2111000000000001</v>
      </c>
      <c r="C181" s="2">
        <v>1.4549000000000001</v>
      </c>
      <c r="D181" s="2">
        <v>16.2882</v>
      </c>
      <c r="E181" s="2">
        <v>15.7677</v>
      </c>
      <c r="F181" s="2">
        <v>4.7449000000000003</v>
      </c>
      <c r="G181" s="2">
        <v>0.39439999999999997</v>
      </c>
      <c r="H181" s="2">
        <v>27.6691</v>
      </c>
      <c r="I181" s="2">
        <v>2.9918</v>
      </c>
      <c r="J181" s="2">
        <v>13.685499999999999</v>
      </c>
      <c r="K181" s="2">
        <v>50.882727000000003</v>
      </c>
      <c r="L181" s="2">
        <v>0.93779999999999997</v>
      </c>
      <c r="M181" s="2">
        <v>0.92549999999999999</v>
      </c>
      <c r="N181" s="2">
        <v>21.708600000000001</v>
      </c>
      <c r="O181" s="2">
        <v>52.25</v>
      </c>
      <c r="P181" s="2">
        <v>6.9890999999999996</v>
      </c>
      <c r="Q181" s="2">
        <v>0.1169</v>
      </c>
      <c r="R181" s="2">
        <v>1.2189680000000001</v>
      </c>
      <c r="S181" s="2">
        <v>0.97550899999999996</v>
      </c>
      <c r="T181" s="2">
        <v>12.078063999999999</v>
      </c>
      <c r="U181" s="2">
        <v>8.2000000000000003E-2</v>
      </c>
      <c r="V181" s="2">
        <v>30.128599999999999</v>
      </c>
      <c r="W181" s="2">
        <v>0.75019999999999998</v>
      </c>
      <c r="X181" s="2">
        <v>73.269499999999994</v>
      </c>
      <c r="Y181" s="2">
        <v>2.9714999999999998</v>
      </c>
      <c r="Z181" s="2"/>
    </row>
    <row r="182" spans="1:27" x14ac:dyDescent="0.15">
      <c r="A182" s="3">
        <v>40968</v>
      </c>
      <c r="B182" s="2">
        <v>1.2072000000000001</v>
      </c>
      <c r="C182" s="2">
        <v>1.4416</v>
      </c>
      <c r="D182" s="2">
        <v>16.238600000000002</v>
      </c>
      <c r="E182" s="2">
        <v>15.966699999999999</v>
      </c>
      <c r="F182" s="2">
        <v>4.8216000000000001</v>
      </c>
      <c r="G182" s="2">
        <v>0.41560000000000002</v>
      </c>
      <c r="H182" s="2">
        <v>28.856200000000001</v>
      </c>
      <c r="I182" s="2">
        <v>3.0594999999999999</v>
      </c>
      <c r="J182" s="2">
        <v>13.683299999999999</v>
      </c>
      <c r="K182" s="2">
        <v>51.887143000000002</v>
      </c>
      <c r="L182" s="2">
        <v>0.91190000000000004</v>
      </c>
      <c r="M182" s="2">
        <v>0.91459999999999997</v>
      </c>
      <c r="N182" s="2">
        <v>20.984300000000001</v>
      </c>
      <c r="O182" s="2">
        <v>53.0381</v>
      </c>
      <c r="P182" s="2">
        <v>7.1414</v>
      </c>
      <c r="Q182" s="2">
        <v>0.1191</v>
      </c>
      <c r="R182" s="2">
        <v>1.1628289999999999</v>
      </c>
      <c r="S182" s="2">
        <v>0.97884300000000002</v>
      </c>
      <c r="T182" s="2">
        <v>11.7613</v>
      </c>
      <c r="U182" s="2">
        <v>8.1199999999999994E-2</v>
      </c>
      <c r="V182" s="2">
        <v>30.1738</v>
      </c>
      <c r="W182" s="2">
        <v>0.76139999999999997</v>
      </c>
      <c r="X182" s="2">
        <v>72.743799999999993</v>
      </c>
      <c r="Y182" s="2">
        <v>2.9687999999999999</v>
      </c>
      <c r="Z182" s="2"/>
    </row>
    <row r="183" spans="1:27" x14ac:dyDescent="0.15">
      <c r="A183" s="3">
        <v>40999</v>
      </c>
      <c r="B183" s="2">
        <v>1.2062999999999999</v>
      </c>
      <c r="C183" s="2">
        <v>1.4447999999999999</v>
      </c>
      <c r="D183" s="2">
        <v>16.221800000000002</v>
      </c>
      <c r="E183" s="2">
        <v>16.02</v>
      </c>
      <c r="F183" s="2">
        <v>4.8861999999999997</v>
      </c>
      <c r="G183" s="2">
        <v>0.41299999999999998</v>
      </c>
      <c r="H183" s="2">
        <v>29.1541</v>
      </c>
      <c r="I183" s="2">
        <v>3.1109</v>
      </c>
      <c r="J183" s="2">
        <v>13.5723</v>
      </c>
      <c r="K183" s="2">
        <v>51.028182000000001</v>
      </c>
      <c r="L183" s="2">
        <v>0.9133</v>
      </c>
      <c r="M183" s="2">
        <v>0.91890000000000005</v>
      </c>
      <c r="N183" s="2">
        <v>20.969100000000001</v>
      </c>
      <c r="O183" s="2">
        <v>51.027299999999997</v>
      </c>
      <c r="P183" s="2">
        <v>7.1677</v>
      </c>
      <c r="Q183" s="2">
        <v>0.1201</v>
      </c>
      <c r="R183" s="2">
        <v>1.1078049999999999</v>
      </c>
      <c r="S183" s="2">
        <v>0.96213199999999999</v>
      </c>
      <c r="T183" s="2">
        <v>11.765155</v>
      </c>
      <c r="U183" s="2">
        <v>8.1000000000000003E-2</v>
      </c>
      <c r="V183" s="2">
        <v>29.970500000000001</v>
      </c>
      <c r="W183" s="2">
        <v>0.749</v>
      </c>
      <c r="X183" s="2">
        <v>72.5214</v>
      </c>
      <c r="Y183" s="2">
        <v>2.9725000000000001</v>
      </c>
      <c r="Z183" s="2"/>
    </row>
    <row r="184" spans="1:27" x14ac:dyDescent="0.15">
      <c r="A184" s="3">
        <v>41029</v>
      </c>
      <c r="B184" s="2">
        <v>1.2021999999999999</v>
      </c>
      <c r="C184" s="2">
        <v>1.4621</v>
      </c>
      <c r="D184" s="2">
        <v>16.158999999999999</v>
      </c>
      <c r="E184" s="2">
        <v>15.88</v>
      </c>
      <c r="F184" s="2">
        <v>4.8486000000000002</v>
      </c>
      <c r="G184" s="2">
        <v>0.4073</v>
      </c>
      <c r="H184" s="2">
        <v>28.7852</v>
      </c>
      <c r="I184" s="2">
        <v>3.0971000000000002</v>
      </c>
      <c r="J184" s="2">
        <v>13.568099999999999</v>
      </c>
      <c r="K184" s="2">
        <v>51.081904999999999</v>
      </c>
      <c r="L184" s="2">
        <v>0.91359999999999997</v>
      </c>
      <c r="M184" s="2">
        <v>0.91979999999999995</v>
      </c>
      <c r="N184" s="2">
        <v>20.783300000000001</v>
      </c>
      <c r="O184" s="2">
        <v>49.3476</v>
      </c>
      <c r="P184" s="2">
        <v>7.0023999999999997</v>
      </c>
      <c r="Q184" s="2">
        <v>0.1166</v>
      </c>
      <c r="R184" s="2">
        <v>1.122933</v>
      </c>
      <c r="S184" s="2">
        <v>0.94472400000000001</v>
      </c>
      <c r="T184" s="2">
        <v>11.768938</v>
      </c>
      <c r="U184" s="2">
        <v>8.0399999999999999E-2</v>
      </c>
      <c r="V184" s="2">
        <v>29.836200000000002</v>
      </c>
      <c r="W184" s="2">
        <v>0.747</v>
      </c>
      <c r="X184" s="2">
        <v>72.9876</v>
      </c>
      <c r="Y184" s="2">
        <v>2.9576000000000002</v>
      </c>
      <c r="Z184" s="2"/>
    </row>
    <row r="185" spans="1:27" x14ac:dyDescent="0.15">
      <c r="A185" s="3">
        <v>41060</v>
      </c>
      <c r="B185" s="2">
        <v>1.2012</v>
      </c>
      <c r="C185" s="2">
        <v>1.4929000000000001</v>
      </c>
      <c r="D185" s="2">
        <v>16.158300000000001</v>
      </c>
      <c r="E185" s="2">
        <v>15.8643</v>
      </c>
      <c r="F185" s="2">
        <v>4.7500999999999998</v>
      </c>
      <c r="G185" s="2">
        <v>0.40970000000000001</v>
      </c>
      <c r="H185" s="2">
        <v>28.014800000000001</v>
      </c>
      <c r="I185" s="2">
        <v>3.0409000000000002</v>
      </c>
      <c r="J185" s="2">
        <v>13.355700000000001</v>
      </c>
      <c r="K185" s="2">
        <v>51.865217000000001</v>
      </c>
      <c r="L185" s="2">
        <v>0.93769999999999998</v>
      </c>
      <c r="M185" s="2">
        <v>0.92910000000000004</v>
      </c>
      <c r="N185" s="2">
        <v>21.0761</v>
      </c>
      <c r="O185" s="2">
        <v>47.365200000000002</v>
      </c>
      <c r="P185" s="2">
        <v>6.8943000000000003</v>
      </c>
      <c r="Q185" s="2">
        <v>0.11509999999999999</v>
      </c>
      <c r="R185" s="2">
        <v>1.1758390000000001</v>
      </c>
      <c r="S185" s="2">
        <v>0.93568300000000004</v>
      </c>
      <c r="T185" s="2">
        <v>12.078139</v>
      </c>
      <c r="U185" s="2">
        <v>8.1000000000000003E-2</v>
      </c>
      <c r="V185" s="2">
        <v>30.235199999999999</v>
      </c>
      <c r="W185" s="2">
        <v>0.72629999999999995</v>
      </c>
      <c r="X185" s="2">
        <v>74.312200000000004</v>
      </c>
      <c r="Y185" s="2">
        <v>2.9937</v>
      </c>
      <c r="Z185" s="2"/>
    </row>
    <row r="186" spans="1:27" x14ac:dyDescent="0.15">
      <c r="A186" s="3">
        <v>41090</v>
      </c>
      <c r="B186" s="2">
        <v>1.2010000000000001</v>
      </c>
      <c r="C186" s="2">
        <v>1.4891000000000001</v>
      </c>
      <c r="D186" s="2">
        <v>16.159500000000001</v>
      </c>
      <c r="E186" s="2">
        <v>15.9214</v>
      </c>
      <c r="F186" s="2">
        <v>4.6852</v>
      </c>
      <c r="G186" s="2">
        <v>0.40910000000000002</v>
      </c>
      <c r="H186" s="2">
        <v>27.915700000000001</v>
      </c>
      <c r="I186" s="2">
        <v>2.9138000000000002</v>
      </c>
      <c r="J186" s="2">
        <v>13.5276</v>
      </c>
      <c r="K186" s="2">
        <v>52.552857000000003</v>
      </c>
      <c r="L186" s="2">
        <v>0.95840000000000003</v>
      </c>
      <c r="M186" s="2">
        <v>0.93210000000000004</v>
      </c>
      <c r="N186" s="2">
        <v>21.321400000000001</v>
      </c>
      <c r="O186" s="2">
        <v>46.7</v>
      </c>
      <c r="P186" s="2">
        <v>6.8795000000000002</v>
      </c>
      <c r="Q186" s="2">
        <v>0.11409999999999999</v>
      </c>
      <c r="R186" s="2">
        <v>1.209352</v>
      </c>
      <c r="S186" s="2">
        <v>0.95587100000000003</v>
      </c>
      <c r="T186" s="2">
        <v>12.351680999999999</v>
      </c>
      <c r="U186" s="2">
        <v>8.2299999999999998E-2</v>
      </c>
      <c r="V186" s="2">
        <v>30.118099999999998</v>
      </c>
      <c r="W186" s="2">
        <v>0.747</v>
      </c>
      <c r="X186" s="2">
        <v>74.9405</v>
      </c>
      <c r="Y186" s="2">
        <v>3.0266000000000002</v>
      </c>
      <c r="Z186" s="2"/>
    </row>
    <row r="187" spans="1:27" x14ac:dyDescent="0.15">
      <c r="A187" s="3">
        <v>41121</v>
      </c>
      <c r="B187" s="2">
        <v>1.2010000000000001</v>
      </c>
      <c r="C187" s="2">
        <v>1.5219</v>
      </c>
      <c r="D187" s="2">
        <v>16.145499999999998</v>
      </c>
      <c r="E187" s="2">
        <v>16.102699999999999</v>
      </c>
      <c r="F187" s="2">
        <v>4.7179000000000002</v>
      </c>
      <c r="G187" s="2">
        <v>0.41949999999999998</v>
      </c>
      <c r="H187" s="2">
        <v>28.68</v>
      </c>
      <c r="I187" s="2">
        <v>3.0036</v>
      </c>
      <c r="J187" s="2">
        <v>14.0441</v>
      </c>
      <c r="K187" s="2">
        <v>53.868181999999997</v>
      </c>
      <c r="L187" s="2">
        <v>0.97660000000000002</v>
      </c>
      <c r="M187" s="2">
        <v>0.9627</v>
      </c>
      <c r="N187" s="2">
        <v>21.464500000000001</v>
      </c>
      <c r="O187" s="2">
        <v>48.159100000000002</v>
      </c>
      <c r="P187" s="2">
        <v>7.31</v>
      </c>
      <c r="Q187" s="2">
        <v>0.11840000000000001</v>
      </c>
      <c r="R187" s="2">
        <v>1.2368589999999999</v>
      </c>
      <c r="S187" s="2">
        <v>1.0053909999999999</v>
      </c>
      <c r="T187" s="2">
        <v>12.591317999999999</v>
      </c>
      <c r="U187" s="2">
        <v>8.5500000000000007E-2</v>
      </c>
      <c r="V187" s="2">
        <v>30.834499999999998</v>
      </c>
      <c r="W187" s="2">
        <v>0.77939999999999998</v>
      </c>
      <c r="X187" s="2">
        <v>77.432699999999997</v>
      </c>
      <c r="Y187" s="2">
        <v>3.0849000000000002</v>
      </c>
      <c r="Z187" s="2"/>
    </row>
    <row r="188" spans="1:27" x14ac:dyDescent="0.15">
      <c r="A188" s="3">
        <v>41152</v>
      </c>
      <c r="B188" s="2">
        <v>1.2011000000000001</v>
      </c>
      <c r="C188" s="2">
        <v>1.5213000000000001</v>
      </c>
      <c r="D188" s="2">
        <v>16.130400000000002</v>
      </c>
      <c r="E188" s="2">
        <v>16.389099999999999</v>
      </c>
      <c r="F188" s="2">
        <v>4.8003</v>
      </c>
      <c r="G188" s="2">
        <v>0.43099999999999999</v>
      </c>
      <c r="H188" s="2">
        <v>29.347000000000001</v>
      </c>
      <c r="I188" s="2">
        <v>3.03</v>
      </c>
      <c r="J188" s="2">
        <v>14.4961</v>
      </c>
      <c r="K188" s="2">
        <v>53.883913</v>
      </c>
      <c r="L188" s="2">
        <v>0.96850000000000003</v>
      </c>
      <c r="M188" s="2">
        <v>0.97499999999999998</v>
      </c>
      <c r="N188" s="2">
        <v>21.025200000000002</v>
      </c>
      <c r="O188" s="2">
        <v>47.695700000000002</v>
      </c>
      <c r="P188" s="2">
        <v>7.3438999999999997</v>
      </c>
      <c r="Q188" s="2">
        <v>0.1171</v>
      </c>
      <c r="R188" s="2">
        <v>1.231087</v>
      </c>
      <c r="S188" s="2">
        <v>1.01447</v>
      </c>
      <c r="T188" s="2">
        <v>12.48677</v>
      </c>
      <c r="U188" s="2">
        <v>8.5599999999999996E-2</v>
      </c>
      <c r="V188" s="2">
        <v>31.066099999999999</v>
      </c>
      <c r="W188" s="2">
        <v>0.78480000000000005</v>
      </c>
      <c r="X188" s="2">
        <v>77.582599999999999</v>
      </c>
      <c r="Y188" s="2">
        <v>3.0806</v>
      </c>
      <c r="Z188" s="2"/>
    </row>
    <row r="189" spans="1:27" x14ac:dyDescent="0.15">
      <c r="A189" s="3">
        <v>41182</v>
      </c>
      <c r="B189" s="2">
        <v>1.2089000000000001</v>
      </c>
      <c r="C189" s="2">
        <v>1.5148000000000001</v>
      </c>
      <c r="D189" s="2">
        <v>16.219000000000001</v>
      </c>
      <c r="E189" s="2">
        <v>16.344000000000001</v>
      </c>
      <c r="F189" s="2">
        <v>4.8850999999999996</v>
      </c>
      <c r="G189" s="2">
        <v>0.42559999999999998</v>
      </c>
      <c r="H189" s="2">
        <v>29.235499999999998</v>
      </c>
      <c r="I189" s="2">
        <v>2.9910000000000001</v>
      </c>
      <c r="J189" s="2">
        <v>14.218500000000001</v>
      </c>
      <c r="K189" s="2">
        <v>52.151499999999999</v>
      </c>
      <c r="L189" s="2">
        <v>0.9405</v>
      </c>
      <c r="M189" s="2">
        <v>0.96079999999999999</v>
      </c>
      <c r="N189" s="2">
        <v>20.143000000000001</v>
      </c>
      <c r="O189" s="2">
        <v>46.354999999999997</v>
      </c>
      <c r="P189" s="2">
        <v>7.2640000000000002</v>
      </c>
      <c r="Q189" s="2">
        <v>0.1135</v>
      </c>
      <c r="R189" s="2">
        <v>1.20312</v>
      </c>
      <c r="S189" s="2">
        <v>0.97721999999999998</v>
      </c>
      <c r="T189" s="2">
        <v>12.127974999999999</v>
      </c>
      <c r="U189" s="2">
        <v>8.3699999999999997E-2</v>
      </c>
      <c r="V189" s="2">
        <v>30.523</v>
      </c>
      <c r="W189" s="2">
        <v>0.76900000000000002</v>
      </c>
      <c r="X189" s="2">
        <v>76.334500000000006</v>
      </c>
      <c r="Y189" s="2">
        <v>3.0337000000000001</v>
      </c>
      <c r="Z189" s="2"/>
    </row>
    <row r="190" spans="1:27" x14ac:dyDescent="0.15">
      <c r="A190" s="3">
        <v>41213</v>
      </c>
      <c r="B190" s="2">
        <v>1.2098</v>
      </c>
      <c r="C190" s="2">
        <v>1.5002</v>
      </c>
      <c r="D190" s="2">
        <v>16.221699999999998</v>
      </c>
      <c r="E190" s="2">
        <v>16.336099999999998</v>
      </c>
      <c r="F190" s="2">
        <v>4.8506999999999998</v>
      </c>
      <c r="G190" s="2">
        <v>0.42909999999999998</v>
      </c>
      <c r="H190" s="2">
        <v>29.445699999999999</v>
      </c>
      <c r="I190" s="2">
        <v>2.9983</v>
      </c>
      <c r="J190" s="2">
        <v>14.0517</v>
      </c>
      <c r="K190" s="2">
        <v>51.73</v>
      </c>
      <c r="L190" s="2">
        <v>0.93279999999999996</v>
      </c>
      <c r="M190" s="2">
        <v>0.94589999999999996</v>
      </c>
      <c r="N190" s="2">
        <v>19.737400000000001</v>
      </c>
      <c r="O190" s="2">
        <v>45.917400000000001</v>
      </c>
      <c r="P190" s="2">
        <v>7.2412999999999998</v>
      </c>
      <c r="Q190" s="2">
        <v>0.1079</v>
      </c>
      <c r="R190" s="2">
        <v>1.1815960000000001</v>
      </c>
      <c r="S190" s="2">
        <v>0.96067400000000003</v>
      </c>
      <c r="T190" s="2">
        <v>12.033538999999999</v>
      </c>
      <c r="U190" s="2">
        <v>8.43E-2</v>
      </c>
      <c r="V190" s="2">
        <v>30.524799999999999</v>
      </c>
      <c r="W190" s="2">
        <v>0.76500000000000001</v>
      </c>
      <c r="X190" s="2">
        <v>76.197800000000001</v>
      </c>
      <c r="Y190" s="2">
        <v>3.0387</v>
      </c>
      <c r="Z190" s="2"/>
    </row>
    <row r="191" spans="1:27" x14ac:dyDescent="0.15">
      <c r="A191" s="3">
        <v>41243</v>
      </c>
      <c r="B191" s="2">
        <v>1.2052</v>
      </c>
      <c r="C191" s="2">
        <v>1.4997</v>
      </c>
      <c r="D191" s="2">
        <v>16.1568</v>
      </c>
      <c r="E191" s="2">
        <v>16.416399999999999</v>
      </c>
      <c r="F191" s="2">
        <v>4.7545999999999999</v>
      </c>
      <c r="G191" s="2">
        <v>0.42699999999999999</v>
      </c>
      <c r="H191" s="2">
        <v>29.159099999999999</v>
      </c>
      <c r="I191" s="2">
        <v>2.9941</v>
      </c>
      <c r="J191" s="2">
        <v>13.9986</v>
      </c>
      <c r="K191" s="2">
        <v>52.36</v>
      </c>
      <c r="L191" s="2">
        <v>0.93920000000000003</v>
      </c>
      <c r="M191" s="2">
        <v>0.94230000000000003</v>
      </c>
      <c r="N191" s="2">
        <v>19.584099999999999</v>
      </c>
      <c r="O191" s="2">
        <v>45.5</v>
      </c>
      <c r="P191" s="2">
        <v>7.1872999999999996</v>
      </c>
      <c r="Q191" s="2">
        <v>0.1067</v>
      </c>
      <c r="R191" s="2">
        <v>1.1600950000000001</v>
      </c>
      <c r="S191" s="2">
        <v>0.97737700000000005</v>
      </c>
      <c r="T191" s="2">
        <v>12.117808999999999</v>
      </c>
      <c r="U191" s="2">
        <v>8.6300000000000002E-2</v>
      </c>
      <c r="V191" s="2">
        <v>30.7073</v>
      </c>
      <c r="W191" s="2">
        <v>0.76970000000000005</v>
      </c>
      <c r="X191" s="2">
        <v>76.765000000000001</v>
      </c>
      <c r="Y191" s="2">
        <v>3.0577000000000001</v>
      </c>
      <c r="Z191" s="2"/>
    </row>
    <row r="192" spans="1:27" x14ac:dyDescent="0.15">
      <c r="A192" s="3">
        <v>41274</v>
      </c>
      <c r="B192" s="2">
        <v>1.2091000000000001</v>
      </c>
      <c r="C192" s="2">
        <v>1.4877</v>
      </c>
      <c r="D192" s="2">
        <v>16.206199999999999</v>
      </c>
      <c r="E192" s="2">
        <v>16.4224</v>
      </c>
      <c r="F192" s="2">
        <v>4.7975000000000003</v>
      </c>
      <c r="G192" s="2">
        <v>0.42230000000000001</v>
      </c>
      <c r="H192" s="2">
        <v>29.52</v>
      </c>
      <c r="I192" s="2">
        <v>2.9990000000000001</v>
      </c>
      <c r="J192" s="2">
        <v>13.974299999999999</v>
      </c>
      <c r="K192" s="2">
        <v>51.550952000000002</v>
      </c>
      <c r="L192" s="2">
        <v>0.92159999999999997</v>
      </c>
      <c r="M192" s="2">
        <v>0.93089999999999995</v>
      </c>
      <c r="N192" s="2">
        <v>18.881399999999999</v>
      </c>
      <c r="O192" s="2">
        <v>44.2714</v>
      </c>
      <c r="P192" s="2">
        <v>7.1628999999999996</v>
      </c>
      <c r="Q192" s="2">
        <v>0.1067</v>
      </c>
      <c r="R192" s="2">
        <v>1.1008519999999999</v>
      </c>
      <c r="S192" s="2">
        <v>0.96397600000000006</v>
      </c>
      <c r="T192" s="2">
        <v>11.889970999999999</v>
      </c>
      <c r="U192" s="2">
        <v>8.5599999999999996E-2</v>
      </c>
      <c r="V192" s="2">
        <v>30.1462</v>
      </c>
      <c r="W192" s="2">
        <v>0.76559999999999995</v>
      </c>
      <c r="X192" s="2">
        <v>75.489999999999995</v>
      </c>
      <c r="Y192" s="2">
        <v>3.0070000000000001</v>
      </c>
      <c r="Z192" s="2"/>
      <c r="AA192" s="1">
        <f>280/(L192/B192)</f>
        <v>367.34809027777783</v>
      </c>
    </row>
    <row r="193" spans="1:27" x14ac:dyDescent="0.15">
      <c r="A193" s="3">
        <v>41305</v>
      </c>
      <c r="B193" s="2">
        <v>1.228</v>
      </c>
      <c r="C193" s="2">
        <v>1.4767999999999999</v>
      </c>
      <c r="D193" s="2">
        <v>16.456099999999999</v>
      </c>
      <c r="E193" s="2">
        <v>16.642199999999999</v>
      </c>
      <c r="F193" s="2">
        <v>4.8106</v>
      </c>
      <c r="G193" s="2">
        <v>0.41830000000000001</v>
      </c>
      <c r="H193" s="2">
        <v>29.674800000000001</v>
      </c>
      <c r="I193" s="2">
        <v>3.0560999999999998</v>
      </c>
      <c r="J193" s="2">
        <v>14.2378</v>
      </c>
      <c r="K193" s="2">
        <v>52.147390999999999</v>
      </c>
      <c r="L193" s="2">
        <v>0.92410000000000003</v>
      </c>
      <c r="M193" s="2">
        <v>0.93179999999999996</v>
      </c>
      <c r="N193" s="2">
        <v>18.677</v>
      </c>
      <c r="O193" s="2">
        <v>45.460900000000002</v>
      </c>
      <c r="P193" s="2">
        <v>7.2760999999999996</v>
      </c>
      <c r="Q193" s="2">
        <v>0.1053</v>
      </c>
      <c r="R193" s="2">
        <v>1.0395220000000001</v>
      </c>
      <c r="S193" s="2">
        <v>0.97001700000000002</v>
      </c>
      <c r="T193" s="2">
        <v>11.918391</v>
      </c>
      <c r="U193" s="2">
        <v>8.6599999999999996E-2</v>
      </c>
      <c r="V193" s="2">
        <v>30.356100000000001</v>
      </c>
      <c r="W193" s="2">
        <v>0.77339999999999998</v>
      </c>
      <c r="X193" s="2">
        <v>75.242599999999996</v>
      </c>
      <c r="Y193" s="2">
        <v>3.0718000000000001</v>
      </c>
      <c r="Z193" s="2"/>
      <c r="AA193" s="1">
        <v>280</v>
      </c>
    </row>
    <row r="194" spans="1:27" x14ac:dyDescent="0.15">
      <c r="A194" s="3">
        <v>41333</v>
      </c>
      <c r="B194" s="2">
        <v>1.2298</v>
      </c>
      <c r="C194" s="2">
        <v>1.4248000000000001</v>
      </c>
      <c r="D194" s="2">
        <v>16.483499999999999</v>
      </c>
      <c r="E194" s="2">
        <v>16.557500000000001</v>
      </c>
      <c r="F194" s="2">
        <v>4.8281999999999998</v>
      </c>
      <c r="G194" s="2">
        <v>0.42009999999999997</v>
      </c>
      <c r="H194" s="2">
        <v>29.4755</v>
      </c>
      <c r="I194" s="2">
        <v>3.0474999999999999</v>
      </c>
      <c r="J194" s="2">
        <v>14.452500000000001</v>
      </c>
      <c r="K194" s="2">
        <v>51.786499999999997</v>
      </c>
      <c r="L194" s="2">
        <v>0.92020000000000002</v>
      </c>
      <c r="M194" s="2">
        <v>0.91239999999999999</v>
      </c>
      <c r="N194" s="2">
        <v>18.373000000000001</v>
      </c>
      <c r="O194" s="2">
        <v>46.564999999999998</v>
      </c>
      <c r="P194" s="2">
        <v>7.2370000000000001</v>
      </c>
      <c r="Q194" s="2">
        <v>0.10340000000000001</v>
      </c>
      <c r="R194" s="2">
        <v>0.98851</v>
      </c>
      <c r="S194" s="2">
        <v>0.94903499999999996</v>
      </c>
      <c r="T194" s="2">
        <v>11.864649999999999</v>
      </c>
      <c r="U194" s="2">
        <v>8.4599999999999995E-2</v>
      </c>
      <c r="V194" s="2">
        <v>29.681000000000001</v>
      </c>
      <c r="W194" s="2">
        <v>0.77190000000000003</v>
      </c>
      <c r="X194" s="2">
        <v>74.299499999999995</v>
      </c>
      <c r="Y194" s="2">
        <v>3.0849000000000002</v>
      </c>
      <c r="Z194" s="2"/>
    </row>
    <row r="195" spans="1:27" x14ac:dyDescent="0.15">
      <c r="A195" s="3">
        <v>41364</v>
      </c>
      <c r="B195" s="2">
        <v>1.2263999999999999</v>
      </c>
      <c r="C195" s="2">
        <v>1.427</v>
      </c>
      <c r="D195" s="2">
        <v>16.449000000000002</v>
      </c>
      <c r="E195" s="2">
        <v>16.381399999999999</v>
      </c>
      <c r="F195" s="2">
        <v>4.7801999999999998</v>
      </c>
      <c r="G195" s="2">
        <v>0.4047</v>
      </c>
      <c r="H195" s="2">
        <v>29.511900000000001</v>
      </c>
      <c r="I195" s="2">
        <v>3.0705</v>
      </c>
      <c r="J195" s="2">
        <v>14.6938</v>
      </c>
      <c r="K195" s="2">
        <v>52.277619000000001</v>
      </c>
      <c r="L195" s="2">
        <v>0.94599999999999995</v>
      </c>
      <c r="M195" s="2">
        <v>0.92320000000000002</v>
      </c>
      <c r="N195" s="2">
        <v>18.600999999999999</v>
      </c>
      <c r="O195" s="2">
        <v>47.633299999999998</v>
      </c>
      <c r="P195" s="2">
        <v>7.5629</v>
      </c>
      <c r="Q195" s="2">
        <v>0.10290000000000001</v>
      </c>
      <c r="R195" s="2">
        <v>0.99827600000000005</v>
      </c>
      <c r="S195" s="2">
        <v>0.97811400000000004</v>
      </c>
      <c r="T195" s="2">
        <v>12.192933</v>
      </c>
      <c r="U195" s="2">
        <v>8.5699999999999998E-2</v>
      </c>
      <c r="V195" s="2">
        <v>30.414300000000001</v>
      </c>
      <c r="W195" s="2">
        <v>0.78339999999999999</v>
      </c>
      <c r="X195" s="2">
        <v>75.899500000000003</v>
      </c>
      <c r="Y195" s="2">
        <v>3.2052999999999998</v>
      </c>
      <c r="Z195" s="2"/>
    </row>
    <row r="196" spans="1:27" x14ac:dyDescent="0.15">
      <c r="A196" s="3">
        <v>41394</v>
      </c>
      <c r="B196" s="2">
        <v>1.2198</v>
      </c>
      <c r="C196" s="2">
        <v>1.4346999999999999</v>
      </c>
      <c r="D196" s="2">
        <v>16.3614</v>
      </c>
      <c r="E196" s="2">
        <v>16.1736</v>
      </c>
      <c r="F196" s="2">
        <v>4.7199</v>
      </c>
      <c r="G196" s="2">
        <v>0.40810000000000002</v>
      </c>
      <c r="H196" s="2">
        <v>29.4618</v>
      </c>
      <c r="I196" s="2">
        <v>2.9923000000000002</v>
      </c>
      <c r="J196" s="2">
        <v>14.453200000000001</v>
      </c>
      <c r="K196" s="2">
        <v>52.155909000000001</v>
      </c>
      <c r="L196" s="2">
        <v>0.93769999999999998</v>
      </c>
      <c r="M196" s="2">
        <v>0.9204</v>
      </c>
      <c r="N196" s="2">
        <v>18.204499999999999</v>
      </c>
      <c r="O196" s="2">
        <v>46.777299999999997</v>
      </c>
      <c r="P196" s="2">
        <v>7.68</v>
      </c>
      <c r="Q196" s="2">
        <v>0.10290000000000001</v>
      </c>
      <c r="R196" s="2">
        <v>0.95959499999999998</v>
      </c>
      <c r="S196" s="2">
        <v>0.97392299999999998</v>
      </c>
      <c r="T196" s="2">
        <v>12.079959000000001</v>
      </c>
      <c r="U196" s="2">
        <v>8.3599999999999994E-2</v>
      </c>
      <c r="V196" s="2">
        <v>30.754999999999999</v>
      </c>
      <c r="W196" s="2">
        <v>0.79469999999999996</v>
      </c>
      <c r="X196" s="2">
        <v>75.749099999999999</v>
      </c>
      <c r="Y196" s="2">
        <v>3.2227000000000001</v>
      </c>
      <c r="Z196" s="2"/>
    </row>
    <row r="197" spans="1:27" x14ac:dyDescent="0.15">
      <c r="A197" s="3">
        <v>41425</v>
      </c>
      <c r="B197" s="2">
        <v>1.2405999999999999</v>
      </c>
      <c r="C197" s="2">
        <v>1.4611000000000001</v>
      </c>
      <c r="D197" s="2">
        <v>16.645199999999999</v>
      </c>
      <c r="E197" s="2">
        <v>16.3978</v>
      </c>
      <c r="F197" s="2">
        <v>4.7911999999999999</v>
      </c>
      <c r="G197" s="2">
        <v>0.4239</v>
      </c>
      <c r="H197" s="2">
        <v>29.679099999999998</v>
      </c>
      <c r="I197" s="2">
        <v>3.0495999999999999</v>
      </c>
      <c r="J197" s="2">
        <v>14.4665</v>
      </c>
      <c r="K197" s="2">
        <v>52.307825999999999</v>
      </c>
      <c r="L197" s="2">
        <v>0.95499999999999996</v>
      </c>
      <c r="M197" s="2">
        <v>0.93579999999999997</v>
      </c>
      <c r="N197" s="2">
        <v>18.239599999999999</v>
      </c>
      <c r="O197" s="2">
        <v>46.939100000000003</v>
      </c>
      <c r="P197" s="2">
        <v>7.7709000000000001</v>
      </c>
      <c r="Q197" s="2">
        <v>0.1022</v>
      </c>
      <c r="R197" s="2">
        <v>0.94754799999999995</v>
      </c>
      <c r="S197" s="2">
        <v>0.94583899999999999</v>
      </c>
      <c r="T197" s="2">
        <v>12.302948000000001</v>
      </c>
      <c r="U197" s="2">
        <v>8.5800000000000001E-2</v>
      </c>
      <c r="V197" s="2">
        <v>31.608699999999999</v>
      </c>
      <c r="W197" s="2">
        <v>0.78749999999999998</v>
      </c>
      <c r="X197" s="2">
        <v>76.486999999999995</v>
      </c>
      <c r="Y197" s="2">
        <v>3.2076000000000002</v>
      </c>
      <c r="Z197" s="2"/>
    </row>
    <row r="198" spans="1:27" x14ac:dyDescent="0.15">
      <c r="A198" s="3">
        <v>41455</v>
      </c>
      <c r="B198" s="2">
        <v>1.2325999999999999</v>
      </c>
      <c r="C198" s="2">
        <v>1.4462999999999999</v>
      </c>
      <c r="D198" s="2">
        <v>16.527000000000001</v>
      </c>
      <c r="E198" s="2">
        <v>15.932</v>
      </c>
      <c r="F198" s="2">
        <v>4.7893999999999997</v>
      </c>
      <c r="G198" s="2">
        <v>0.4168</v>
      </c>
      <c r="H198" s="2">
        <v>28.783999999999999</v>
      </c>
      <c r="I198" s="2">
        <v>2.8890000000000002</v>
      </c>
      <c r="J198" s="2">
        <v>14.208</v>
      </c>
      <c r="K198" s="2">
        <v>49.2425</v>
      </c>
      <c r="L198" s="2">
        <v>0.93430000000000002</v>
      </c>
      <c r="M198" s="2">
        <v>0.90610000000000002</v>
      </c>
      <c r="N198" s="2">
        <v>17.516500000000001</v>
      </c>
      <c r="O198" s="2">
        <v>43.03</v>
      </c>
      <c r="P198" s="2">
        <v>7.2229999999999999</v>
      </c>
      <c r="Q198" s="2">
        <v>9.3200000000000005E-2</v>
      </c>
      <c r="R198" s="2">
        <v>0.95879000000000003</v>
      </c>
      <c r="S198" s="2">
        <v>0.88095000000000001</v>
      </c>
      <c r="T198" s="2">
        <v>12.038645000000001</v>
      </c>
      <c r="U198" s="2">
        <v>8.2299999999999998E-2</v>
      </c>
      <c r="V198" s="2">
        <v>29.707000000000001</v>
      </c>
      <c r="W198" s="2">
        <v>0.73839999999999995</v>
      </c>
      <c r="X198" s="2">
        <v>74.153499999999994</v>
      </c>
      <c r="Y198" s="2">
        <v>3.0308000000000002</v>
      </c>
      <c r="Z198" s="2"/>
    </row>
    <row r="199" spans="1:27" x14ac:dyDescent="0.15">
      <c r="A199" s="3">
        <v>41486</v>
      </c>
      <c r="B199" s="2">
        <v>1.2363999999999999</v>
      </c>
      <c r="C199" s="2">
        <v>1.4350000000000001</v>
      </c>
      <c r="D199" s="2">
        <v>16.579599999999999</v>
      </c>
      <c r="E199" s="2">
        <v>15.686500000000001</v>
      </c>
      <c r="F199" s="2">
        <v>4.7660999999999998</v>
      </c>
      <c r="G199" s="2">
        <v>0.41930000000000001</v>
      </c>
      <c r="H199" s="2">
        <v>28.912199999999999</v>
      </c>
      <c r="I199" s="2">
        <v>2.8860999999999999</v>
      </c>
      <c r="J199" s="2">
        <v>14.2813</v>
      </c>
      <c r="K199" s="2">
        <v>48.927391</v>
      </c>
      <c r="L199" s="2">
        <v>0.94520000000000004</v>
      </c>
      <c r="M199" s="2">
        <v>0.90800000000000003</v>
      </c>
      <c r="N199" s="2">
        <v>17.39</v>
      </c>
      <c r="O199" s="2">
        <v>42.021700000000003</v>
      </c>
      <c r="P199" s="2">
        <v>7.4152000000000005</v>
      </c>
      <c r="Q199" s="2">
        <v>9.5299999999999996E-2</v>
      </c>
      <c r="R199" s="2">
        <v>0.94857000000000002</v>
      </c>
      <c r="S199" s="2">
        <v>0.86651299999999998</v>
      </c>
      <c r="T199" s="2">
        <v>12.186187</v>
      </c>
      <c r="U199" s="2">
        <v>8.3900000000000002E-2</v>
      </c>
      <c r="V199" s="2">
        <v>29.601700000000001</v>
      </c>
      <c r="W199" s="2">
        <v>0.74570000000000003</v>
      </c>
      <c r="X199" s="2">
        <v>74.52</v>
      </c>
      <c r="Y199" s="2">
        <v>3.0369000000000002</v>
      </c>
      <c r="Z199" s="2"/>
    </row>
    <row r="200" spans="1:27" x14ac:dyDescent="0.15">
      <c r="A200" s="3">
        <v>41517</v>
      </c>
      <c r="B200" s="2">
        <v>1.2334000000000001</v>
      </c>
      <c r="C200" s="2">
        <v>1.4354</v>
      </c>
      <c r="D200" s="2">
        <v>16.5382</v>
      </c>
      <c r="E200" s="2">
        <v>15.538600000000001</v>
      </c>
      <c r="F200" s="2">
        <v>4.7778999999999998</v>
      </c>
      <c r="G200" s="2">
        <v>0.41189999999999999</v>
      </c>
      <c r="H200" s="2">
        <v>29.166799999999999</v>
      </c>
      <c r="I200" s="2">
        <v>2.8050000000000002</v>
      </c>
      <c r="J200" s="2">
        <v>14.1791</v>
      </c>
      <c r="K200" s="2">
        <v>47.265000000000001</v>
      </c>
      <c r="L200" s="2">
        <v>0.9264</v>
      </c>
      <c r="M200" s="2">
        <v>0.89039999999999997</v>
      </c>
      <c r="N200" s="2">
        <v>16.6145</v>
      </c>
      <c r="O200" s="2">
        <v>39.590899999999998</v>
      </c>
      <c r="P200" s="2">
        <v>7.1791</v>
      </c>
      <c r="Q200" s="2">
        <v>9.1999999999999998E-2</v>
      </c>
      <c r="R200" s="2">
        <v>0.94645500000000005</v>
      </c>
      <c r="S200" s="2">
        <v>0.83677299999999999</v>
      </c>
      <c r="T200" s="2">
        <v>11.945327000000001</v>
      </c>
      <c r="U200" s="2">
        <v>8.3000000000000004E-2</v>
      </c>
      <c r="V200" s="2">
        <v>28.251799999999999</v>
      </c>
      <c r="W200" s="2">
        <v>0.73329999999999995</v>
      </c>
      <c r="X200" s="2">
        <v>72.795500000000004</v>
      </c>
      <c r="Y200" s="2">
        <v>2.9310999999999998</v>
      </c>
      <c r="Z200" s="2"/>
    </row>
    <row r="201" spans="1:27" x14ac:dyDescent="0.15">
      <c r="A201" s="3">
        <v>41547</v>
      </c>
      <c r="B201" s="2">
        <v>1.2338</v>
      </c>
      <c r="C201" s="2">
        <v>1.4653</v>
      </c>
      <c r="D201" s="2">
        <v>16.542400000000001</v>
      </c>
      <c r="E201" s="2">
        <v>15.480499999999999</v>
      </c>
      <c r="F201" s="2">
        <v>4.7841000000000005</v>
      </c>
      <c r="G201" s="2">
        <v>0.41170000000000001</v>
      </c>
      <c r="H201" s="2">
        <v>29.128599999999999</v>
      </c>
      <c r="I201" s="2">
        <v>2.8342999999999998</v>
      </c>
      <c r="J201" s="2">
        <v>14.222899999999999</v>
      </c>
      <c r="K201" s="2">
        <v>45.792856999999998</v>
      </c>
      <c r="L201" s="2">
        <v>0.9244</v>
      </c>
      <c r="M201" s="2">
        <v>0.89229999999999998</v>
      </c>
      <c r="N201" s="2">
        <v>16.123799999999999</v>
      </c>
      <c r="O201" s="2">
        <v>40.647599999999997</v>
      </c>
      <c r="P201" s="2">
        <v>7.0724</v>
      </c>
      <c r="Q201" s="2">
        <v>9.2600000000000002E-2</v>
      </c>
      <c r="R201" s="2">
        <v>0.93145199999999995</v>
      </c>
      <c r="S201" s="2">
        <v>0.857738</v>
      </c>
      <c r="T201" s="2">
        <v>11.919324</v>
      </c>
      <c r="U201" s="2">
        <v>8.5199999999999998E-2</v>
      </c>
      <c r="V201" s="2">
        <v>28.429500000000001</v>
      </c>
      <c r="W201" s="2">
        <v>0.75180000000000002</v>
      </c>
      <c r="X201" s="2">
        <v>73.154300000000006</v>
      </c>
      <c r="Y201" s="2">
        <v>2.915</v>
      </c>
      <c r="Z201" s="2"/>
    </row>
    <row r="202" spans="1:27" x14ac:dyDescent="0.15">
      <c r="A202" s="3">
        <v>41578</v>
      </c>
      <c r="B202" s="2">
        <v>1.2314000000000001</v>
      </c>
      <c r="C202" s="2">
        <v>1.4533</v>
      </c>
      <c r="D202" s="2">
        <v>16.508299999999998</v>
      </c>
      <c r="E202" s="2">
        <v>15.1526</v>
      </c>
      <c r="F202" s="2">
        <v>4.7976000000000001</v>
      </c>
      <c r="G202" s="2">
        <v>0.41760000000000003</v>
      </c>
      <c r="H202" s="2">
        <v>29.3813</v>
      </c>
      <c r="I202" s="2">
        <v>2.8148</v>
      </c>
      <c r="J202" s="2">
        <v>14.0739</v>
      </c>
      <c r="K202" s="2">
        <v>45.42</v>
      </c>
      <c r="L202" s="2">
        <v>0.90269999999999995</v>
      </c>
      <c r="M202" s="2">
        <v>0.87109999999999999</v>
      </c>
      <c r="N202" s="2">
        <v>15.447800000000001</v>
      </c>
      <c r="O202" s="2">
        <v>41.2087</v>
      </c>
      <c r="P202" s="2">
        <v>6.9390999999999998</v>
      </c>
      <c r="Q202" s="2">
        <v>9.0999999999999998E-2</v>
      </c>
      <c r="R202" s="2">
        <v>0.92306500000000002</v>
      </c>
      <c r="S202" s="2">
        <v>0.85900900000000002</v>
      </c>
      <c r="T202" s="2">
        <v>11.641795999999999</v>
      </c>
      <c r="U202" s="2">
        <v>8.4599999999999995E-2</v>
      </c>
      <c r="V202" s="2">
        <v>28.414300000000001</v>
      </c>
      <c r="W202" s="2">
        <v>0.75290000000000001</v>
      </c>
      <c r="X202" s="2">
        <v>72.569100000000006</v>
      </c>
      <c r="Y202" s="2">
        <v>2.8917000000000002</v>
      </c>
      <c r="Z202" s="2"/>
    </row>
    <row r="203" spans="1:27" x14ac:dyDescent="0.15">
      <c r="A203" s="3">
        <v>41608</v>
      </c>
      <c r="B203" s="2">
        <v>1.2319</v>
      </c>
      <c r="C203" s="2">
        <v>1.4693000000000001</v>
      </c>
      <c r="D203" s="2">
        <v>16.516200000000001</v>
      </c>
      <c r="E203" s="2">
        <v>14.995699999999999</v>
      </c>
      <c r="F203" s="2">
        <v>4.5876000000000001</v>
      </c>
      <c r="G203" s="2">
        <v>0.4138</v>
      </c>
      <c r="H203" s="2">
        <v>29.403300000000002</v>
      </c>
      <c r="I203" s="2">
        <v>2.7890000000000001</v>
      </c>
      <c r="J203" s="2">
        <v>13.862400000000001</v>
      </c>
      <c r="K203" s="2">
        <v>45.087618999999997</v>
      </c>
      <c r="L203" s="2">
        <v>0.91279999999999994</v>
      </c>
      <c r="M203" s="2">
        <v>0.87070000000000003</v>
      </c>
      <c r="N203" s="2">
        <v>15.1938</v>
      </c>
      <c r="O203" s="2">
        <v>39.7667</v>
      </c>
      <c r="P203" s="2">
        <v>6.9828999999999999</v>
      </c>
      <c r="Q203" s="2">
        <v>8.9499999999999996E-2</v>
      </c>
      <c r="R203" s="2">
        <v>0.91270499999999999</v>
      </c>
      <c r="S203" s="2">
        <v>0.85132399999999997</v>
      </c>
      <c r="T203" s="2">
        <v>11.773576</v>
      </c>
      <c r="U203" s="2">
        <v>8.5800000000000001E-2</v>
      </c>
      <c r="V203" s="2">
        <v>28.516200000000001</v>
      </c>
      <c r="W203" s="2">
        <v>0.75419999999999998</v>
      </c>
      <c r="X203" s="2">
        <v>73.154300000000006</v>
      </c>
      <c r="Y203" s="2">
        <v>2.8837999999999999</v>
      </c>
      <c r="Z203" s="2"/>
    </row>
    <row r="204" spans="1:27" x14ac:dyDescent="0.15">
      <c r="A204" s="3">
        <v>41639</v>
      </c>
      <c r="B204" s="2">
        <v>1.2248999999999999</v>
      </c>
      <c r="C204" s="2">
        <v>1.4656</v>
      </c>
      <c r="D204" s="2">
        <v>16.416799999999999</v>
      </c>
      <c r="E204" s="2">
        <v>14.555</v>
      </c>
      <c r="F204" s="2">
        <v>4.4527999999999999</v>
      </c>
      <c r="G204" s="2">
        <v>0.40860000000000002</v>
      </c>
      <c r="H204" s="2">
        <v>29.339500000000001</v>
      </c>
      <c r="I204" s="2">
        <v>2.7195</v>
      </c>
      <c r="J204" s="2">
        <v>13.662699999999999</v>
      </c>
      <c r="K204" s="2">
        <v>43.346817999999999</v>
      </c>
      <c r="L204" s="2">
        <v>0.89419999999999999</v>
      </c>
      <c r="M204" s="2">
        <v>0.84040000000000004</v>
      </c>
      <c r="N204" s="2">
        <v>14.1386</v>
      </c>
      <c r="O204" s="2">
        <v>37.950000000000003</v>
      </c>
      <c r="P204" s="2">
        <v>6.8764000000000003</v>
      </c>
      <c r="Q204" s="2">
        <v>8.6199999999999999E-2</v>
      </c>
      <c r="R204" s="2">
        <v>0.86389499999999997</v>
      </c>
      <c r="S204" s="2">
        <v>0.80291400000000002</v>
      </c>
      <c r="T204" s="2">
        <v>11.532105</v>
      </c>
      <c r="U204" s="2">
        <v>8.4599999999999995E-2</v>
      </c>
      <c r="V204" s="2">
        <v>27.480899999999998</v>
      </c>
      <c r="W204" s="2">
        <v>0.7349</v>
      </c>
      <c r="X204" s="2">
        <v>70.997299999999996</v>
      </c>
      <c r="Y204" s="2">
        <v>2.7599</v>
      </c>
      <c r="Z204" s="2"/>
    </row>
    <row r="205" spans="1:27" x14ac:dyDescent="0.15">
      <c r="A205" s="3">
        <v>41670</v>
      </c>
      <c r="B205" s="2">
        <v>1.2312000000000001</v>
      </c>
      <c r="C205" s="2">
        <v>1.4883999999999999</v>
      </c>
      <c r="D205" s="2">
        <v>16.5017</v>
      </c>
      <c r="E205" s="2">
        <v>14.6557</v>
      </c>
      <c r="F205" s="2">
        <v>4.4824000000000002</v>
      </c>
      <c r="G205" s="2">
        <v>0.40770000000000001</v>
      </c>
      <c r="H205" s="2">
        <v>29.463000000000001</v>
      </c>
      <c r="I205" s="2">
        <v>2.6757</v>
      </c>
      <c r="J205" s="2">
        <v>13.9222</v>
      </c>
      <c r="K205" s="2">
        <v>40.689565000000002</v>
      </c>
      <c r="L205" s="2">
        <v>0.90349999999999997</v>
      </c>
      <c r="M205" s="2">
        <v>0.82689999999999997</v>
      </c>
      <c r="N205" s="2">
        <v>12.952199999999999</v>
      </c>
      <c r="O205" s="2">
        <v>37.956499999999998</v>
      </c>
      <c r="P205" s="2">
        <v>6.84</v>
      </c>
      <c r="Q205" s="2">
        <v>8.3099999999999993E-2</v>
      </c>
      <c r="R205" s="2">
        <v>0.86826099999999995</v>
      </c>
      <c r="S205" s="2">
        <v>0.79989600000000005</v>
      </c>
      <c r="T205" s="2">
        <v>11.64653</v>
      </c>
      <c r="U205" s="2">
        <v>8.4599999999999995E-2</v>
      </c>
      <c r="V205" s="2">
        <v>27.336099999999998</v>
      </c>
      <c r="W205" s="2">
        <v>0.74729999999999996</v>
      </c>
      <c r="X205" s="2">
        <v>70.976500000000001</v>
      </c>
      <c r="Y205" s="2">
        <v>2.7431000000000001</v>
      </c>
      <c r="Z205" s="2"/>
    </row>
    <row r="206" spans="1:27" x14ac:dyDescent="0.15">
      <c r="A206" s="3">
        <v>41698</v>
      </c>
      <c r="B206" s="2">
        <v>1.2213000000000001</v>
      </c>
      <c r="C206" s="2">
        <v>1.4801</v>
      </c>
      <c r="D206" s="2">
        <v>16.367000000000001</v>
      </c>
      <c r="E206" s="2">
        <v>14.606999999999999</v>
      </c>
      <c r="F206" s="2">
        <v>4.45</v>
      </c>
      <c r="G206" s="2">
        <v>0.39400000000000002</v>
      </c>
      <c r="H206" s="2">
        <v>29.250499999999999</v>
      </c>
      <c r="I206" s="2">
        <v>2.5350000000000001</v>
      </c>
      <c r="J206" s="2">
        <v>13.7675</v>
      </c>
      <c r="K206" s="2">
        <v>40.432499999999997</v>
      </c>
      <c r="L206" s="2">
        <v>0.89419999999999999</v>
      </c>
      <c r="M206" s="2">
        <v>0.80920000000000003</v>
      </c>
      <c r="N206" s="2">
        <v>11.3795</v>
      </c>
      <c r="O206" s="2">
        <v>37.51</v>
      </c>
      <c r="P206" s="2">
        <v>6.7279999999999998</v>
      </c>
      <c r="Q206" s="2">
        <v>8.1500000000000003E-2</v>
      </c>
      <c r="R206" s="2">
        <v>0.87639999999999996</v>
      </c>
      <c r="S206" s="2">
        <v>0.80232499999999995</v>
      </c>
      <c r="T206" s="2">
        <v>11.526515</v>
      </c>
      <c r="U206" s="2">
        <v>8.3500000000000005E-2</v>
      </c>
      <c r="V206" s="2">
        <v>27.026499999999999</v>
      </c>
      <c r="W206" s="2">
        <v>0.74180000000000001</v>
      </c>
      <c r="X206" s="2">
        <v>70.624499999999998</v>
      </c>
      <c r="Y206" s="2">
        <v>2.7406000000000001</v>
      </c>
      <c r="Z206" s="2"/>
    </row>
    <row r="207" spans="1:27" x14ac:dyDescent="0.15">
      <c r="A207" s="3">
        <v>41729</v>
      </c>
      <c r="B207" s="2">
        <v>1.2178</v>
      </c>
      <c r="C207" s="2">
        <v>1.4645999999999999</v>
      </c>
      <c r="D207" s="2">
        <v>16.313800000000001</v>
      </c>
      <c r="E207" s="2">
        <v>14.682399999999999</v>
      </c>
      <c r="F207" s="2">
        <v>4.4451999999999998</v>
      </c>
      <c r="G207" s="2">
        <v>0.39090000000000003</v>
      </c>
      <c r="H207" s="2">
        <v>28.987100000000002</v>
      </c>
      <c r="I207" s="2">
        <v>2.4367000000000001</v>
      </c>
      <c r="J207" s="2">
        <v>13.7319</v>
      </c>
      <c r="K207" s="2">
        <v>39.734285999999997</v>
      </c>
      <c r="L207" s="2">
        <v>0.88109999999999999</v>
      </c>
      <c r="M207" s="2">
        <v>0.79320000000000002</v>
      </c>
      <c r="N207" s="2">
        <v>11.121</v>
      </c>
      <c r="O207" s="2">
        <v>37.814300000000003</v>
      </c>
      <c r="P207" s="2">
        <v>6.6729000000000003</v>
      </c>
      <c r="Q207" s="2">
        <v>8.1900000000000001E-2</v>
      </c>
      <c r="R207" s="2">
        <v>0.86109500000000005</v>
      </c>
      <c r="S207" s="2">
        <v>0.80024799999999996</v>
      </c>
      <c r="T207" s="2">
        <v>11.352467000000001</v>
      </c>
      <c r="U207" s="2">
        <v>8.2199999999999995E-2</v>
      </c>
      <c r="V207" s="2">
        <v>26.8352</v>
      </c>
      <c r="W207" s="2">
        <v>0.75190000000000001</v>
      </c>
      <c r="X207" s="2">
        <v>69.520499999999998</v>
      </c>
      <c r="Y207" s="2">
        <v>2.7199</v>
      </c>
      <c r="Z207" s="2"/>
    </row>
    <row r="208" spans="1:27" x14ac:dyDescent="0.15">
      <c r="A208" s="3">
        <v>41759</v>
      </c>
      <c r="B208" s="2">
        <v>1.2191000000000001</v>
      </c>
      <c r="C208" s="2">
        <v>1.4779</v>
      </c>
      <c r="D208" s="2">
        <v>16.3277</v>
      </c>
      <c r="E208" s="2">
        <v>14.7691</v>
      </c>
      <c r="F208" s="2">
        <v>4.4402999999999997</v>
      </c>
      <c r="G208" s="2">
        <v>0.39679999999999999</v>
      </c>
      <c r="H208" s="2">
        <v>29.130500000000001</v>
      </c>
      <c r="I208" s="2">
        <v>2.4736000000000002</v>
      </c>
      <c r="J208" s="2">
        <v>13.483599999999999</v>
      </c>
      <c r="K208" s="2">
        <v>41.466818000000004</v>
      </c>
      <c r="L208" s="2">
        <v>0.88260000000000005</v>
      </c>
      <c r="M208" s="2">
        <v>0.80269999999999997</v>
      </c>
      <c r="N208" s="2">
        <v>11.027699999999999</v>
      </c>
      <c r="O208" s="2">
        <v>39.4955</v>
      </c>
      <c r="P208" s="2">
        <v>6.7559000000000005</v>
      </c>
      <c r="Q208" s="2">
        <v>8.3699999999999997E-2</v>
      </c>
      <c r="R208" s="2">
        <v>0.86069499999999999</v>
      </c>
      <c r="S208" s="2">
        <v>0.82247300000000001</v>
      </c>
      <c r="T208" s="2">
        <v>11.381285999999999</v>
      </c>
      <c r="U208" s="2">
        <v>8.4599999999999995E-2</v>
      </c>
      <c r="V208" s="2">
        <v>27.100899999999999</v>
      </c>
      <c r="W208" s="2">
        <v>0.75970000000000004</v>
      </c>
      <c r="X208" s="2">
        <v>70.310900000000004</v>
      </c>
      <c r="Y208" s="2">
        <v>2.7301000000000002</v>
      </c>
      <c r="Z208" s="2"/>
    </row>
  </sheetData>
  <mergeCells count="4">
    <mergeCell ref="B22:K22"/>
    <mergeCell ref="L22:P22"/>
    <mergeCell ref="R22:Y22"/>
    <mergeCell ref="B20:I20"/>
  </mergeCells>
  <hyperlinks>
    <hyperlink ref="K97" location="Sheet1!B20" display="Sheet1!B20"/>
    <hyperlink ref="B20" location="Sheet1!K97" display="Sheet1!K97"/>
  </hyperlinks>
  <printOptions gridLines="1" gridLinesSet="0"/>
  <pageMargins left="0.75" right="0.75" top="1" bottom="1" header="0.5" footer="0.5"/>
  <pageSetup paperSize="0" fitToWidth="0" fitToHeight="0"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31</vt:i4>
      </vt:variant>
      <vt:variant>
        <vt:lpstr>Charts</vt:lpstr>
      </vt:variant>
      <vt:variant>
        <vt:i4>7</vt:i4>
      </vt:variant>
    </vt:vector>
  </HeadingPairs>
  <TitlesOfParts>
    <vt:vector size="38" baseType="lpstr">
      <vt:lpstr>Table1</vt:lpstr>
      <vt:lpstr>DataFig1-5</vt:lpstr>
      <vt:lpstr>DataFig6</vt:lpstr>
      <vt:lpstr>DataTab1</vt:lpstr>
      <vt:lpstr>SuppData</vt:lpstr>
      <vt:lpstr>TableS.1</vt:lpstr>
      <vt:lpstr>TableS.2</vt:lpstr>
      <vt:lpstr>RawData</vt:lpstr>
      <vt:lpstr>FedReceipts</vt:lpstr>
      <vt:lpstr>NIPA_1.12</vt:lpstr>
      <vt:lpstr>NIPA_1.14</vt:lpstr>
      <vt:lpstr>NIPA_7.16</vt:lpstr>
      <vt:lpstr>NIPA_4.1</vt:lpstr>
      <vt:lpstr>NIPA_Scorp</vt:lpstr>
      <vt:lpstr>BEAint_1</vt:lpstr>
      <vt:lpstr>BEAint_4</vt:lpstr>
      <vt:lpstr>BEAint_7a</vt:lpstr>
      <vt:lpstr>BEAint_7b</vt:lpstr>
      <vt:lpstr>BEA_DIinc</vt:lpstr>
      <vt:lpstr>BEA_DIret</vt:lpstr>
      <vt:lpstr>BEA_DIflow</vt:lpstr>
      <vt:lpstr>BEA_DIeqflow</vt:lpstr>
      <vt:lpstr>BEA_DIdebtflow</vt:lpstr>
      <vt:lpstr>BEA_DIassets</vt:lpstr>
      <vt:lpstr>MNE_II.D 1</vt:lpstr>
      <vt:lpstr>MNE_II.G 1</vt:lpstr>
      <vt:lpstr>SNB_D5_1_M3</vt:lpstr>
      <vt:lpstr>SNB_D5_1a_M33</vt:lpstr>
      <vt:lpstr>SNB_D4_1a</vt:lpstr>
      <vt:lpstr>SNB_2E</vt:lpstr>
      <vt:lpstr>SNB_FX</vt:lpstr>
      <vt:lpstr>Figure1</vt:lpstr>
      <vt:lpstr>Figure2</vt:lpstr>
      <vt:lpstr>Figure3</vt:lpstr>
      <vt:lpstr>Figure4</vt:lpstr>
      <vt:lpstr>Figure5</vt:lpstr>
      <vt:lpstr>Figure6</vt:lpstr>
      <vt:lpstr>FigureS.1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Zucman</dc:creator>
  <cp:lastModifiedBy>Microsoft Office User</cp:lastModifiedBy>
  <cp:lastPrinted>2014-06-17T17:14:51Z</cp:lastPrinted>
  <dcterms:created xsi:type="dcterms:W3CDTF">2014-05-13T18:59:09Z</dcterms:created>
  <dcterms:modified xsi:type="dcterms:W3CDTF">2016-09-07T14:25:05Z</dcterms:modified>
</cp:coreProperties>
</file>