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chatterjee_b_ufl_edu/Documents/Baibhab_Chatterjee/Journals/2023/Nature_Electronics/0_Final_Version_Accepted/Data/"/>
    </mc:Choice>
  </mc:AlternateContent>
  <xr:revisionPtr revIDLastSave="1476" documentId="8_{02306404-C4FE-46F7-AC97-BAD505FCA45B}" xr6:coauthVersionLast="47" xr6:coauthVersionMax="47" xr10:uidLastSave="{CAC52544-D76A-4C55-8214-ACEC14A3B881}"/>
  <bookViews>
    <workbookView xWindow="5640" yWindow="1455" windowWidth="21600" windowHeight="11295" tabRatio="842" activeTab="1" xr2:uid="{719B1F20-A5A5-4405-B36F-D8E89121D272}"/>
  </bookViews>
  <sheets>
    <sheet name="Comm" sheetId="30" r:id="rId1"/>
    <sheet name="Powering" sheetId="35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" i="30" l="1"/>
  <c r="U4" i="30"/>
  <c r="U5" i="30"/>
  <c r="U6" i="30"/>
  <c r="U7" i="30"/>
  <c r="U8" i="30"/>
  <c r="U9" i="30"/>
  <c r="U10" i="30"/>
  <c r="U11" i="30"/>
  <c r="U12" i="30"/>
  <c r="U13" i="30"/>
  <c r="U14" i="30"/>
  <c r="U15" i="30"/>
  <c r="U16" i="30"/>
  <c r="U17" i="30"/>
  <c r="U18" i="30"/>
  <c r="U19" i="30"/>
  <c r="U20" i="30"/>
  <c r="U21" i="30"/>
  <c r="U22" i="30"/>
  <c r="U23" i="30"/>
  <c r="U24" i="30"/>
  <c r="U25" i="30"/>
  <c r="U26" i="30"/>
  <c r="U27" i="30"/>
  <c r="U28" i="30"/>
  <c r="U29" i="30"/>
  <c r="U30" i="30"/>
  <c r="U31" i="30"/>
  <c r="U32" i="30"/>
  <c r="U33" i="30"/>
  <c r="U34" i="30"/>
  <c r="U35" i="30"/>
  <c r="U36" i="30"/>
  <c r="U37" i="30"/>
  <c r="U38" i="30"/>
  <c r="U39" i="30"/>
  <c r="U40" i="30"/>
  <c r="U41" i="30"/>
  <c r="U42" i="30"/>
  <c r="U43" i="30"/>
  <c r="U44" i="30"/>
  <c r="U45" i="30"/>
  <c r="U46" i="30"/>
  <c r="U47" i="30"/>
  <c r="U48" i="30"/>
  <c r="U49" i="30"/>
  <c r="U50" i="30"/>
  <c r="U51" i="30"/>
  <c r="U52" i="30"/>
  <c r="U53" i="30"/>
  <c r="U54" i="30"/>
  <c r="U55" i="30"/>
  <c r="U56" i="30"/>
  <c r="U2" i="30"/>
  <c r="Q3" i="30" l="1"/>
  <c r="Q4" i="30"/>
  <c r="W56" i="30"/>
  <c r="W55" i="30"/>
  <c r="W54" i="30"/>
  <c r="W53" i="30"/>
  <c r="W52" i="30"/>
  <c r="W51" i="30"/>
  <c r="W50" i="30"/>
  <c r="W49" i="30"/>
  <c r="W48" i="30"/>
  <c r="W47" i="30"/>
  <c r="W46" i="30"/>
  <c r="W45" i="30"/>
  <c r="W44" i="30"/>
  <c r="W43" i="30"/>
  <c r="W42" i="30"/>
  <c r="W41" i="30"/>
  <c r="W40" i="30"/>
  <c r="W39" i="30"/>
  <c r="W38" i="30"/>
  <c r="W37" i="30"/>
  <c r="W36" i="30"/>
  <c r="W35" i="30"/>
  <c r="F35" i="30"/>
  <c r="W34" i="30"/>
  <c r="W33" i="30"/>
  <c r="W32" i="30"/>
  <c r="W31" i="30"/>
  <c r="W30" i="30"/>
  <c r="W29" i="30"/>
  <c r="W28" i="30"/>
  <c r="W27" i="30"/>
  <c r="W26" i="30"/>
  <c r="W25" i="30"/>
  <c r="Q25" i="30"/>
  <c r="W24" i="30"/>
  <c r="W23" i="30"/>
  <c r="W22" i="30"/>
  <c r="W21" i="30"/>
  <c r="W20" i="30"/>
  <c r="Q24" i="30"/>
  <c r="W19" i="30"/>
  <c r="W18" i="30"/>
  <c r="W17" i="30"/>
  <c r="W16" i="30"/>
  <c r="V16" i="30"/>
  <c r="W15" i="30"/>
  <c r="W14" i="30"/>
  <c r="W13" i="30"/>
  <c r="W12" i="30"/>
  <c r="W11" i="30"/>
  <c r="W10" i="30"/>
  <c r="W9" i="30"/>
  <c r="W8" i="30"/>
  <c r="W7" i="30"/>
  <c r="Q7" i="30"/>
  <c r="W6" i="30"/>
  <c r="Q6" i="30"/>
  <c r="W5" i="30"/>
  <c r="W4" i="30"/>
  <c r="W3" i="30"/>
  <c r="W2" i="30"/>
  <c r="Q2" i="30"/>
  <c r="Q5" i="30" s="1"/>
  <c r="Q1" i="30"/>
  <c r="F53" i="30" l="1"/>
  <c r="Q11" i="30"/>
  <c r="Q16" i="30" s="1"/>
  <c r="F45" i="30"/>
  <c r="Q9" i="30"/>
  <c r="Q14" i="30" s="1"/>
  <c r="V32" i="30"/>
  <c r="F24" i="30"/>
  <c r="V48" i="30"/>
  <c r="V10" i="30"/>
  <c r="A2" i="30"/>
  <c r="V35" i="30"/>
  <c r="V56" i="30"/>
  <c r="V46" i="30"/>
  <c r="V15" i="30"/>
  <c r="V33" i="30"/>
  <c r="V44" i="30"/>
  <c r="V22" i="30"/>
  <c r="V8" i="30"/>
  <c r="V55" i="30"/>
  <c r="V31" i="30"/>
  <c r="V47" i="30"/>
  <c r="V45" i="30"/>
  <c r="V23" i="30"/>
  <c r="V34" i="30"/>
  <c r="V9" i="30"/>
  <c r="V29" i="30"/>
  <c r="V21" i="30"/>
  <c r="V43" i="30"/>
  <c r="V11" i="30"/>
  <c r="V28" i="30"/>
  <c r="V27" i="30"/>
  <c r="Q12" i="30"/>
  <c r="Q17" i="30" s="1"/>
  <c r="V49" i="30"/>
  <c r="V4" i="30"/>
  <c r="V37" i="30"/>
  <c r="V20" i="30"/>
  <c r="V54" i="30"/>
  <c r="F31" i="30"/>
  <c r="F13" i="30"/>
  <c r="V12" i="30"/>
  <c r="V50" i="30"/>
  <c r="V38" i="30"/>
  <c r="V19" i="30"/>
  <c r="V52" i="30"/>
  <c r="V40" i="30"/>
  <c r="V26" i="30"/>
  <c r="F15" i="30"/>
  <c r="V7" i="30"/>
  <c r="V41" i="30"/>
  <c r="V18" i="30"/>
  <c r="V6" i="30"/>
  <c r="F8" i="30"/>
  <c r="F47" i="30"/>
  <c r="V13" i="30"/>
  <c r="Q13" i="30"/>
  <c r="V51" i="30"/>
  <c r="V42" i="30"/>
  <c r="V25" i="30"/>
  <c r="V3" i="30"/>
  <c r="F22" i="30"/>
  <c r="V14" i="30"/>
  <c r="F44" i="30"/>
  <c r="V39" i="30"/>
  <c r="V36" i="30"/>
  <c r="V17" i="30"/>
  <c r="Q10" i="30"/>
  <c r="Q15" i="30" s="1"/>
  <c r="F20" i="30"/>
  <c r="F10" i="30"/>
  <c r="F3" i="30"/>
  <c r="F33" i="30"/>
  <c r="V30" i="30"/>
  <c r="V5" i="30"/>
  <c r="V53" i="30"/>
  <c r="V24" i="30"/>
  <c r="F30" i="30"/>
  <c r="V2" i="30"/>
  <c r="F36" i="30"/>
  <c r="F42" i="30"/>
  <c r="F54" i="30"/>
  <c r="F25" i="30"/>
  <c r="F41" i="30"/>
  <c r="F52" i="30"/>
  <c r="F28" i="30"/>
  <c r="F39" i="30"/>
  <c r="F12" i="30"/>
  <c r="F50" i="30"/>
  <c r="F26" i="30"/>
  <c r="F5" i="30"/>
  <c r="F37" i="30"/>
  <c r="F17" i="30"/>
  <c r="F48" i="30"/>
  <c r="F40" i="30"/>
  <c r="F6" i="30"/>
  <c r="F38" i="30"/>
  <c r="F51" i="30"/>
  <c r="F27" i="30"/>
  <c r="F18" i="30"/>
  <c r="F34" i="30"/>
  <c r="F21" i="30"/>
  <c r="F29" i="30"/>
  <c r="F55" i="30"/>
  <c r="F11" i="30"/>
  <c r="F4" i="30"/>
  <c r="F9" i="30"/>
  <c r="F32" i="30"/>
  <c r="F49" i="30"/>
  <c r="F43" i="30"/>
  <c r="F2" i="30"/>
  <c r="F16" i="30"/>
  <c r="F46" i="30"/>
  <c r="F14" i="30"/>
  <c r="F23" i="30"/>
  <c r="F7" i="30"/>
  <c r="F19" i="30"/>
  <c r="I2" i="30" l="1"/>
  <c r="J2" i="30" s="1"/>
  <c r="A3" i="30"/>
  <c r="E2" i="30"/>
  <c r="B2" i="30"/>
  <c r="D2" i="30"/>
  <c r="C2" i="30"/>
  <c r="I3" i="30" l="1"/>
  <c r="J3" i="30" s="1"/>
  <c r="D3" i="30"/>
  <c r="B3" i="30"/>
  <c r="A4" i="30"/>
  <c r="C3" i="30"/>
  <c r="E3" i="30"/>
  <c r="D4" i="30" l="1"/>
  <c r="B4" i="30"/>
  <c r="I4" i="30"/>
  <c r="J4" i="30" s="1"/>
  <c r="C4" i="30"/>
  <c r="E4" i="30"/>
  <c r="A5" i="30"/>
  <c r="G3" i="30"/>
  <c r="K3" i="30" s="1"/>
  <c r="G4" i="30" l="1"/>
  <c r="K4" i="30" s="1"/>
  <c r="E5" i="30"/>
  <c r="D5" i="30"/>
  <c r="I5" i="30"/>
  <c r="J5" i="30" s="1"/>
  <c r="C5" i="30"/>
  <c r="A6" i="30"/>
  <c r="B5" i="30"/>
  <c r="G5" i="30" l="1"/>
  <c r="K5" i="30" s="1"/>
  <c r="A7" i="30"/>
  <c r="E6" i="30"/>
  <c r="I6" i="30"/>
  <c r="J6" i="30" s="1"/>
  <c r="B6" i="30"/>
  <c r="D6" i="30"/>
  <c r="C6" i="30"/>
  <c r="G6" i="30" l="1"/>
  <c r="K6" i="30" s="1"/>
  <c r="E7" i="30"/>
  <c r="C7" i="30"/>
  <c r="B7" i="30"/>
  <c r="A8" i="30"/>
  <c r="D7" i="30"/>
  <c r="I7" i="30"/>
  <c r="J7" i="30" s="1"/>
  <c r="B8" i="30" l="1"/>
  <c r="I8" i="30"/>
  <c r="J8" i="30" s="1"/>
  <c r="A9" i="30"/>
  <c r="E8" i="30"/>
  <c r="D8" i="30"/>
  <c r="C8" i="30"/>
  <c r="G7" i="30"/>
  <c r="K7" i="30" s="1"/>
  <c r="B9" i="30" l="1"/>
  <c r="I9" i="30"/>
  <c r="J9" i="30" s="1"/>
  <c r="A10" i="30"/>
  <c r="E9" i="30"/>
  <c r="D9" i="30"/>
  <c r="C9" i="30"/>
  <c r="G8" i="30"/>
  <c r="K8" i="30" s="1"/>
  <c r="I10" i="30" l="1"/>
  <c r="J10" i="30" s="1"/>
  <c r="D10" i="30"/>
  <c r="B10" i="30"/>
  <c r="C10" i="30"/>
  <c r="A11" i="30"/>
  <c r="E10" i="30"/>
  <c r="G9" i="30"/>
  <c r="K9" i="30" s="1"/>
  <c r="I11" i="30" l="1"/>
  <c r="J11" i="30" s="1"/>
  <c r="D11" i="30"/>
  <c r="E11" i="30"/>
  <c r="B11" i="30"/>
  <c r="C11" i="30"/>
  <c r="A12" i="30"/>
  <c r="G10" i="30"/>
  <c r="K10" i="30" s="1"/>
  <c r="G11" i="30" l="1"/>
  <c r="K11" i="30" s="1"/>
  <c r="I12" i="30"/>
  <c r="J12" i="30" s="1"/>
  <c r="E12" i="30"/>
  <c r="D12" i="30"/>
  <c r="C12" i="30"/>
  <c r="A13" i="30"/>
  <c r="B12" i="30"/>
  <c r="G12" i="30" s="1"/>
  <c r="K12" i="30" s="1"/>
  <c r="A14" i="30" l="1"/>
  <c r="E13" i="30"/>
  <c r="D13" i="30"/>
  <c r="I13" i="30"/>
  <c r="J13" i="30" s="1"/>
  <c r="C13" i="30"/>
  <c r="B13" i="30"/>
  <c r="G13" i="30" s="1"/>
  <c r="K13" i="30" s="1"/>
  <c r="D14" i="30" l="1"/>
  <c r="B14" i="30"/>
  <c r="A15" i="30"/>
  <c r="E14" i="30"/>
  <c r="C14" i="30"/>
  <c r="I14" i="30"/>
  <c r="J14" i="30" s="1"/>
  <c r="G14" i="30" l="1"/>
  <c r="K14" i="30" s="1"/>
  <c r="I15" i="30"/>
  <c r="J15" i="30" s="1"/>
  <c r="A16" i="30"/>
  <c r="E15" i="30"/>
  <c r="D15" i="30"/>
  <c r="C15" i="30"/>
  <c r="B15" i="30"/>
  <c r="G15" i="30" s="1"/>
  <c r="K15" i="30" s="1"/>
  <c r="I16" i="30" l="1"/>
  <c r="J16" i="30" s="1"/>
  <c r="E16" i="30"/>
  <c r="B16" i="30"/>
  <c r="D16" i="30"/>
  <c r="C16" i="30"/>
  <c r="A17" i="30"/>
  <c r="I17" i="30" l="1"/>
  <c r="J17" i="30" s="1"/>
  <c r="E17" i="30"/>
  <c r="B17" i="30"/>
  <c r="A18" i="30"/>
  <c r="D17" i="30"/>
  <c r="C17" i="30"/>
  <c r="G16" i="30"/>
  <c r="K16" i="30" s="1"/>
  <c r="E18" i="30" l="1"/>
  <c r="I18" i="30"/>
  <c r="J18" i="30" s="1"/>
  <c r="A19" i="30"/>
  <c r="C18" i="30"/>
  <c r="D18" i="30"/>
  <c r="B18" i="30"/>
  <c r="G18" i="30" s="1"/>
  <c r="K18" i="30" s="1"/>
  <c r="G17" i="30"/>
  <c r="K17" i="30" s="1"/>
  <c r="E19" i="30" l="1"/>
  <c r="D19" i="30"/>
  <c r="C19" i="30"/>
  <c r="B19" i="30"/>
  <c r="A20" i="30"/>
  <c r="I19" i="30"/>
  <c r="J19" i="30" s="1"/>
  <c r="G19" i="30" l="1"/>
  <c r="K19" i="30" s="1"/>
  <c r="A21" i="30"/>
  <c r="E20" i="30"/>
  <c r="D20" i="30"/>
  <c r="C20" i="30"/>
  <c r="I20" i="30"/>
  <c r="J20" i="30" s="1"/>
  <c r="B20" i="30"/>
  <c r="G20" i="30" s="1"/>
  <c r="K20" i="30" s="1"/>
  <c r="D21" i="30" l="1"/>
  <c r="B21" i="30"/>
  <c r="A22" i="30"/>
  <c r="I21" i="30"/>
  <c r="J21" i="30" s="1"/>
  <c r="C21" i="30"/>
  <c r="E21" i="30"/>
  <c r="G21" i="30" l="1"/>
  <c r="K21" i="30" s="1"/>
  <c r="B22" i="30"/>
  <c r="C22" i="30"/>
  <c r="E22" i="30"/>
  <c r="D22" i="30"/>
  <c r="A23" i="30"/>
  <c r="I22" i="30"/>
  <c r="J22" i="30" s="1"/>
  <c r="B23" i="30" l="1"/>
  <c r="I23" i="30"/>
  <c r="J23" i="30" s="1"/>
  <c r="A24" i="30"/>
  <c r="C23" i="30"/>
  <c r="E23" i="30"/>
  <c r="D23" i="30"/>
  <c r="G22" i="30"/>
  <c r="K22" i="30" s="1"/>
  <c r="I24" i="30" l="1"/>
  <c r="J24" i="30" s="1"/>
  <c r="D24" i="30"/>
  <c r="B24" i="30"/>
  <c r="C24" i="30"/>
  <c r="A25" i="30"/>
  <c r="E24" i="30"/>
  <c r="G23" i="30"/>
  <c r="K23" i="30" s="1"/>
  <c r="I25" i="30" l="1"/>
  <c r="J25" i="30" s="1"/>
  <c r="B25" i="30"/>
  <c r="A26" i="30"/>
  <c r="E25" i="30"/>
  <c r="D25" i="30"/>
  <c r="C25" i="30"/>
  <c r="G24" i="30"/>
  <c r="K24" i="30" s="1"/>
  <c r="G25" i="30" l="1"/>
  <c r="K25" i="30" s="1"/>
  <c r="I26" i="30"/>
  <c r="J26" i="30" s="1"/>
  <c r="E26" i="30"/>
  <c r="D26" i="30"/>
  <c r="A27" i="30"/>
  <c r="C26" i="30"/>
  <c r="B26" i="30"/>
  <c r="G26" i="30" s="1"/>
  <c r="K26" i="30" s="1"/>
  <c r="E27" i="30" l="1"/>
  <c r="I27" i="30"/>
  <c r="J27" i="30" s="1"/>
  <c r="D27" i="30"/>
  <c r="A28" i="30"/>
  <c r="B27" i="30"/>
  <c r="C27" i="30"/>
  <c r="E28" i="30" l="1"/>
  <c r="D28" i="30"/>
  <c r="C28" i="30"/>
  <c r="B28" i="30"/>
  <c r="A29" i="30"/>
  <c r="I28" i="30"/>
  <c r="J28" i="30" s="1"/>
  <c r="G27" i="30"/>
  <c r="K27" i="30" s="1"/>
  <c r="G28" i="30" l="1"/>
  <c r="K28" i="30" s="1"/>
  <c r="A30" i="30"/>
  <c r="E29" i="30"/>
  <c r="C29" i="30"/>
  <c r="D29" i="30"/>
  <c r="B29" i="30"/>
  <c r="G29" i="30" s="1"/>
  <c r="K29" i="30" s="1"/>
  <c r="I29" i="30"/>
  <c r="J29" i="30" s="1"/>
  <c r="E30" i="30" l="1"/>
  <c r="D30" i="30"/>
  <c r="C30" i="30"/>
  <c r="B30" i="30"/>
  <c r="G30" i="30" s="1"/>
  <c r="K30" i="30" s="1"/>
  <c r="A31" i="30"/>
  <c r="I30" i="30"/>
  <c r="J30" i="30" s="1"/>
  <c r="A32" i="30" l="1"/>
  <c r="C31" i="30"/>
  <c r="B31" i="30"/>
  <c r="I31" i="30"/>
  <c r="J31" i="30" s="1"/>
  <c r="E31" i="30"/>
  <c r="D31" i="30"/>
  <c r="G31" i="30" l="1"/>
  <c r="K31" i="30" s="1"/>
  <c r="C32" i="30"/>
  <c r="B32" i="30"/>
  <c r="A33" i="30"/>
  <c r="I32" i="30"/>
  <c r="J32" i="30" s="1"/>
  <c r="E32" i="30"/>
  <c r="D32" i="30"/>
  <c r="A34" i="30" l="1"/>
  <c r="C33" i="30"/>
  <c r="E33" i="30"/>
  <c r="B33" i="30"/>
  <c r="D33" i="30"/>
  <c r="I33" i="30"/>
  <c r="J33" i="30" s="1"/>
  <c r="G32" i="30"/>
  <c r="K32" i="30" s="1"/>
  <c r="G33" i="30" l="1"/>
  <c r="K33" i="30" s="1"/>
  <c r="A35" i="30"/>
  <c r="E34" i="30"/>
  <c r="I34" i="30"/>
  <c r="J34" i="30" s="1"/>
  <c r="D34" i="30"/>
  <c r="C34" i="30"/>
  <c r="B34" i="30"/>
  <c r="G34" i="30" s="1"/>
  <c r="K34" i="30" s="1"/>
  <c r="I35" i="30" l="1"/>
  <c r="J35" i="30" s="1"/>
  <c r="D35" i="30"/>
  <c r="C35" i="30"/>
  <c r="B35" i="30"/>
  <c r="A36" i="30"/>
  <c r="E35" i="30"/>
  <c r="I36" i="30" l="1"/>
  <c r="J36" i="30" s="1"/>
  <c r="C36" i="30"/>
  <c r="A37" i="30"/>
  <c r="E36" i="30"/>
  <c r="D36" i="30"/>
  <c r="B36" i="30"/>
  <c r="G36" i="30" s="1"/>
  <c r="K36" i="30" s="1"/>
  <c r="G35" i="30"/>
  <c r="K35" i="30" s="1"/>
  <c r="I37" i="30" l="1"/>
  <c r="J37" i="30" s="1"/>
  <c r="E37" i="30"/>
  <c r="B37" i="30"/>
  <c r="A38" i="30"/>
  <c r="D37" i="30"/>
  <c r="C37" i="30"/>
  <c r="I38" i="30" l="1"/>
  <c r="J38" i="30" s="1"/>
  <c r="D38" i="30"/>
  <c r="A39" i="30"/>
  <c r="C38" i="30"/>
  <c r="B38" i="30"/>
  <c r="E38" i="30"/>
  <c r="G37" i="30"/>
  <c r="K37" i="30" s="1"/>
  <c r="G38" i="30" l="1"/>
  <c r="K38" i="30" s="1"/>
  <c r="I39" i="30"/>
  <c r="J39" i="30" s="1"/>
  <c r="E39" i="30"/>
  <c r="D39" i="30"/>
  <c r="C39" i="30"/>
  <c r="A40" i="30"/>
  <c r="B39" i="30"/>
  <c r="G39" i="30" l="1"/>
  <c r="K39" i="30" s="1"/>
  <c r="A41" i="30"/>
  <c r="E40" i="30"/>
  <c r="D40" i="30"/>
  <c r="B40" i="30"/>
  <c r="I40" i="30"/>
  <c r="J40" i="30" s="1"/>
  <c r="C40" i="30"/>
  <c r="G40" i="30" l="1"/>
  <c r="K40" i="30" s="1"/>
  <c r="E41" i="30"/>
  <c r="D41" i="30"/>
  <c r="C41" i="30"/>
  <c r="B41" i="30"/>
  <c r="G41" i="30" s="1"/>
  <c r="K41" i="30" s="1"/>
  <c r="A42" i="30"/>
  <c r="I41" i="30"/>
  <c r="J41" i="30" s="1"/>
  <c r="A43" i="30" l="1"/>
  <c r="D42" i="30"/>
  <c r="B42" i="30"/>
  <c r="C42" i="30"/>
  <c r="I42" i="30"/>
  <c r="J42" i="30" s="1"/>
  <c r="E42" i="30"/>
  <c r="G42" i="30" l="1"/>
  <c r="K42" i="30" s="1"/>
  <c r="D43" i="30"/>
  <c r="C43" i="30"/>
  <c r="B43" i="30"/>
  <c r="A44" i="30"/>
  <c r="E43" i="30"/>
  <c r="I43" i="30"/>
  <c r="J43" i="30" s="1"/>
  <c r="G43" i="30" l="1"/>
  <c r="K43" i="30" s="1"/>
  <c r="A45" i="30"/>
  <c r="B44" i="30"/>
  <c r="I44" i="30"/>
  <c r="J44" i="30" s="1"/>
  <c r="E44" i="30"/>
  <c r="C44" i="30"/>
  <c r="D44" i="30"/>
  <c r="B45" i="30" l="1"/>
  <c r="I45" i="30"/>
  <c r="J45" i="30" s="1"/>
  <c r="A46" i="30"/>
  <c r="E45" i="30"/>
  <c r="D45" i="30"/>
  <c r="C45" i="30"/>
  <c r="G44" i="30"/>
  <c r="K44" i="30" s="1"/>
  <c r="I46" i="30" l="1"/>
  <c r="J46" i="30" s="1"/>
  <c r="A47" i="30"/>
  <c r="E46" i="30"/>
  <c r="D46" i="30"/>
  <c r="C46" i="30"/>
  <c r="B46" i="30"/>
  <c r="G46" i="30" s="1"/>
  <c r="K46" i="30" s="1"/>
  <c r="G45" i="30"/>
  <c r="K45" i="30" s="1"/>
  <c r="I47" i="30" l="1"/>
  <c r="J47" i="30" s="1"/>
  <c r="D47" i="30"/>
  <c r="A48" i="30"/>
  <c r="E47" i="30"/>
  <c r="B47" i="30"/>
  <c r="C47" i="30"/>
  <c r="G47" i="30" l="1"/>
  <c r="K47" i="30" s="1"/>
  <c r="I48" i="30"/>
  <c r="J48" i="30" s="1"/>
  <c r="E48" i="30"/>
  <c r="A49" i="30"/>
  <c r="C48" i="30"/>
  <c r="D48" i="30"/>
  <c r="B48" i="30"/>
  <c r="G48" i="30" l="1"/>
  <c r="K48" i="30" s="1"/>
  <c r="I49" i="30"/>
  <c r="J49" i="30" s="1"/>
  <c r="B49" i="30"/>
  <c r="E49" i="30"/>
  <c r="D49" i="30"/>
  <c r="C49" i="30"/>
  <c r="A50" i="30"/>
  <c r="I50" i="30" l="1"/>
  <c r="J50" i="30" s="1"/>
  <c r="E50" i="30"/>
  <c r="D50" i="30"/>
  <c r="C50" i="30"/>
  <c r="B50" i="30"/>
  <c r="G50" i="30" s="1"/>
  <c r="K50" i="30" s="1"/>
  <c r="A51" i="30"/>
  <c r="G49" i="30"/>
  <c r="K49" i="30" s="1"/>
  <c r="A52" i="30" l="1"/>
  <c r="E51" i="30"/>
  <c r="I51" i="30"/>
  <c r="J51" i="30" s="1"/>
  <c r="D51" i="30"/>
  <c r="C51" i="30"/>
  <c r="B51" i="30"/>
  <c r="G51" i="30" s="1"/>
  <c r="K51" i="30" s="1"/>
  <c r="E52" i="30" l="1"/>
  <c r="D52" i="30"/>
  <c r="B52" i="30"/>
  <c r="C52" i="30"/>
  <c r="A53" i="30"/>
  <c r="I52" i="30"/>
  <c r="J52" i="30" s="1"/>
  <c r="A54" i="30" l="1"/>
  <c r="E53" i="30"/>
  <c r="C53" i="30"/>
  <c r="D53" i="30"/>
  <c r="I53" i="30"/>
  <c r="J53" i="30" s="1"/>
  <c r="B53" i="30"/>
  <c r="G53" i="30" s="1"/>
  <c r="K53" i="30" s="1"/>
  <c r="G52" i="30"/>
  <c r="K52" i="30" s="1"/>
  <c r="E54" i="30" l="1"/>
  <c r="D54" i="30"/>
  <c r="C54" i="30"/>
  <c r="B54" i="30"/>
  <c r="A55" i="30"/>
  <c r="I54" i="30"/>
  <c r="J54" i="30" s="1"/>
  <c r="G54" i="30" l="1"/>
  <c r="K54" i="30" s="1"/>
  <c r="C55" i="30"/>
  <c r="B55" i="30"/>
  <c r="I55" i="30"/>
  <c r="J55" i="30" s="1"/>
  <c r="E55" i="30"/>
  <c r="D55" i="30"/>
  <c r="G55" i="30" l="1"/>
  <c r="K55" i="30" s="1"/>
</calcChain>
</file>

<file path=xl/sharedStrings.xml><?xml version="1.0" encoding="utf-8"?>
<sst xmlns="http://schemas.openxmlformats.org/spreadsheetml/2006/main" count="56" uniqueCount="53">
  <si>
    <t>x (mm)</t>
  </si>
  <si>
    <t>V_meas(dB)</t>
  </si>
  <si>
    <t>sigma_brain_GM</t>
  </si>
  <si>
    <t>rad_electrodeA_Tx</t>
  </si>
  <si>
    <t>rad_electrodeB_Tx</t>
  </si>
  <si>
    <t>rad_electrodeC_Rx</t>
  </si>
  <si>
    <t>rad_electrodeD_Rx</t>
  </si>
  <si>
    <t>separation_CD_e2e</t>
  </si>
  <si>
    <t>offset_Tx</t>
  </si>
  <si>
    <t>separation_AC</t>
  </si>
  <si>
    <t>separation_BD</t>
  </si>
  <si>
    <t>separation_AD</t>
  </si>
  <si>
    <t>separation_BC</t>
  </si>
  <si>
    <t>separation_AB_e2e</t>
  </si>
  <si>
    <t>separation_AC_e2e</t>
  </si>
  <si>
    <t>separation_BD_e2e</t>
  </si>
  <si>
    <t>separation_AD_e2e</t>
  </si>
  <si>
    <t>separation_BC_e2e</t>
  </si>
  <si>
    <t>D_CD_e2e</t>
  </si>
  <si>
    <t>Frequency</t>
  </si>
  <si>
    <t>D_AC_e2e</t>
  </si>
  <si>
    <t>D_BD_e2e</t>
  </si>
  <si>
    <t>D_AD_e2e</t>
  </si>
  <si>
    <t>D_BC_e2e</t>
  </si>
  <si>
    <t>VAB_term</t>
  </si>
  <si>
    <t>VCD_term</t>
  </si>
  <si>
    <t>epsilon_0</t>
  </si>
  <si>
    <t>epsilonR_brain_GM_1G</t>
  </si>
  <si>
    <t>Analytical_TF</t>
  </si>
  <si>
    <t>Channel_L(D_CD_e2e_mm)</t>
  </si>
  <si>
    <t>r_AB (mm)</t>
  </si>
  <si>
    <t>r_e (mm)</t>
  </si>
  <si>
    <t>Channel_L (mm)</t>
  </si>
  <si>
    <t>R_CD_mm</t>
  </si>
  <si>
    <t>HFSS_TF</t>
  </si>
  <si>
    <t>R_CD (mm)</t>
  </si>
  <si>
    <t>separation_AB_c2c</t>
  </si>
  <si>
    <t>separation_CD_c2c</t>
  </si>
  <si>
    <t>Q_by_4pi_epsilonAB</t>
  </si>
  <si>
    <t>Q_by_4pi_epsilonCD</t>
  </si>
  <si>
    <t>CapAB*</t>
  </si>
  <si>
    <t>CapCD*</t>
  </si>
  <si>
    <t>* These values are found from Maxwell Simulations (Ansys)</t>
  </si>
  <si>
    <r>
      <t xml:space="preserve">We can either go with the </t>
    </r>
    <r>
      <rPr>
        <sz val="11"/>
        <color theme="1"/>
        <rFont val="Calibri"/>
        <family val="2"/>
      </rPr>
      <t>ρI/4π based approach,</t>
    </r>
  </si>
  <si>
    <t>or q/4πε approach. We have used the later in this</t>
  </si>
  <si>
    <t xml:space="preserve"> as finding the capacitances and q is easier in Maxwell</t>
  </si>
  <si>
    <t>Power_uW</t>
  </si>
  <si>
    <t>Load R_Harvest (k)</t>
  </si>
  <si>
    <t>ICNIRP Limit</t>
  </si>
  <si>
    <t>Freq</t>
  </si>
  <si>
    <t>40 MHz</t>
  </si>
  <si>
    <t>Phase</t>
  </si>
  <si>
    <t>(Downsampled version for the plot)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</si>
</sst>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0" fillId="0" borderId="0" xfId="0" applyNumberFormat="1"/>
    <xf numFmtId="0" fontId="5" fillId="0" borderId="0" xfId="0" applyFont="1"/>
    <xf numFmtId="0" fontId="1" fillId="0" borderId="0" xfId="0" applyFont="1"/>
    <xf numFmtId="0" fontId="6" fillId="0" borderId="0" xfId="0" applyFont="1"/>
    <xf numFmtId="11" fontId="7" fillId="0" borderId="0" xfId="0" applyNumberFormat="1" applyFont="1"/>
    <xf numFmtId="0" fontId="2" fillId="2" borderId="1" xfId="0" applyFont="1" applyFill="1" applyBorder="1"/>
    <xf numFmtId="0" fontId="7" fillId="0" borderId="0" xfId="0" applyFont="1"/>
    <xf numFmtId="11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  <color rgb="FF0071C5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73900590576128"/>
          <c:y val="8.2215723034620686E-2"/>
          <c:w val="0.80488600531182841"/>
          <c:h val="0.738774010698857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Comm!$K$1</c:f>
              <c:strCache>
                <c:ptCount val="1"/>
                <c:pt idx="0">
                  <c:v>Analytical_TF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Comm!$J$2:$J$55</c:f>
              <c:numCache>
                <c:formatCode>General</c:formatCode>
                <c:ptCount val="54"/>
                <c:pt idx="0">
                  <c:v>7.0000000000000027</c:v>
                </c:pt>
                <c:pt idx="1">
                  <c:v>9.0000000000000036</c:v>
                </c:pt>
                <c:pt idx="2">
                  <c:v>11.000000000000004</c:v>
                </c:pt>
                <c:pt idx="3">
                  <c:v>13.000000000000004</c:v>
                </c:pt>
                <c:pt idx="4">
                  <c:v>15.000000000000004</c:v>
                </c:pt>
                <c:pt idx="5">
                  <c:v>17</c:v>
                </c:pt>
                <c:pt idx="6">
                  <c:v>19.000000000000004</c:v>
                </c:pt>
                <c:pt idx="7">
                  <c:v>21.000000000000004</c:v>
                </c:pt>
                <c:pt idx="8">
                  <c:v>23.000000000000007</c:v>
                </c:pt>
                <c:pt idx="9">
                  <c:v>25.000000000000007</c:v>
                </c:pt>
                <c:pt idx="10">
                  <c:v>27.000000000000011</c:v>
                </c:pt>
                <c:pt idx="11">
                  <c:v>29.000000000000011</c:v>
                </c:pt>
                <c:pt idx="12">
                  <c:v>31.000000000000014</c:v>
                </c:pt>
                <c:pt idx="13">
                  <c:v>33.000000000000014</c:v>
                </c:pt>
                <c:pt idx="14">
                  <c:v>35.000000000000014</c:v>
                </c:pt>
                <c:pt idx="15">
                  <c:v>37.000000000000021</c:v>
                </c:pt>
                <c:pt idx="16">
                  <c:v>39.000000000000021</c:v>
                </c:pt>
                <c:pt idx="17">
                  <c:v>41.000000000000021</c:v>
                </c:pt>
                <c:pt idx="18">
                  <c:v>43.000000000000021</c:v>
                </c:pt>
                <c:pt idx="19">
                  <c:v>45.000000000000028</c:v>
                </c:pt>
                <c:pt idx="20">
                  <c:v>47.000000000000028</c:v>
                </c:pt>
                <c:pt idx="21">
                  <c:v>49.000000000000028</c:v>
                </c:pt>
                <c:pt idx="22">
                  <c:v>51.000000000000028</c:v>
                </c:pt>
                <c:pt idx="23">
                  <c:v>53.000000000000036</c:v>
                </c:pt>
                <c:pt idx="24">
                  <c:v>55.000000000000036</c:v>
                </c:pt>
                <c:pt idx="25">
                  <c:v>57.000000000000036</c:v>
                </c:pt>
                <c:pt idx="26">
                  <c:v>59.000000000000036</c:v>
                </c:pt>
                <c:pt idx="27">
                  <c:v>61.000000000000043</c:v>
                </c:pt>
                <c:pt idx="28">
                  <c:v>63.000000000000043</c:v>
                </c:pt>
                <c:pt idx="29">
                  <c:v>65.000000000000043</c:v>
                </c:pt>
                <c:pt idx="30">
                  <c:v>67.000000000000043</c:v>
                </c:pt>
                <c:pt idx="31">
                  <c:v>69.000000000000043</c:v>
                </c:pt>
                <c:pt idx="32">
                  <c:v>71.000000000000043</c:v>
                </c:pt>
                <c:pt idx="33">
                  <c:v>73.000000000000057</c:v>
                </c:pt>
                <c:pt idx="34">
                  <c:v>75.000000000000057</c:v>
                </c:pt>
                <c:pt idx="35">
                  <c:v>77.000000000000057</c:v>
                </c:pt>
                <c:pt idx="36">
                  <c:v>79.000000000000057</c:v>
                </c:pt>
                <c:pt idx="37">
                  <c:v>81.000000000000057</c:v>
                </c:pt>
                <c:pt idx="38">
                  <c:v>83.000000000000057</c:v>
                </c:pt>
                <c:pt idx="39">
                  <c:v>85.000000000000057</c:v>
                </c:pt>
                <c:pt idx="40">
                  <c:v>87.000000000000057</c:v>
                </c:pt>
                <c:pt idx="41">
                  <c:v>89.000000000000071</c:v>
                </c:pt>
                <c:pt idx="42">
                  <c:v>91.000000000000071</c:v>
                </c:pt>
                <c:pt idx="43">
                  <c:v>93.000000000000071</c:v>
                </c:pt>
                <c:pt idx="44">
                  <c:v>95.000000000000071</c:v>
                </c:pt>
                <c:pt idx="45">
                  <c:v>97.000000000000071</c:v>
                </c:pt>
                <c:pt idx="46">
                  <c:v>99.000000000000071</c:v>
                </c:pt>
                <c:pt idx="47">
                  <c:v>101.00000000000007</c:v>
                </c:pt>
                <c:pt idx="48">
                  <c:v>103.00000000000007</c:v>
                </c:pt>
                <c:pt idx="49">
                  <c:v>105.00000000000009</c:v>
                </c:pt>
                <c:pt idx="50">
                  <c:v>107.00000000000009</c:v>
                </c:pt>
                <c:pt idx="51">
                  <c:v>109.00000000000009</c:v>
                </c:pt>
                <c:pt idx="52">
                  <c:v>111.00000000000009</c:v>
                </c:pt>
                <c:pt idx="53">
                  <c:v>113.00000000000009</c:v>
                </c:pt>
              </c:numCache>
            </c:numRef>
          </c:xVal>
          <c:yVal>
            <c:numRef>
              <c:f>Comm!$K$2:$K$55</c:f>
              <c:numCache>
                <c:formatCode>General</c:formatCode>
                <c:ptCount val="54"/>
                <c:pt idx="1">
                  <c:v>1.6168474258733916</c:v>
                </c:pt>
                <c:pt idx="2">
                  <c:v>-5.7426882800184922</c:v>
                </c:pt>
                <c:pt idx="3">
                  <c:v>-10.42435240068585</c:v>
                </c:pt>
                <c:pt idx="4">
                  <c:v>-13.946177581799471</c:v>
                </c:pt>
                <c:pt idx="5">
                  <c:v>-16.799527653174099</c:v>
                </c:pt>
                <c:pt idx="6">
                  <c:v>-19.211006277291101</c:v>
                </c:pt>
                <c:pt idx="7">
                  <c:v>-21.305713287691361</c:v>
                </c:pt>
                <c:pt idx="8">
                  <c:v>-23.160794352429335</c:v>
                </c:pt>
                <c:pt idx="9">
                  <c:v>-24.827538468804992</c:v>
                </c:pt>
                <c:pt idx="10">
                  <c:v>-26.341952747567355</c:v>
                </c:pt>
                <c:pt idx="11">
                  <c:v>-27.730380922736725</c:v>
                </c:pt>
                <c:pt idx="12">
                  <c:v>-29.012730914971705</c:v>
                </c:pt>
                <c:pt idx="13">
                  <c:v>-30.204444714656585</c:v>
                </c:pt>
                <c:pt idx="14">
                  <c:v>-31.317760299075076</c:v>
                </c:pt>
                <c:pt idx="15">
                  <c:v>-32.362552660846973</c:v>
                </c:pt>
                <c:pt idx="16">
                  <c:v>-33.346913114250611</c:v>
                </c:pt>
                <c:pt idx="17">
                  <c:v>-34.277559610463335</c:v>
                </c:pt>
                <c:pt idx="18">
                  <c:v>-35.160134388871704</c:v>
                </c:pt>
                <c:pt idx="19">
                  <c:v>-35.999424419742432</c:v>
                </c:pt>
                <c:pt idx="20">
                  <c:v>-36.79952765317411</c:v>
                </c:pt>
                <c:pt idx="21">
                  <c:v>-37.563980420548475</c:v>
                </c:pt>
                <c:pt idx="22">
                  <c:v>-38.295856466077602</c:v>
                </c:pt>
                <c:pt idx="23">
                  <c:v>-38.997844913649978</c:v>
                </c:pt>
                <c:pt idx="24">
                  <c:v>-39.672312358664968</c:v>
                </c:pt>
                <c:pt idx="25">
                  <c:v>-40.32135283428773</c:v>
                </c:pt>
                <c:pt idx="26">
                  <c:v>-40.946828402555546</c:v>
                </c:pt>
                <c:pt idx="27">
                  <c:v>-41.550402416031595</c:v>
                </c:pt>
                <c:pt idx="28">
                  <c:v>-42.133566990855861</c:v>
                </c:pt>
                <c:pt idx="29">
                  <c:v>-42.697665865277955</c:v>
                </c:pt>
                <c:pt idx="30">
                  <c:v>-43.243913547852486</c:v>
                </c:pt>
                <c:pt idx="31">
                  <c:v>-43.773411458484929</c:v>
                </c:pt>
                <c:pt idx="32">
                  <c:v>-44.287161614191746</c:v>
                </c:pt>
                <c:pt idx="33">
                  <c:v>-44.786078296347682</c:v>
                </c:pt>
                <c:pt idx="34">
                  <c:v>-45.270998047828819</c:v>
                </c:pt>
                <c:pt idx="35">
                  <c:v>-45.742688280018491</c:v>
                </c:pt>
                <c:pt idx="36">
                  <c:v>-46.201854716194191</c:v>
                </c:pt>
                <c:pt idx="37">
                  <c:v>-46.649147855751643</c:v>
                </c:pt>
                <c:pt idx="38">
                  <c:v>-47.085168610381672</c:v>
                </c:pt>
                <c:pt idx="39">
                  <c:v>-47.510473236707469</c:v>
                </c:pt>
                <c:pt idx="40">
                  <c:v>-47.925577668519857</c:v>
                </c:pt>
                <c:pt idx="41">
                  <c:v>-48.330961334479916</c:v>
                </c:pt>
                <c:pt idx="42">
                  <c:v>-48.727070533126096</c:v>
                </c:pt>
                <c:pt idx="43">
                  <c:v>-49.114321425557208</c:v>
                </c:pt>
                <c:pt idx="44">
                  <c:v>-49.493102696747748</c:v>
                </c:pt>
                <c:pt idx="45">
                  <c:v>-49.863777928680982</c:v>
                </c:pt>
                <c:pt idx="46">
                  <c:v>-50.226687722043941</c:v>
                </c:pt>
                <c:pt idx="47">
                  <c:v>-50.582151597864062</c:v>
                </c:pt>
                <c:pt idx="48">
                  <c:v>-50.930469705981267</c:v>
                </c:pt>
                <c:pt idx="49">
                  <c:v>-51.271924363483379</c:v>
                </c:pt>
                <c:pt idx="50">
                  <c:v>-51.606781443058985</c:v>
                </c:pt>
                <c:pt idx="51">
                  <c:v>-51.935291628536476</c:v>
                </c:pt>
                <c:pt idx="52">
                  <c:v>-52.257691552599546</c:v>
                </c:pt>
                <c:pt idx="53">
                  <c:v>-52.574204829728259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F2-41D8-AD83-920879F837FB}"/>
            </c:ext>
          </c:extLst>
        </c:ser>
        <c:ser>
          <c:idx val="1"/>
          <c:order val="1"/>
          <c:tx>
            <c:strRef>
              <c:f>Comm!$W$1</c:f>
              <c:strCache>
                <c:ptCount val="1"/>
                <c:pt idx="0">
                  <c:v>HFSS_TF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Comm!$V$2:$V$56</c:f>
              <c:numCache>
                <c:formatCode>General</c:formatCode>
                <c:ptCount val="55"/>
                <c:pt idx="0">
                  <c:v>6.0000000000000018</c:v>
                </c:pt>
                <c:pt idx="1">
                  <c:v>8.014829629629622</c:v>
                </c:pt>
                <c:pt idx="2">
                  <c:v>10.029659259259262</c:v>
                </c:pt>
                <c:pt idx="3">
                  <c:v>12.044488888888882</c:v>
                </c:pt>
                <c:pt idx="4">
                  <c:v>14.059318518518522</c:v>
                </c:pt>
                <c:pt idx="5">
                  <c:v>16.07414814814814</c:v>
                </c:pt>
                <c:pt idx="6">
                  <c:v>18.088977777777782</c:v>
                </c:pt>
                <c:pt idx="7">
                  <c:v>20.103807407407402</c:v>
                </c:pt>
                <c:pt idx="8">
                  <c:v>22.11863703703704</c:v>
                </c:pt>
                <c:pt idx="9">
                  <c:v>24.133466666666664</c:v>
                </c:pt>
                <c:pt idx="10">
                  <c:v>26.148296296296202</c:v>
                </c:pt>
                <c:pt idx="11">
                  <c:v>28.163125925926003</c:v>
                </c:pt>
                <c:pt idx="12">
                  <c:v>30.177955555555599</c:v>
                </c:pt>
                <c:pt idx="13">
                  <c:v>32.192785185185201</c:v>
                </c:pt>
                <c:pt idx="14">
                  <c:v>34.207614814814804</c:v>
                </c:pt>
                <c:pt idx="15">
                  <c:v>36.222444444444399</c:v>
                </c:pt>
                <c:pt idx="16">
                  <c:v>38.237274074074001</c:v>
                </c:pt>
                <c:pt idx="17">
                  <c:v>40.252103703703597</c:v>
                </c:pt>
                <c:pt idx="18">
                  <c:v>42.266933333333398</c:v>
                </c:pt>
                <c:pt idx="19">
                  <c:v>44.281762962963001</c:v>
                </c:pt>
                <c:pt idx="20">
                  <c:v>46.296592592592603</c:v>
                </c:pt>
                <c:pt idx="21">
                  <c:v>48.311422222222198</c:v>
                </c:pt>
                <c:pt idx="22">
                  <c:v>50.326251851851801</c:v>
                </c:pt>
                <c:pt idx="23">
                  <c:v>52.341081481481403</c:v>
                </c:pt>
                <c:pt idx="24">
                  <c:v>54.355911111111197</c:v>
                </c:pt>
                <c:pt idx="25">
                  <c:v>56.3707407407408</c:v>
                </c:pt>
                <c:pt idx="26">
                  <c:v>58.385570370370402</c:v>
                </c:pt>
                <c:pt idx="27">
                  <c:v>60.400399999999998</c:v>
                </c:pt>
                <c:pt idx="28">
                  <c:v>62.4152296296296</c:v>
                </c:pt>
                <c:pt idx="29">
                  <c:v>64.43005925925921</c:v>
                </c:pt>
                <c:pt idx="30">
                  <c:v>66.444888888888798</c:v>
                </c:pt>
                <c:pt idx="31">
                  <c:v>68.459718518518599</c:v>
                </c:pt>
                <c:pt idx="32">
                  <c:v>70.474548148148202</c:v>
                </c:pt>
                <c:pt idx="33">
                  <c:v>72.489377777777804</c:v>
                </c:pt>
                <c:pt idx="34">
                  <c:v>74.504207407407407</c:v>
                </c:pt>
                <c:pt idx="35">
                  <c:v>76.519037037036995</c:v>
                </c:pt>
                <c:pt idx="36">
                  <c:v>78.533866666666597</c:v>
                </c:pt>
                <c:pt idx="37">
                  <c:v>80.5486962962962</c:v>
                </c:pt>
                <c:pt idx="38">
                  <c:v>82.563525925926001</c:v>
                </c:pt>
                <c:pt idx="39">
                  <c:v>84.578355555555603</c:v>
                </c:pt>
                <c:pt idx="40">
                  <c:v>86.593185185185206</c:v>
                </c:pt>
                <c:pt idx="41">
                  <c:v>88.608014814814794</c:v>
                </c:pt>
                <c:pt idx="42">
                  <c:v>90.622844444444397</c:v>
                </c:pt>
                <c:pt idx="43">
                  <c:v>92.637674074073999</c:v>
                </c:pt>
                <c:pt idx="44">
                  <c:v>94.6525037037038</c:v>
                </c:pt>
                <c:pt idx="45">
                  <c:v>96.667333333333403</c:v>
                </c:pt>
                <c:pt idx="46">
                  <c:v>98.682162962963005</c:v>
                </c:pt>
                <c:pt idx="47">
                  <c:v>100.69699259259259</c:v>
                </c:pt>
                <c:pt idx="48">
                  <c:v>102.7118222222222</c:v>
                </c:pt>
                <c:pt idx="49">
                  <c:v>104.7266518518518</c:v>
                </c:pt>
                <c:pt idx="50">
                  <c:v>106.7414814814814</c:v>
                </c:pt>
                <c:pt idx="51">
                  <c:v>108.7563111111112</c:v>
                </c:pt>
                <c:pt idx="52">
                  <c:v>110.7711407407408</c:v>
                </c:pt>
                <c:pt idx="53">
                  <c:v>112.78597037037041</c:v>
                </c:pt>
                <c:pt idx="54">
                  <c:v>114.8008</c:v>
                </c:pt>
              </c:numCache>
            </c:numRef>
          </c:xVal>
          <c:yVal>
            <c:numRef>
              <c:f>Comm!$W$2:$W$56</c:f>
              <c:numCache>
                <c:formatCode>General</c:formatCode>
                <c:ptCount val="55"/>
                <c:pt idx="0">
                  <c:v>-2.0599913279619742E-2</c:v>
                </c:pt>
                <c:pt idx="1">
                  <c:v>-5.6397296516240001</c:v>
                </c:pt>
                <c:pt idx="2">
                  <c:v>-10.427632078795298</c:v>
                </c:pt>
                <c:pt idx="3">
                  <c:v>-14.137057916479499</c:v>
                </c:pt>
                <c:pt idx="4">
                  <c:v>-17.1277692136585</c:v>
                </c:pt>
                <c:pt idx="5">
                  <c:v>-19.624555186068498</c:v>
                </c:pt>
                <c:pt idx="6">
                  <c:v>-21.766344736883301</c:v>
                </c:pt>
                <c:pt idx="7">
                  <c:v>-23.633070455183901</c:v>
                </c:pt>
                <c:pt idx="8">
                  <c:v>-25.2894475934201</c:v>
                </c:pt>
                <c:pt idx="9">
                  <c:v>-26.769694792597299</c:v>
                </c:pt>
                <c:pt idx="10">
                  <c:v>-28.096541068394203</c:v>
                </c:pt>
                <c:pt idx="11">
                  <c:v>-29.299884635490898</c:v>
                </c:pt>
                <c:pt idx="12">
                  <c:v>-30.391649431092503</c:v>
                </c:pt>
                <c:pt idx="13">
                  <c:v>-31.397938743851</c:v>
                </c:pt>
                <c:pt idx="14">
                  <c:v>-32.318448142860298</c:v>
                </c:pt>
                <c:pt idx="15">
                  <c:v>-33.159421566136302</c:v>
                </c:pt>
                <c:pt idx="16">
                  <c:v>-33.936134542352598</c:v>
                </c:pt>
                <c:pt idx="17">
                  <c:v>-34.655907003009801</c:v>
                </c:pt>
                <c:pt idx="18">
                  <c:v>-35.321733014692498</c:v>
                </c:pt>
                <c:pt idx="19">
                  <c:v>-35.943369049828299</c:v>
                </c:pt>
                <c:pt idx="20">
                  <c:v>-36.519989647505099</c:v>
                </c:pt>
                <c:pt idx="21">
                  <c:v>-37.054169907949202</c:v>
                </c:pt>
                <c:pt idx="22">
                  <c:v>-37.562287100391401</c:v>
                </c:pt>
                <c:pt idx="23">
                  <c:v>-38.035142515408602</c:v>
                </c:pt>
                <c:pt idx="24">
                  <c:v>-38.481715579516099</c:v>
                </c:pt>
                <c:pt idx="25">
                  <c:v>-38.899952134711398</c:v>
                </c:pt>
                <c:pt idx="26">
                  <c:v>-39.2999261584091</c:v>
                </c:pt>
                <c:pt idx="27">
                  <c:v>-39.681036501166901</c:v>
                </c:pt>
                <c:pt idx="28">
                  <c:v>-40.038821304036603</c:v>
                </c:pt>
                <c:pt idx="29">
                  <c:v>-40.378491575333697</c:v>
                </c:pt>
                <c:pt idx="30">
                  <c:v>-40.698914493784699</c:v>
                </c:pt>
                <c:pt idx="31">
                  <c:v>-41.005840641148602</c:v>
                </c:pt>
                <c:pt idx="32">
                  <c:v>-41.303776531749797</c:v>
                </c:pt>
                <c:pt idx="33">
                  <c:v>-41.591379648041702</c:v>
                </c:pt>
                <c:pt idx="34">
                  <c:v>-41.867171124890604</c:v>
                </c:pt>
                <c:pt idx="35">
                  <c:v>-42.129442360377297</c:v>
                </c:pt>
                <c:pt idx="36">
                  <c:v>-42.378926238385603</c:v>
                </c:pt>
                <c:pt idx="37">
                  <c:v>-42.620431389197698</c:v>
                </c:pt>
                <c:pt idx="38">
                  <c:v>-42.856219420129101</c:v>
                </c:pt>
                <c:pt idx="39">
                  <c:v>-43.085624566455103</c:v>
                </c:pt>
                <c:pt idx="40">
                  <c:v>-43.307954352238902</c:v>
                </c:pt>
                <c:pt idx="41">
                  <c:v>-43.5224930561685</c:v>
                </c:pt>
                <c:pt idx="42">
                  <c:v>-43.740614291772701</c:v>
                </c:pt>
                <c:pt idx="43">
                  <c:v>-43.966724825177501</c:v>
                </c:pt>
                <c:pt idx="44">
                  <c:v>-44.186973733160499</c:v>
                </c:pt>
                <c:pt idx="45">
                  <c:v>-44.400750874701302</c:v>
                </c:pt>
                <c:pt idx="46">
                  <c:v>-44.6074262485822</c:v>
                </c:pt>
                <c:pt idx="47">
                  <c:v>-44.8063534398283</c:v>
                </c:pt>
                <c:pt idx="48">
                  <c:v>-44.997163137005202</c:v>
                </c:pt>
                <c:pt idx="49">
                  <c:v>-45.179890343905598</c:v>
                </c:pt>
                <c:pt idx="50">
                  <c:v>-45.353039968761799</c:v>
                </c:pt>
                <c:pt idx="51">
                  <c:v>-45.515951291447202</c:v>
                </c:pt>
                <c:pt idx="52">
                  <c:v>-45.702013274777599</c:v>
                </c:pt>
                <c:pt idx="53">
                  <c:v>-45.852363138090801</c:v>
                </c:pt>
                <c:pt idx="54">
                  <c:v>-45.860373041786097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F2-41D8-AD83-920879F83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 b="1" i="0" baseline="0" dirty="0">
                    <a:effectLst/>
                  </a:rPr>
                  <a:t>Hub Plate Distance: </a:t>
                </a:r>
                <a:r>
                  <a:rPr lang="en-US" sz="2000" b="1" i="0" baseline="0" dirty="0" err="1">
                    <a:effectLst/>
                  </a:rPr>
                  <a:t>r</a:t>
                </a:r>
                <a:r>
                  <a:rPr lang="en-US" sz="2000" b="1" i="0" u="none" strike="noStrike" baseline="-25000" dirty="0" err="1">
                    <a:effectLst/>
                  </a:rPr>
                  <a:t>CD</a:t>
                </a:r>
                <a:r>
                  <a:rPr lang="en-US" sz="2000" b="1" i="0" u="none" strike="noStrike" baseline="0" dirty="0"/>
                  <a:t> </a:t>
                </a:r>
                <a:r>
                  <a:rPr lang="en-US" sz="2000" b="1" i="0" baseline="0" dirty="0">
                    <a:effectLst/>
                  </a:rPr>
                  <a:t>(mm)</a:t>
                </a:r>
                <a:endParaRPr lang="en-US" sz="2000" dirty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30380891118477615"/>
              <c:y val="0.92079567860811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</c:valAx>
      <c:valAx>
        <c:axId val="453181552"/>
        <c:scaling>
          <c:orientation val="minMax"/>
          <c:max val="0"/>
          <c:min val="-60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7.1871042560318022E-3"/>
              <c:y val="0.25662592175978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980779147176412"/>
          <c:y val="0.11902637170353705"/>
          <c:w val="0.29934381941648769"/>
          <c:h val="0.16358194070540086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502406555959638"/>
          <c:y val="8.2215723034620686E-2"/>
          <c:w val="0.75971729318646264"/>
          <c:h val="0.69993500443856371"/>
        </c:manualLayout>
      </c:layout>
      <c:scatterChart>
        <c:scatterStyle val="smoothMarker"/>
        <c:varyColors val="0"/>
        <c:ser>
          <c:idx val="0"/>
          <c:order val="0"/>
          <c:tx>
            <c:v>Analytical_TF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1905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Comm!$I$2:$I$55</c:f>
              <c:numCache>
                <c:formatCode>General</c:formatCode>
                <c:ptCount val="54"/>
                <c:pt idx="0">
                  <c:v>3.5000000000000013</c:v>
                </c:pt>
                <c:pt idx="1">
                  <c:v>4.5000000000000018</c:v>
                </c:pt>
                <c:pt idx="2">
                  <c:v>5.5000000000000018</c:v>
                </c:pt>
                <c:pt idx="3">
                  <c:v>6.5000000000000018</c:v>
                </c:pt>
                <c:pt idx="4">
                  <c:v>7.5000000000000018</c:v>
                </c:pt>
                <c:pt idx="5">
                  <c:v>8.5</c:v>
                </c:pt>
                <c:pt idx="6">
                  <c:v>9.5000000000000018</c:v>
                </c:pt>
                <c:pt idx="7">
                  <c:v>10.500000000000002</c:v>
                </c:pt>
                <c:pt idx="8">
                  <c:v>11.500000000000004</c:v>
                </c:pt>
                <c:pt idx="9">
                  <c:v>12.500000000000004</c:v>
                </c:pt>
                <c:pt idx="10">
                  <c:v>13.500000000000005</c:v>
                </c:pt>
                <c:pt idx="11">
                  <c:v>14.500000000000005</c:v>
                </c:pt>
                <c:pt idx="12">
                  <c:v>15.500000000000007</c:v>
                </c:pt>
                <c:pt idx="13">
                  <c:v>16.500000000000007</c:v>
                </c:pt>
                <c:pt idx="14">
                  <c:v>17.500000000000007</c:v>
                </c:pt>
                <c:pt idx="15">
                  <c:v>18.500000000000011</c:v>
                </c:pt>
                <c:pt idx="16">
                  <c:v>19.500000000000011</c:v>
                </c:pt>
                <c:pt idx="17">
                  <c:v>20.500000000000011</c:v>
                </c:pt>
                <c:pt idx="18">
                  <c:v>21.500000000000011</c:v>
                </c:pt>
                <c:pt idx="19">
                  <c:v>22.500000000000014</c:v>
                </c:pt>
                <c:pt idx="20">
                  <c:v>23.500000000000014</c:v>
                </c:pt>
                <c:pt idx="21">
                  <c:v>24.500000000000014</c:v>
                </c:pt>
                <c:pt idx="22">
                  <c:v>25.500000000000014</c:v>
                </c:pt>
                <c:pt idx="23">
                  <c:v>26.500000000000018</c:v>
                </c:pt>
                <c:pt idx="24">
                  <c:v>27.500000000000018</c:v>
                </c:pt>
                <c:pt idx="25">
                  <c:v>28.500000000000018</c:v>
                </c:pt>
                <c:pt idx="26">
                  <c:v>29.500000000000018</c:v>
                </c:pt>
                <c:pt idx="27">
                  <c:v>30.500000000000021</c:v>
                </c:pt>
                <c:pt idx="28">
                  <c:v>31.500000000000021</c:v>
                </c:pt>
                <c:pt idx="29">
                  <c:v>32.500000000000021</c:v>
                </c:pt>
                <c:pt idx="30">
                  <c:v>33.500000000000021</c:v>
                </c:pt>
                <c:pt idx="31">
                  <c:v>34.500000000000021</c:v>
                </c:pt>
                <c:pt idx="32">
                  <c:v>35.500000000000021</c:v>
                </c:pt>
                <c:pt idx="33">
                  <c:v>36.500000000000028</c:v>
                </c:pt>
                <c:pt idx="34">
                  <c:v>37.500000000000028</c:v>
                </c:pt>
                <c:pt idx="35">
                  <c:v>38.500000000000028</c:v>
                </c:pt>
                <c:pt idx="36">
                  <c:v>39.500000000000028</c:v>
                </c:pt>
                <c:pt idx="37">
                  <c:v>40.500000000000028</c:v>
                </c:pt>
                <c:pt idx="38">
                  <c:v>41.500000000000028</c:v>
                </c:pt>
                <c:pt idx="39">
                  <c:v>42.500000000000028</c:v>
                </c:pt>
                <c:pt idx="40">
                  <c:v>43.500000000000028</c:v>
                </c:pt>
                <c:pt idx="41">
                  <c:v>44.500000000000036</c:v>
                </c:pt>
                <c:pt idx="42">
                  <c:v>45.500000000000036</c:v>
                </c:pt>
                <c:pt idx="43">
                  <c:v>46.500000000000036</c:v>
                </c:pt>
                <c:pt idx="44">
                  <c:v>47.500000000000036</c:v>
                </c:pt>
                <c:pt idx="45">
                  <c:v>48.500000000000036</c:v>
                </c:pt>
                <c:pt idx="46">
                  <c:v>49.500000000000036</c:v>
                </c:pt>
                <c:pt idx="47">
                  <c:v>50.500000000000036</c:v>
                </c:pt>
                <c:pt idx="48">
                  <c:v>51.500000000000036</c:v>
                </c:pt>
                <c:pt idx="49">
                  <c:v>52.500000000000043</c:v>
                </c:pt>
                <c:pt idx="50">
                  <c:v>53.500000000000043</c:v>
                </c:pt>
                <c:pt idx="51">
                  <c:v>54.500000000000043</c:v>
                </c:pt>
                <c:pt idx="52">
                  <c:v>55.500000000000043</c:v>
                </c:pt>
                <c:pt idx="53">
                  <c:v>56.500000000000043</c:v>
                </c:pt>
              </c:numCache>
            </c:numRef>
          </c:xVal>
          <c:yVal>
            <c:numRef>
              <c:f>Comm!$K$2:$K$55</c:f>
              <c:numCache>
                <c:formatCode>General</c:formatCode>
                <c:ptCount val="54"/>
                <c:pt idx="1">
                  <c:v>1.6168474258733916</c:v>
                </c:pt>
                <c:pt idx="2">
                  <c:v>-5.7426882800184922</c:v>
                </c:pt>
                <c:pt idx="3">
                  <c:v>-10.42435240068585</c:v>
                </c:pt>
                <c:pt idx="4">
                  <c:v>-13.946177581799471</c:v>
                </c:pt>
                <c:pt idx="5">
                  <c:v>-16.799527653174099</c:v>
                </c:pt>
                <c:pt idx="6">
                  <c:v>-19.211006277291101</c:v>
                </c:pt>
                <c:pt idx="7">
                  <c:v>-21.305713287691361</c:v>
                </c:pt>
                <c:pt idx="8">
                  <c:v>-23.160794352429335</c:v>
                </c:pt>
                <c:pt idx="9">
                  <c:v>-24.827538468804992</c:v>
                </c:pt>
                <c:pt idx="10">
                  <c:v>-26.341952747567355</c:v>
                </c:pt>
                <c:pt idx="11">
                  <c:v>-27.730380922736725</c:v>
                </c:pt>
                <c:pt idx="12">
                  <c:v>-29.012730914971705</c:v>
                </c:pt>
                <c:pt idx="13">
                  <c:v>-30.204444714656585</c:v>
                </c:pt>
                <c:pt idx="14">
                  <c:v>-31.317760299075076</c:v>
                </c:pt>
                <c:pt idx="15">
                  <c:v>-32.362552660846973</c:v>
                </c:pt>
                <c:pt idx="16">
                  <c:v>-33.346913114250611</c:v>
                </c:pt>
                <c:pt idx="17">
                  <c:v>-34.277559610463335</c:v>
                </c:pt>
                <c:pt idx="18">
                  <c:v>-35.160134388871704</c:v>
                </c:pt>
                <c:pt idx="19">
                  <c:v>-35.999424419742432</c:v>
                </c:pt>
                <c:pt idx="20">
                  <c:v>-36.79952765317411</c:v>
                </c:pt>
                <c:pt idx="21">
                  <c:v>-37.563980420548475</c:v>
                </c:pt>
                <c:pt idx="22">
                  <c:v>-38.295856466077602</c:v>
                </c:pt>
                <c:pt idx="23">
                  <c:v>-38.997844913649978</c:v>
                </c:pt>
                <c:pt idx="24">
                  <c:v>-39.672312358664968</c:v>
                </c:pt>
                <c:pt idx="25">
                  <c:v>-40.32135283428773</c:v>
                </c:pt>
                <c:pt idx="26">
                  <c:v>-40.946828402555546</c:v>
                </c:pt>
                <c:pt idx="27">
                  <c:v>-41.550402416031595</c:v>
                </c:pt>
                <c:pt idx="28">
                  <c:v>-42.133566990855861</c:v>
                </c:pt>
                <c:pt idx="29">
                  <c:v>-42.697665865277955</c:v>
                </c:pt>
                <c:pt idx="30">
                  <c:v>-43.243913547852486</c:v>
                </c:pt>
                <c:pt idx="31">
                  <c:v>-43.773411458484929</c:v>
                </c:pt>
                <c:pt idx="32">
                  <c:v>-44.287161614191746</c:v>
                </c:pt>
                <c:pt idx="33">
                  <c:v>-44.786078296347682</c:v>
                </c:pt>
                <c:pt idx="34">
                  <c:v>-45.270998047828819</c:v>
                </c:pt>
                <c:pt idx="35">
                  <c:v>-45.742688280018491</c:v>
                </c:pt>
                <c:pt idx="36">
                  <c:v>-46.201854716194191</c:v>
                </c:pt>
                <c:pt idx="37">
                  <c:v>-46.649147855751643</c:v>
                </c:pt>
                <c:pt idx="38">
                  <c:v>-47.085168610381672</c:v>
                </c:pt>
                <c:pt idx="39">
                  <c:v>-47.510473236707469</c:v>
                </c:pt>
                <c:pt idx="40">
                  <c:v>-47.925577668519857</c:v>
                </c:pt>
                <c:pt idx="41">
                  <c:v>-48.330961334479916</c:v>
                </c:pt>
                <c:pt idx="42">
                  <c:v>-48.727070533126096</c:v>
                </c:pt>
                <c:pt idx="43">
                  <c:v>-49.114321425557208</c:v>
                </c:pt>
                <c:pt idx="44">
                  <c:v>-49.493102696747748</c:v>
                </c:pt>
                <c:pt idx="45">
                  <c:v>-49.863777928680982</c:v>
                </c:pt>
                <c:pt idx="46">
                  <c:v>-50.226687722043941</c:v>
                </c:pt>
                <c:pt idx="47">
                  <c:v>-50.582151597864062</c:v>
                </c:pt>
                <c:pt idx="48">
                  <c:v>-50.930469705981267</c:v>
                </c:pt>
                <c:pt idx="49">
                  <c:v>-51.271924363483379</c:v>
                </c:pt>
                <c:pt idx="50">
                  <c:v>-51.606781443058985</c:v>
                </c:pt>
                <c:pt idx="51">
                  <c:v>-51.935291628536476</c:v>
                </c:pt>
                <c:pt idx="52">
                  <c:v>-52.257691552599546</c:v>
                </c:pt>
                <c:pt idx="53">
                  <c:v>-52.574204829728259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7-4A51-BCFE-7DA4C123632F}"/>
            </c:ext>
          </c:extLst>
        </c:ser>
        <c:ser>
          <c:idx val="1"/>
          <c:order val="1"/>
          <c:tx>
            <c:v>HFSS_TF</c:v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Comm!$U$2:$U$56</c:f>
              <c:numCache>
                <c:formatCode>General</c:formatCode>
                <c:ptCount val="55"/>
                <c:pt idx="0">
                  <c:v>3.0000000000000009</c:v>
                </c:pt>
                <c:pt idx="1">
                  <c:v>4.007414814814811</c:v>
                </c:pt>
                <c:pt idx="2">
                  <c:v>5.0148296296296309</c:v>
                </c:pt>
                <c:pt idx="3">
                  <c:v>6.022244444444441</c:v>
                </c:pt>
                <c:pt idx="4">
                  <c:v>7.0296592592592608</c:v>
                </c:pt>
                <c:pt idx="5">
                  <c:v>8.03707407407407</c:v>
                </c:pt>
                <c:pt idx="6">
                  <c:v>9.0444888888888908</c:v>
                </c:pt>
                <c:pt idx="7">
                  <c:v>10.051903703703701</c:v>
                </c:pt>
                <c:pt idx="8">
                  <c:v>11.05931851851852</c:v>
                </c:pt>
                <c:pt idx="9">
                  <c:v>12.066733333333332</c:v>
                </c:pt>
                <c:pt idx="10">
                  <c:v>13.074148148148101</c:v>
                </c:pt>
                <c:pt idx="11">
                  <c:v>14.081562962963002</c:v>
                </c:pt>
                <c:pt idx="12">
                  <c:v>15.088977777777799</c:v>
                </c:pt>
                <c:pt idx="13">
                  <c:v>16.096392592592601</c:v>
                </c:pt>
                <c:pt idx="14">
                  <c:v>17.103807407407402</c:v>
                </c:pt>
                <c:pt idx="15">
                  <c:v>18.111222222222199</c:v>
                </c:pt>
                <c:pt idx="16">
                  <c:v>19.118637037037001</c:v>
                </c:pt>
                <c:pt idx="17">
                  <c:v>20.126051851851798</c:v>
                </c:pt>
                <c:pt idx="18">
                  <c:v>21.133466666666699</c:v>
                </c:pt>
                <c:pt idx="19">
                  <c:v>22.1408814814815</c:v>
                </c:pt>
                <c:pt idx="20">
                  <c:v>23.148296296296301</c:v>
                </c:pt>
                <c:pt idx="21">
                  <c:v>24.155711111111099</c:v>
                </c:pt>
                <c:pt idx="22">
                  <c:v>25.1631259259259</c:v>
                </c:pt>
                <c:pt idx="23">
                  <c:v>26.170540740740702</c:v>
                </c:pt>
                <c:pt idx="24">
                  <c:v>27.177955555555599</c:v>
                </c:pt>
                <c:pt idx="25">
                  <c:v>28.1853703703704</c:v>
                </c:pt>
                <c:pt idx="26">
                  <c:v>29.192785185185201</c:v>
                </c:pt>
                <c:pt idx="27">
                  <c:v>30.200199999999999</c:v>
                </c:pt>
                <c:pt idx="28">
                  <c:v>31.2076148148148</c:v>
                </c:pt>
                <c:pt idx="29">
                  <c:v>32.215029629629605</c:v>
                </c:pt>
                <c:pt idx="30">
                  <c:v>33.222444444444399</c:v>
                </c:pt>
                <c:pt idx="31">
                  <c:v>34.2298592592593</c:v>
                </c:pt>
                <c:pt idx="32">
                  <c:v>35.237274074074101</c:v>
                </c:pt>
                <c:pt idx="33">
                  <c:v>36.244688888888902</c:v>
                </c:pt>
                <c:pt idx="34">
                  <c:v>37.252103703703703</c:v>
                </c:pt>
                <c:pt idx="35">
                  <c:v>38.259518518518497</c:v>
                </c:pt>
                <c:pt idx="36">
                  <c:v>39.266933333333299</c:v>
                </c:pt>
                <c:pt idx="37">
                  <c:v>40.2743481481481</c:v>
                </c:pt>
                <c:pt idx="38">
                  <c:v>41.281762962963001</c:v>
                </c:pt>
                <c:pt idx="39">
                  <c:v>42.289177777777802</c:v>
                </c:pt>
                <c:pt idx="40">
                  <c:v>43.296592592592603</c:v>
                </c:pt>
                <c:pt idx="41">
                  <c:v>44.304007407407397</c:v>
                </c:pt>
                <c:pt idx="42">
                  <c:v>45.311422222222198</c:v>
                </c:pt>
                <c:pt idx="43">
                  <c:v>46.318837037037</c:v>
                </c:pt>
                <c:pt idx="44">
                  <c:v>47.3262518518519</c:v>
                </c:pt>
                <c:pt idx="45">
                  <c:v>48.333666666666701</c:v>
                </c:pt>
                <c:pt idx="46">
                  <c:v>49.341081481481503</c:v>
                </c:pt>
                <c:pt idx="47">
                  <c:v>50.348496296296297</c:v>
                </c:pt>
                <c:pt idx="48">
                  <c:v>51.355911111111098</c:v>
                </c:pt>
                <c:pt idx="49">
                  <c:v>52.363325925925899</c:v>
                </c:pt>
                <c:pt idx="50">
                  <c:v>53.3707407407407</c:v>
                </c:pt>
                <c:pt idx="51">
                  <c:v>54.378155555555601</c:v>
                </c:pt>
                <c:pt idx="52">
                  <c:v>55.385570370370402</c:v>
                </c:pt>
                <c:pt idx="53">
                  <c:v>56.392985185185204</c:v>
                </c:pt>
                <c:pt idx="54">
                  <c:v>57.400399999999998</c:v>
                </c:pt>
              </c:numCache>
            </c:numRef>
          </c:xVal>
          <c:yVal>
            <c:numRef>
              <c:f>Comm!$W$2:$W$56</c:f>
              <c:numCache>
                <c:formatCode>General</c:formatCode>
                <c:ptCount val="55"/>
                <c:pt idx="0">
                  <c:v>-2.0599913279619742E-2</c:v>
                </c:pt>
                <c:pt idx="1">
                  <c:v>-5.6397296516240001</c:v>
                </c:pt>
                <c:pt idx="2">
                  <c:v>-10.427632078795298</c:v>
                </c:pt>
                <c:pt idx="3">
                  <c:v>-14.137057916479499</c:v>
                </c:pt>
                <c:pt idx="4">
                  <c:v>-17.1277692136585</c:v>
                </c:pt>
                <c:pt idx="5">
                  <c:v>-19.624555186068498</c:v>
                </c:pt>
                <c:pt idx="6">
                  <c:v>-21.766344736883301</c:v>
                </c:pt>
                <c:pt idx="7">
                  <c:v>-23.633070455183901</c:v>
                </c:pt>
                <c:pt idx="8">
                  <c:v>-25.2894475934201</c:v>
                </c:pt>
                <c:pt idx="9">
                  <c:v>-26.769694792597299</c:v>
                </c:pt>
                <c:pt idx="10">
                  <c:v>-28.096541068394203</c:v>
                </c:pt>
                <c:pt idx="11">
                  <c:v>-29.299884635490898</c:v>
                </c:pt>
                <c:pt idx="12">
                  <c:v>-30.391649431092503</c:v>
                </c:pt>
                <c:pt idx="13">
                  <c:v>-31.397938743851</c:v>
                </c:pt>
                <c:pt idx="14">
                  <c:v>-32.318448142860298</c:v>
                </c:pt>
                <c:pt idx="15">
                  <c:v>-33.159421566136302</c:v>
                </c:pt>
                <c:pt idx="16">
                  <c:v>-33.936134542352598</c:v>
                </c:pt>
                <c:pt idx="17">
                  <c:v>-34.655907003009801</c:v>
                </c:pt>
                <c:pt idx="18">
                  <c:v>-35.321733014692498</c:v>
                </c:pt>
                <c:pt idx="19">
                  <c:v>-35.943369049828299</c:v>
                </c:pt>
                <c:pt idx="20">
                  <c:v>-36.519989647505099</c:v>
                </c:pt>
                <c:pt idx="21">
                  <c:v>-37.054169907949202</c:v>
                </c:pt>
                <c:pt idx="22">
                  <c:v>-37.562287100391401</c:v>
                </c:pt>
                <c:pt idx="23">
                  <c:v>-38.035142515408602</c:v>
                </c:pt>
                <c:pt idx="24">
                  <c:v>-38.481715579516099</c:v>
                </c:pt>
                <c:pt idx="25">
                  <c:v>-38.899952134711398</c:v>
                </c:pt>
                <c:pt idx="26">
                  <c:v>-39.2999261584091</c:v>
                </c:pt>
                <c:pt idx="27">
                  <c:v>-39.681036501166901</c:v>
                </c:pt>
                <c:pt idx="28">
                  <c:v>-40.038821304036603</c:v>
                </c:pt>
                <c:pt idx="29">
                  <c:v>-40.378491575333697</c:v>
                </c:pt>
                <c:pt idx="30">
                  <c:v>-40.698914493784699</c:v>
                </c:pt>
                <c:pt idx="31">
                  <c:v>-41.005840641148602</c:v>
                </c:pt>
                <c:pt idx="32">
                  <c:v>-41.303776531749797</c:v>
                </c:pt>
                <c:pt idx="33">
                  <c:v>-41.591379648041702</c:v>
                </c:pt>
                <c:pt idx="34">
                  <c:v>-41.867171124890604</c:v>
                </c:pt>
                <c:pt idx="35">
                  <c:v>-42.129442360377297</c:v>
                </c:pt>
                <c:pt idx="36">
                  <c:v>-42.378926238385603</c:v>
                </c:pt>
                <c:pt idx="37">
                  <c:v>-42.620431389197698</c:v>
                </c:pt>
                <c:pt idx="38">
                  <c:v>-42.856219420129101</c:v>
                </c:pt>
                <c:pt idx="39">
                  <c:v>-43.085624566455103</c:v>
                </c:pt>
                <c:pt idx="40">
                  <c:v>-43.307954352238902</c:v>
                </c:pt>
                <c:pt idx="41">
                  <c:v>-43.5224930561685</c:v>
                </c:pt>
                <c:pt idx="42">
                  <c:v>-43.740614291772701</c:v>
                </c:pt>
                <c:pt idx="43">
                  <c:v>-43.966724825177501</c:v>
                </c:pt>
                <c:pt idx="44">
                  <c:v>-44.186973733160499</c:v>
                </c:pt>
                <c:pt idx="45">
                  <c:v>-44.400750874701302</c:v>
                </c:pt>
                <c:pt idx="46">
                  <c:v>-44.6074262485822</c:v>
                </c:pt>
                <c:pt idx="47">
                  <c:v>-44.8063534398283</c:v>
                </c:pt>
                <c:pt idx="48">
                  <c:v>-44.997163137005202</c:v>
                </c:pt>
                <c:pt idx="49">
                  <c:v>-45.179890343905598</c:v>
                </c:pt>
                <c:pt idx="50">
                  <c:v>-45.353039968761799</c:v>
                </c:pt>
                <c:pt idx="51">
                  <c:v>-45.515951291447202</c:v>
                </c:pt>
                <c:pt idx="52">
                  <c:v>-45.702013274777599</c:v>
                </c:pt>
                <c:pt idx="53">
                  <c:v>-45.852363138090801</c:v>
                </c:pt>
                <c:pt idx="54">
                  <c:v>-45.860373041786097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77-4A51-BCFE-7DA4C1236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dirty="0"/>
                  <a:t>L=TX to RX Distance (mm):</a:t>
                </a:r>
              </a:p>
              <a:p>
                <a:pPr>
                  <a:defRPr/>
                </a:pPr>
                <a:r>
                  <a:rPr lang="en-US" dirty="0"/>
                  <a:t>(</a:t>
                </a:r>
                <a:r>
                  <a:rPr lang="en-US" dirty="0" err="1"/>
                  <a:t>r</a:t>
                </a:r>
                <a:r>
                  <a:rPr lang="en-US" baseline="-25000" dirty="0" err="1"/>
                  <a:t>CD</a:t>
                </a:r>
                <a:r>
                  <a:rPr lang="en-US" dirty="0" err="1"/>
                  <a:t>-r</a:t>
                </a:r>
                <a:r>
                  <a:rPr lang="en-US" baseline="-25000" dirty="0" err="1"/>
                  <a:t>AB</a:t>
                </a:r>
                <a:r>
                  <a:rPr lang="en-US" dirty="0"/>
                  <a:t>)/2</a:t>
                </a:r>
              </a:p>
            </c:rich>
          </c:tx>
          <c:layout>
            <c:manualLayout>
              <c:xMode val="edge"/>
              <c:yMode val="edge"/>
              <c:x val="0.25504360395470299"/>
              <c:y val="0.87571874130625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 val="autoZero"/>
        <c:crossBetween val="midCat"/>
      </c:valAx>
      <c:valAx>
        <c:axId val="45318155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Channel TF (dB)</a:t>
                </a:r>
              </a:p>
            </c:rich>
          </c:tx>
          <c:layout>
            <c:manualLayout>
              <c:xMode val="edge"/>
              <c:yMode val="edge"/>
              <c:x val="0"/>
              <c:y val="0.22762782566113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4117540171701239"/>
          <c:y val="9.7145751577402226E-2"/>
          <c:w val="0.38679283467231829"/>
          <c:h val="0.1294346333737778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 b="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935319664175859"/>
          <c:y val="6.3251879219810153E-2"/>
          <c:w val="0.71039732070964334"/>
          <c:h val="0.76729116417719423"/>
        </c:manualLayout>
      </c:layout>
      <c:scatterChart>
        <c:scatterStyle val="smoothMarker"/>
        <c:varyColors val="0"/>
        <c:ser>
          <c:idx val="0"/>
          <c:order val="0"/>
          <c:tx>
            <c:v>Powering: ICNIRP Limits</c:v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ysClr val="window" lastClr="FFFFFF"/>
              </a:solidFill>
              <a:ln w="25400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Powering!$E$2:$E$18</c:f>
              <c:numCache>
                <c:formatCode>General</c:formatCode>
                <c:ptCount val="17"/>
                <c:pt idx="0">
                  <c:v>0.1</c:v>
                </c:pt>
                <c:pt idx="1">
                  <c:v>0.151571657</c:v>
                </c:pt>
                <c:pt idx="2">
                  <c:v>0.24060500700000001</c:v>
                </c:pt>
                <c:pt idx="3">
                  <c:v>0.38193664199999999</c:v>
                </c:pt>
                <c:pt idx="4">
                  <c:v>0.60628662700000002</c:v>
                </c:pt>
                <c:pt idx="5">
                  <c:v>0.91895868400000003</c:v>
                </c:pt>
                <c:pt idx="6">
                  <c:v>1.458755982</c:v>
                </c:pt>
                <c:pt idx="7">
                  <c:v>2.3156307800000002</c:v>
                </c:pt>
                <c:pt idx="8">
                  <c:v>3.6758347360000001</c:v>
                </c:pt>
                <c:pt idx="9">
                  <c:v>5.8350239269999999</c:v>
                </c:pt>
                <c:pt idx="10">
                  <c:v>9.2625231200000009</c:v>
                </c:pt>
                <c:pt idx="11">
                  <c:v>14.70333894</c:v>
                </c:pt>
                <c:pt idx="12">
                  <c:v>23.34009571</c:v>
                </c:pt>
                <c:pt idx="13">
                  <c:v>37.050092480000004</c:v>
                </c:pt>
                <c:pt idx="14">
                  <c:v>58.813355780000002</c:v>
                </c:pt>
                <c:pt idx="15">
                  <c:v>93.360382830000006</c:v>
                </c:pt>
                <c:pt idx="16">
                  <c:v>100</c:v>
                </c:pt>
              </c:numCache>
            </c:numRef>
          </c:xVal>
          <c:yVal>
            <c:numRef>
              <c:f>Powering!$G$2:$G$18</c:f>
              <c:numCache>
                <c:formatCode>General</c:formatCode>
                <c:ptCount val="17"/>
                <c:pt idx="0" formatCode="0.00E+00">
                  <c:v>42.2</c:v>
                </c:pt>
                <c:pt idx="1">
                  <c:v>57.132738379999999</c:v>
                </c:pt>
                <c:pt idx="2">
                  <c:v>75.536714079999996</c:v>
                </c:pt>
                <c:pt idx="3">
                  <c:v>89.927164820000002</c:v>
                </c:pt>
                <c:pt idx="4">
                  <c:v>108.7563303</c:v>
                </c:pt>
                <c:pt idx="5">
                  <c:v>105.33632040000001</c:v>
                </c:pt>
                <c:pt idx="6">
                  <c:v>91.606519980000002</c:v>
                </c:pt>
                <c:pt idx="7">
                  <c:v>72.488398939999996</c:v>
                </c:pt>
                <c:pt idx="8">
                  <c:v>53.329126590000001</c:v>
                </c:pt>
                <c:pt idx="9">
                  <c:v>37.224246780000001</c:v>
                </c:pt>
                <c:pt idx="10">
                  <c:v>25.064603989999998</c:v>
                </c:pt>
                <c:pt idx="11">
                  <c:v>16.479254869999998</c:v>
                </c:pt>
                <c:pt idx="12">
                  <c:v>10.66797124</c:v>
                </c:pt>
                <c:pt idx="13">
                  <c:v>6.8375916559999999</c:v>
                </c:pt>
                <c:pt idx="14">
                  <c:v>4.3547787260000002</c:v>
                </c:pt>
                <c:pt idx="15">
                  <c:v>2.762362794</c:v>
                </c:pt>
                <c:pt idx="16" formatCode="0.00E+00">
                  <c:v>2.58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C-4757-A1DD-DF9C0D726C40}"/>
            </c:ext>
          </c:extLst>
        </c:ser>
        <c:ser>
          <c:idx val="1"/>
          <c:order val="1"/>
          <c:tx>
            <c:v>Powering: This Design</c:v>
          </c:tx>
          <c:spPr>
            <a:ln w="50800" cap="rnd">
              <a:solidFill>
                <a:srgbClr val="006600"/>
              </a:solidFill>
              <a:round/>
            </a:ln>
            <a:effectLst/>
          </c:spPr>
          <c:marker>
            <c:symbol val="none"/>
          </c:marker>
          <c:xVal>
            <c:numRef>
              <c:f>Powering!$E$2:$E$18</c:f>
              <c:numCache>
                <c:formatCode>General</c:formatCode>
                <c:ptCount val="17"/>
                <c:pt idx="0">
                  <c:v>0.1</c:v>
                </c:pt>
                <c:pt idx="1">
                  <c:v>0.151571657</c:v>
                </c:pt>
                <c:pt idx="2">
                  <c:v>0.24060500700000001</c:v>
                </c:pt>
                <c:pt idx="3">
                  <c:v>0.38193664199999999</c:v>
                </c:pt>
                <c:pt idx="4">
                  <c:v>0.60628662700000002</c:v>
                </c:pt>
                <c:pt idx="5">
                  <c:v>0.91895868400000003</c:v>
                </c:pt>
                <c:pt idx="6">
                  <c:v>1.458755982</c:v>
                </c:pt>
                <c:pt idx="7">
                  <c:v>2.3156307800000002</c:v>
                </c:pt>
                <c:pt idx="8">
                  <c:v>3.6758347360000001</c:v>
                </c:pt>
                <c:pt idx="9">
                  <c:v>5.8350239269999999</c:v>
                </c:pt>
                <c:pt idx="10">
                  <c:v>9.2625231200000009</c:v>
                </c:pt>
                <c:pt idx="11">
                  <c:v>14.70333894</c:v>
                </c:pt>
                <c:pt idx="12">
                  <c:v>23.34009571</c:v>
                </c:pt>
                <c:pt idx="13">
                  <c:v>37.050092480000004</c:v>
                </c:pt>
                <c:pt idx="14">
                  <c:v>58.813355780000002</c:v>
                </c:pt>
                <c:pt idx="15">
                  <c:v>93.360382830000006</c:v>
                </c:pt>
                <c:pt idx="16">
                  <c:v>100</c:v>
                </c:pt>
              </c:numCache>
            </c:numRef>
          </c:xVal>
          <c:yVal>
            <c:numRef>
              <c:f>Powering!$F$2:$F$18</c:f>
              <c:numCache>
                <c:formatCode>General</c:formatCode>
                <c:ptCount val="17"/>
                <c:pt idx="0" formatCode="0.00E+00">
                  <c:v>2.0699999999999998</c:v>
                </c:pt>
                <c:pt idx="1">
                  <c:v>2.072843116</c:v>
                </c:pt>
                <c:pt idx="2">
                  <c:v>2.7405610550000001</c:v>
                </c:pt>
                <c:pt idx="3">
                  <c:v>3.262663576</c:v>
                </c:pt>
                <c:pt idx="4">
                  <c:v>3.9458079009999998</c:v>
                </c:pt>
                <c:pt idx="5">
                  <c:v>3.821725909</c:v>
                </c:pt>
                <c:pt idx="6">
                  <c:v>3.323592562</c:v>
                </c:pt>
                <c:pt idx="7">
                  <c:v>2.629964588</c:v>
                </c:pt>
                <c:pt idx="8">
                  <c:v>1.934843595</c:v>
                </c:pt>
                <c:pt idx="9">
                  <c:v>1.3505395659999999</c:v>
                </c:pt>
                <c:pt idx="10">
                  <c:v>0.90937338700000003</c:v>
                </c:pt>
                <c:pt idx="11">
                  <c:v>0.597886798</c:v>
                </c:pt>
                <c:pt idx="12">
                  <c:v>0.38704657599999998</c:v>
                </c:pt>
                <c:pt idx="13">
                  <c:v>0.24807588799999999</c:v>
                </c:pt>
                <c:pt idx="14">
                  <c:v>0.15799650700000001</c:v>
                </c:pt>
                <c:pt idx="15">
                  <c:v>0.100221779</c:v>
                </c:pt>
                <c:pt idx="16" formatCode="0.00E+00">
                  <c:v>9.3600000000000003E-2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9C-4757-A1DD-DF9C0D726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102272"/>
        <c:axId val="453181552"/>
      </c:scatterChart>
      <c:valAx>
        <c:axId val="455102272"/>
        <c:scaling>
          <c:logBase val="10"/>
          <c:orientation val="minMax"/>
          <c:max val="10"/>
          <c:min val="0.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Node Input Impedance (k</a:t>
                </a:r>
                <a:r>
                  <a:rPr lang="el-GR"/>
                  <a:t>Ω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25108949991215318"/>
              <c:y val="0.91974101306030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3181552"/>
        <c:crossesAt val="1"/>
        <c:crossBetween val="midCat"/>
        <c:majorUnit val="10"/>
      </c:valAx>
      <c:valAx>
        <c:axId val="453181552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1270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Power Received at Node (</a:t>
                </a:r>
                <a:r>
                  <a:rPr lang="el-GR"/>
                  <a:t>μ</a:t>
                </a:r>
                <a:r>
                  <a:rPr lang="en-US"/>
                  <a:t>W)</a:t>
                </a:r>
              </a:p>
            </c:rich>
          </c:tx>
          <c:layout>
            <c:manualLayout>
              <c:xMode val="edge"/>
              <c:yMode val="edge"/>
              <c:x val="1.1939777028861665E-2"/>
              <c:y val="0.10392677733668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510227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1564631283042374"/>
          <c:y val="7.8487380719230407E-2"/>
          <c:w val="0.66421520867606898"/>
          <c:h val="0.1331455466119321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 b="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150916</xdr:colOff>
      <xdr:row>1</xdr:row>
      <xdr:rowOff>157100</xdr:rowOff>
    </xdr:from>
    <xdr:to>
      <xdr:col>45</xdr:col>
      <xdr:colOff>188311</xdr:colOff>
      <xdr:row>23</xdr:row>
      <xdr:rowOff>133461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43376E9-6719-4E05-BEC4-CECCEEFEFCF9}"/>
            </a:ext>
          </a:extLst>
        </xdr:cNvPr>
        <xdr:cNvGrpSpPr/>
      </xdr:nvGrpSpPr>
      <xdr:grpSpPr>
        <a:xfrm>
          <a:off x="22891854" y="347600"/>
          <a:ext cx="7466895" cy="4167361"/>
          <a:chOff x="14616217" y="5909504"/>
          <a:chExt cx="7298806" cy="4167361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563D7058-5ACF-4A2B-AC52-21C486F0CF3F}"/>
              </a:ext>
            </a:extLst>
          </xdr:cNvPr>
          <xdr:cNvGraphicFramePr>
            <a:graphicFrameLocks/>
          </xdr:cNvGraphicFramePr>
        </xdr:nvGraphicFramePr>
        <xdr:xfrm>
          <a:off x="14616217" y="5909504"/>
          <a:ext cx="7298806" cy="416736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657">
            <a:extLst>
              <a:ext uri="{FF2B5EF4-FFF2-40B4-BE49-F238E27FC236}">
                <a16:creationId xmlns:a16="http://schemas.microsoft.com/office/drawing/2014/main" id="{B3E3B28A-7298-49FE-A0C8-738BDB3957C5}"/>
              </a:ext>
            </a:extLst>
          </xdr:cNvPr>
          <xdr:cNvSpPr txBox="1"/>
        </xdr:nvSpPr>
        <xdr:spPr>
          <a:xfrm>
            <a:off x="16513353" y="6352001"/>
            <a:ext cx="1654297" cy="707759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1pPr>
            <a:lvl2pPr marL="1337927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2pPr>
            <a:lvl3pPr marL="267585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3pPr>
            <a:lvl4pPr marL="4013778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4pPr>
            <a:lvl5pPr marL="5351706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5pPr>
            <a:lvl6pPr marL="6689633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6pPr>
            <a:lvl7pPr marL="8027560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7pPr>
            <a:lvl8pPr marL="9365484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8pPr>
            <a:lvl9pPr marL="10703411" algn="l" defTabSz="1337927" rtl="0" eaLnBrk="1" latinLnBrk="0" hangingPunct="1">
              <a:defRPr sz="5267" kern="1200">
                <a:solidFill>
                  <a:sysClr val="windowText" lastClr="000000"/>
                </a:solidFill>
                <a:latin typeface="Intel Clear"/>
              </a:defRPr>
            </a:lvl9pPr>
          </a:lstStyle>
          <a:p>
            <a:pPr marL="0" indent="0" algn="l" defTabSz="1337927" rtl="0" eaLnBrk="1" latinLnBrk="0" hangingPunct="1"/>
            <a:r>
              <a:rPr lang="en-US" sz="2400" b="1" kern="12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r</a:t>
            </a:r>
            <a:r>
              <a:rPr lang="en-US" sz="2400" b="1" kern="1200" baseline="-250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AB</a:t>
            </a:r>
            <a:r>
              <a:rPr lang="en-US" sz="2400" b="1" kern="1200">
                <a:solidFill>
                  <a:srgbClr val="0071C5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: 4 mm</a:t>
            </a:r>
          </a:p>
          <a:p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</a:t>
            </a:r>
            <a:r>
              <a:rPr lang="en-US" sz="2400" b="0" baseline="-25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</a:t>
            </a:r>
            <a:r>
              <a:rPr lang="en-US" sz="2400" b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: 0.5 mm</a:t>
            </a:r>
          </a:p>
        </xdr:txBody>
      </xdr:sp>
    </xdr:grpSp>
    <xdr:clientData/>
  </xdr:twoCellAnchor>
  <xdr:twoCellAnchor>
    <xdr:from>
      <xdr:col>23</xdr:col>
      <xdr:colOff>363682</xdr:colOff>
      <xdr:row>1</xdr:row>
      <xdr:rowOff>0</xdr:rowOff>
    </xdr:from>
    <xdr:to>
      <xdr:col>31</xdr:col>
      <xdr:colOff>473831</xdr:colOff>
      <xdr:row>27</xdr:row>
      <xdr:rowOff>131177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AB303B36-6B1F-47B5-A5FE-71E1BCBFE81D}"/>
            </a:ext>
          </a:extLst>
        </xdr:cNvPr>
        <xdr:cNvGrpSpPr/>
      </xdr:nvGrpSpPr>
      <xdr:grpSpPr>
        <a:xfrm>
          <a:off x="16913370" y="190500"/>
          <a:ext cx="5063149" cy="5084177"/>
          <a:chOff x="12561830" y="11093315"/>
          <a:chExt cx="5008720" cy="5084177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DD16FD10-4FF4-4B49-A396-8A1254C439BA}"/>
              </a:ext>
            </a:extLst>
          </xdr:cNvPr>
          <xdr:cNvGraphicFramePr>
            <a:graphicFrameLocks/>
          </xdr:cNvGraphicFramePr>
        </xdr:nvGraphicFramePr>
        <xdr:xfrm>
          <a:off x="12561830" y="11170301"/>
          <a:ext cx="5008720" cy="50071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D0F5C0D-B02E-418D-A085-9D5818B52091}"/>
              </a:ext>
            </a:extLst>
          </xdr:cNvPr>
          <xdr:cNvCxnSpPr>
            <a:cxnSpLocks/>
          </xdr:cNvCxnSpPr>
        </xdr:nvCxnSpPr>
        <xdr:spPr>
          <a:xfrm>
            <a:off x="15229254" y="14629568"/>
            <a:ext cx="829745" cy="0"/>
          </a:xfrm>
          <a:prstGeom prst="straightConnector1">
            <a:avLst/>
          </a:prstGeom>
          <a:ln w="34925">
            <a:solidFill>
              <a:srgbClr val="FF0000"/>
            </a:solidFill>
            <a:tailEnd type="triangle" w="med" len="lg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BB3B90BD-7913-4167-9020-23090F0EB4B0}"/>
              </a:ext>
            </a:extLst>
          </xdr:cNvPr>
          <xdr:cNvCxnSpPr>
            <a:cxnSpLocks/>
          </xdr:cNvCxnSpPr>
        </xdr:nvCxnSpPr>
        <xdr:spPr>
          <a:xfrm>
            <a:off x="16349530" y="13814743"/>
            <a:ext cx="0" cy="470761"/>
          </a:xfrm>
          <a:prstGeom prst="straightConnector1">
            <a:avLst/>
          </a:prstGeom>
          <a:ln w="34925">
            <a:solidFill>
              <a:sysClr val="windowText" lastClr="000000"/>
            </a:solidFill>
            <a:tailEnd type="triangle" w="med" len="lg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2" name="TextBox 330">
                <a:extLst>
                  <a:ext uri="{FF2B5EF4-FFF2-40B4-BE49-F238E27FC236}">
                    <a16:creationId xmlns:a16="http://schemas.microsoft.com/office/drawing/2014/main" id="{62EE32DE-9FA4-4366-801C-E3CB128863BC}"/>
                  </a:ext>
                </a:extLst>
              </xdr:cNvPr>
              <xdr:cNvSpPr txBox="1"/>
            </xdr:nvSpPr>
            <xdr:spPr>
              <a:xfrm>
                <a:off x="13786041" y="11093315"/>
                <a:ext cx="3215092" cy="369332"/>
              </a:xfrm>
              <a:prstGeom prst="rect">
                <a:avLst/>
              </a:prstGeom>
              <a:noFill/>
            </xdr:spPr>
            <xdr:txBody>
              <a:bodyPr vert="horz"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1337927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2675853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4013778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5351706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6689633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8027560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9365484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10703411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2400">
                    <a:latin typeface="Arial" panose="020B0604020202020204" pitchFamily="34" charset="0"/>
                    <a:cs typeface="Arial" panose="020B0604020202020204" pitchFamily="34" charset="0"/>
                  </a:rPr>
                  <a:t>Node </a:t>
                </a:r>
                <a14:m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Arial" panose="020B0604020202020204" pitchFamily="34" charset="0"/>
                      </a:rPr>
                      <m:t>→</m:t>
                    </m:r>
                  </m:oMath>
                </a14:m>
                <a:r>
                  <a:rPr lang="en-US" sz="2400">
                    <a:latin typeface="Arial" panose="020B0604020202020204" pitchFamily="34" charset="0"/>
                    <a:cs typeface="Arial" panose="020B0604020202020204" pitchFamily="34" charset="0"/>
                  </a:rPr>
                  <a:t> Hub Comm.</a:t>
                </a:r>
              </a:p>
            </xdr:txBody>
          </xdr:sp>
        </mc:Choice>
        <mc:Fallback xmlns="">
          <xdr:sp macro="" textlink="">
            <xdr:nvSpPr>
              <xdr:cNvPr id="12" name="TextBox 330">
                <a:extLst>
                  <a:ext uri="{FF2B5EF4-FFF2-40B4-BE49-F238E27FC236}">
                    <a16:creationId xmlns:a16="http://schemas.microsoft.com/office/drawing/2014/main" id="{62EE32DE-9FA4-4366-801C-E3CB128863BC}"/>
                  </a:ext>
                </a:extLst>
              </xdr:cNvPr>
              <xdr:cNvSpPr txBox="1"/>
            </xdr:nvSpPr>
            <xdr:spPr>
              <a:xfrm>
                <a:off x="13786041" y="11093315"/>
                <a:ext cx="3215092" cy="369332"/>
              </a:xfrm>
              <a:prstGeom prst="rect">
                <a:avLst/>
              </a:prstGeom>
              <a:noFill/>
            </xdr:spPr>
            <xdr:txBody>
              <a:bodyPr vert="horz"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1337927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2675853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4013778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5351706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6689633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8027560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9365484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10703411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2400">
                    <a:latin typeface="Arial" panose="020B0604020202020204" pitchFamily="34" charset="0"/>
                    <a:cs typeface="Arial" panose="020B0604020202020204" pitchFamily="34" charset="0"/>
                  </a:rPr>
                  <a:t>Node </a:t>
                </a:r>
                <a:r>
                  <a:rPr lang="en-US" sz="2400" b="0" i="0">
                    <a:latin typeface="Cambria Math" panose="02040503050406030204" pitchFamily="18" charset="0"/>
                    <a:ea typeface="Cambria Math" panose="02040503050406030204" pitchFamily="18" charset="0"/>
                    <a:cs typeface="Arial" panose="020B0604020202020204" pitchFamily="34" charset="0"/>
                  </a:rPr>
                  <a:t>→</a:t>
                </a:r>
                <a:r>
                  <a:rPr lang="en-US" sz="2400">
                    <a:latin typeface="Arial" panose="020B0604020202020204" pitchFamily="34" charset="0"/>
                    <a:cs typeface="Arial" panose="020B0604020202020204" pitchFamily="34" charset="0"/>
                  </a:rPr>
                  <a:t> Hub Comm.</a:t>
                </a:r>
              </a:p>
            </xdr:txBody>
          </xdr:sp>
        </mc:Fallback>
      </mc:AlternateContent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0.16049</cdr:x>
      <cdr:y>0.60882</cdr:y>
    </cdr:from>
    <cdr:to>
      <cdr:x>0.55764</cdr:x>
      <cdr:y>0.76787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0CC9C6-15A2-4F8F-8C47-71227217FE69}"/>
            </a:ext>
          </a:extLst>
        </cdr:cNvPr>
        <cdr:cNvSpPr txBox="1"/>
      </cdr:nvSpPr>
      <cdr:spPr>
        <a:xfrm xmlns:a="http://schemas.openxmlformats.org/drawingml/2006/main">
          <a:off x="804621" y="3048478"/>
          <a:ext cx="1991056" cy="7963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vert="horz" wrap="square" lIns="0" tIns="0" rIns="0" bIns="0" rtlCol="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800" b="0" dirty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Theory of</a:t>
          </a:r>
        </a:p>
        <a:p xmlns:a="http://schemas.openxmlformats.org/drawingml/2006/main">
          <a:pPr algn="ctr"/>
          <a:r>
            <a:rPr lang="en-US" sz="1800" b="0" dirty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Dipole Coupling</a:t>
          </a:r>
        </a:p>
        <a:p xmlns:a="http://schemas.openxmlformats.org/drawingml/2006/main">
          <a:pPr algn="ctr"/>
          <a:r>
            <a:rPr lang="en-US" sz="1800" b="0" dirty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in Brain Tissue</a:t>
          </a:r>
        </a:p>
      </cdr:txBody>
    </cdr:sp>
  </cdr:relSizeAnchor>
  <cdr:relSizeAnchor xmlns:cdr="http://schemas.openxmlformats.org/drawingml/2006/chartDrawing">
    <cdr:from>
      <cdr:x>0.57004</cdr:x>
      <cdr:y>0.42609</cdr:y>
    </cdr:from>
    <cdr:to>
      <cdr:x>0.92828</cdr:x>
      <cdr:y>0.53212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42908F0-5AC9-487A-B626-74881EC3193A}"/>
            </a:ext>
          </a:extLst>
        </cdr:cNvPr>
        <cdr:cNvSpPr txBox="1"/>
      </cdr:nvSpPr>
      <cdr:spPr>
        <a:xfrm xmlns:a="http://schemas.openxmlformats.org/drawingml/2006/main">
          <a:off x="2855190" y="2133512"/>
          <a:ext cx="1794309" cy="53091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="horz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b="0" dirty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EM Simulations</a:t>
          </a:r>
        </a:p>
        <a:p xmlns:a="http://schemas.openxmlformats.org/drawingml/2006/main">
          <a:pPr algn="ctr"/>
          <a:r>
            <a:rPr lang="en-US" sz="1800" b="0" dirty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with NEVA Model</a:t>
          </a:r>
        </a:p>
      </cdr:txBody>
    </cdr:sp>
  </cdr:relSizeAnchor>
  <cdr:relSizeAnchor xmlns:cdr="http://schemas.openxmlformats.org/drawingml/2006/chartDrawing">
    <cdr:from>
      <cdr:x>0.52066</cdr:x>
      <cdr:y>0.22635</cdr:y>
    </cdr:from>
    <cdr:to>
      <cdr:x>0.92875</cdr:x>
      <cdr:y>0.3854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373B8BE-2FB4-44B3-BE68-4ABE0D85EAC3}"/>
            </a:ext>
          </a:extLst>
        </cdr:cNvPr>
        <cdr:cNvSpPr txBox="1"/>
      </cdr:nvSpPr>
      <cdr:spPr>
        <a:xfrm xmlns:a="http://schemas.openxmlformats.org/drawingml/2006/main">
          <a:off x="2607836" y="1133397"/>
          <a:ext cx="2044008" cy="79637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="horz" wrap="none" lIns="0" tIns="0" rIns="0" bIns="0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800" dirty="0" err="1">
              <a:solidFill>
                <a:srgbClr val="0071C5"/>
              </a:solidFill>
              <a:latin typeface="Arial" panose="020B0604020202020204" pitchFamily="34" charset="0"/>
              <a:cs typeface="Arial" panose="020B0604020202020204" pitchFamily="34" charset="0"/>
            </a:rPr>
            <a:t>r</a:t>
          </a:r>
          <a:r>
            <a:rPr lang="en-US" sz="1800" baseline="-25000" dirty="0" err="1">
              <a:solidFill>
                <a:srgbClr val="0071C5"/>
              </a:solidFill>
              <a:latin typeface="Arial" panose="020B0604020202020204" pitchFamily="34" charset="0"/>
              <a:cs typeface="Arial" panose="020B0604020202020204" pitchFamily="34" charset="0"/>
            </a:rPr>
            <a:t>AB </a:t>
          </a:r>
          <a:r>
            <a:rPr lang="en-US" sz="1800" b="0" dirty="0">
              <a:solidFill>
                <a:srgbClr val="0071C5"/>
              </a:solidFill>
              <a:latin typeface="Arial" panose="020B0604020202020204" pitchFamily="34" charset="0"/>
              <a:cs typeface="Arial" panose="020B0604020202020204" pitchFamily="34" charset="0"/>
            </a:rPr>
            <a:t>= 4 mm,</a:t>
          </a:r>
        </a:p>
        <a:p xmlns:a="http://schemas.openxmlformats.org/drawingml/2006/main">
          <a:pPr algn="ctr"/>
          <a:r>
            <a:rPr lang="en-US" sz="1800" dirty="0">
              <a:solidFill>
                <a:srgbClr val="0071C5"/>
              </a:solidFill>
              <a:latin typeface="Arial" panose="020B0604020202020204" pitchFamily="34" charset="0"/>
              <a:cs typeface="Arial" panose="020B0604020202020204" pitchFamily="34" charset="0"/>
            </a:rPr>
            <a:t>r</a:t>
          </a:r>
          <a:r>
            <a:rPr lang="en-US" sz="1800" baseline="-25000" dirty="0">
              <a:solidFill>
                <a:srgbClr val="0071C5"/>
              </a:solidFill>
              <a:latin typeface="Arial" panose="020B0604020202020204" pitchFamily="34" charset="0"/>
              <a:cs typeface="Arial" panose="020B0604020202020204" pitchFamily="34" charset="0"/>
            </a:rPr>
            <a:t>e </a:t>
          </a:r>
          <a:r>
            <a:rPr lang="en-US" sz="1800" b="0" dirty="0">
              <a:solidFill>
                <a:srgbClr val="0071C5"/>
              </a:solidFill>
              <a:latin typeface="Arial" panose="020B0604020202020204" pitchFamily="34" charset="0"/>
              <a:cs typeface="Arial" panose="020B0604020202020204" pitchFamily="34" charset="0"/>
            </a:rPr>
            <a:t>= 1 mm</a:t>
          </a:r>
        </a:p>
        <a:p xmlns:a="http://schemas.openxmlformats.org/drawingml/2006/main">
          <a:pPr algn="ctr"/>
          <a:r>
            <a:rPr lang="en-US" sz="1800" b="0" dirty="0">
              <a:solidFill>
                <a:srgbClr val="0071C5"/>
              </a:solidFill>
              <a:latin typeface="Arial" panose="020B0604020202020204" pitchFamily="34" charset="0"/>
              <a:cs typeface="Arial" panose="020B0604020202020204" pitchFamily="34" charset="0"/>
            </a:rPr>
            <a:t>Frequency = 1 MHz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449036</xdr:colOff>
      <xdr:row>3</xdr:row>
      <xdr:rowOff>54429</xdr:rowOff>
    </xdr:from>
    <xdr:to>
      <xdr:col>17</xdr:col>
      <xdr:colOff>559185</xdr:colOff>
      <xdr:row>28</xdr:row>
      <xdr:rowOff>183755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96281BD-EEB6-471E-B5C8-C29C9117C6C5}"/>
            </a:ext>
          </a:extLst>
        </xdr:cNvPr>
        <xdr:cNvGrpSpPr/>
      </xdr:nvGrpSpPr>
      <xdr:grpSpPr>
        <a:xfrm>
          <a:off x="5959929" y="625929"/>
          <a:ext cx="5008720" cy="4891826"/>
          <a:chOff x="17553538" y="11079146"/>
          <a:chExt cx="5008720" cy="4891826"/>
        </a:xfrm>
      </xdr:grpSpPr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A659C914-77A7-4A65-BBCD-BB3FF79CE835}"/>
              </a:ext>
            </a:extLst>
          </xdr:cNvPr>
          <xdr:cNvGraphicFramePr>
            <a:graphicFrameLocks/>
          </xdr:cNvGraphicFramePr>
        </xdr:nvGraphicFramePr>
        <xdr:xfrm>
          <a:off x="17553538" y="11320390"/>
          <a:ext cx="5008720" cy="46505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3" name="TextBox 331">
                <a:extLst>
                  <a:ext uri="{FF2B5EF4-FFF2-40B4-BE49-F238E27FC236}">
                    <a16:creationId xmlns:a16="http://schemas.microsoft.com/office/drawing/2014/main" id="{42272CF8-2309-4015-9803-BB8676E50A83}"/>
                  </a:ext>
                </a:extLst>
              </xdr:cNvPr>
              <xdr:cNvSpPr txBox="1"/>
            </xdr:nvSpPr>
            <xdr:spPr>
              <a:xfrm>
                <a:off x="18873480" y="11079146"/>
                <a:ext cx="3215092" cy="369332"/>
              </a:xfrm>
              <a:prstGeom prst="rect">
                <a:avLst/>
              </a:prstGeom>
              <a:noFill/>
            </xdr:spPr>
            <xdr:txBody>
              <a:bodyPr vert="horz"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1337927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2675853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4013778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5351706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6689633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8027560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9365484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10703411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2400">
                    <a:latin typeface="Arial" panose="020B0604020202020204" pitchFamily="34" charset="0"/>
                    <a:cs typeface="Arial" panose="020B0604020202020204" pitchFamily="34" charset="0"/>
                  </a:rPr>
                  <a:t>Hub </a:t>
                </a:r>
                <a14:m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Arial" panose="020B0604020202020204" pitchFamily="34" charset="0"/>
                      </a:rPr>
                      <m:t>→</m:t>
                    </m:r>
                  </m:oMath>
                </a14:m>
                <a:r>
                  <a:rPr lang="en-US" sz="2400">
                    <a:latin typeface="Arial" panose="020B0604020202020204" pitchFamily="34" charset="0"/>
                    <a:cs typeface="Arial" panose="020B0604020202020204" pitchFamily="34" charset="0"/>
                  </a:rPr>
                  <a:t> Node Powering</a:t>
                </a:r>
              </a:p>
            </xdr:txBody>
          </xdr:sp>
        </mc:Choice>
        <mc:Fallback>
          <xdr:sp macro="" textlink="">
            <xdr:nvSpPr>
              <xdr:cNvPr id="13" name="TextBox 331">
                <a:extLst>
                  <a:ext uri="{FF2B5EF4-FFF2-40B4-BE49-F238E27FC236}">
                    <a16:creationId xmlns:a16="http://schemas.microsoft.com/office/drawing/2014/main" id="{42272CF8-2309-4015-9803-BB8676E50A83}"/>
                  </a:ext>
                </a:extLst>
              </xdr:cNvPr>
              <xdr:cNvSpPr txBox="1"/>
            </xdr:nvSpPr>
            <xdr:spPr>
              <a:xfrm>
                <a:off x="18873480" y="11079146"/>
                <a:ext cx="3215092" cy="369332"/>
              </a:xfrm>
              <a:prstGeom prst="rect">
                <a:avLst/>
              </a:prstGeom>
              <a:noFill/>
            </xdr:spPr>
            <xdr:txBody>
              <a:bodyPr vert="horz" wrap="square" lIns="0" tIns="0" rIns="0" bIns="0" rtlCol="0">
                <a:spAutoFit/>
              </a:bodyPr>
              <a:lstStyle>
                <a:defPPr>
                  <a:defRPr lang="en-US"/>
                </a:defPPr>
                <a:lvl1pPr marL="0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1337927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2675853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4013778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5351706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6689633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8027560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9365484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10703411" algn="l" defTabSz="1337927" rtl="0" eaLnBrk="1" latinLnBrk="0" hangingPunct="1">
                  <a:defRPr sz="5267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sz="2400">
                    <a:latin typeface="Arial" panose="020B0604020202020204" pitchFamily="34" charset="0"/>
                    <a:cs typeface="Arial" panose="020B0604020202020204" pitchFamily="34" charset="0"/>
                  </a:rPr>
                  <a:t>Hub </a:t>
                </a:r>
                <a:r>
                  <a:rPr lang="en-US" sz="2400" b="0" i="0">
                    <a:latin typeface="Cambria Math" panose="02040503050406030204" pitchFamily="18" charset="0"/>
                    <a:ea typeface="Cambria Math" panose="02040503050406030204" pitchFamily="18" charset="0"/>
                    <a:cs typeface="Arial" panose="020B0604020202020204" pitchFamily="34" charset="0"/>
                  </a:rPr>
                  <a:t>→</a:t>
                </a:r>
                <a:r>
                  <a:rPr lang="en-US" sz="2400">
                    <a:latin typeface="Arial" panose="020B0604020202020204" pitchFamily="34" charset="0"/>
                    <a:cs typeface="Arial" panose="020B0604020202020204" pitchFamily="34" charset="0"/>
                  </a:rPr>
                  <a:t> Node Powering</a:t>
                </a:r>
              </a:p>
            </xdr:txBody>
          </xdr:sp>
        </mc:Fallback>
      </mc:AlternateContent>
      <xdr:sp macro="" textlink="">
        <xdr:nvSpPr>
          <xdr:cNvPr id="14" name="TextBox 332">
            <a:extLst>
              <a:ext uri="{FF2B5EF4-FFF2-40B4-BE49-F238E27FC236}">
                <a16:creationId xmlns:a16="http://schemas.microsoft.com/office/drawing/2014/main" id="{64A22797-C7B2-4DA2-8CAB-B8E70E162152}"/>
              </a:ext>
            </a:extLst>
          </xdr:cNvPr>
          <xdr:cNvSpPr txBox="1"/>
        </xdr:nvSpPr>
        <xdr:spPr>
          <a:xfrm>
            <a:off x="18518831" y="13147351"/>
            <a:ext cx="1265136" cy="55399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1337927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267585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4013778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5351706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668963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802756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9365484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0703411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ICNIRP</a:t>
            </a:r>
          </a:p>
          <a:p>
            <a:pPr algn="ctr"/>
            <a:r>
              <a:rPr lang="en-US" sz="1800">
                <a:solidFill>
                  <a:srgbClr val="FF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safety limits</a:t>
            </a:r>
          </a:p>
        </xdr:txBody>
      </xdr:sp>
      <xdr:sp macro="" textlink="">
        <xdr:nvSpPr>
          <xdr:cNvPr id="15" name="TextBox 333">
            <a:extLst>
              <a:ext uri="{FF2B5EF4-FFF2-40B4-BE49-F238E27FC236}">
                <a16:creationId xmlns:a16="http://schemas.microsoft.com/office/drawing/2014/main" id="{C1CAD25E-D70E-4596-828D-5074B3A7DF55}"/>
              </a:ext>
            </a:extLst>
          </xdr:cNvPr>
          <xdr:cNvSpPr txBox="1"/>
        </xdr:nvSpPr>
        <xdr:spPr>
          <a:xfrm>
            <a:off x="19385850" y="14643466"/>
            <a:ext cx="1577512" cy="265457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1337927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267585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4013778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5351706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668963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802756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9365484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0703411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>
                <a:solidFill>
                  <a:srgbClr val="0066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This Design</a:t>
            </a:r>
          </a:p>
        </xdr:txBody>
      </xdr: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EFF82560-C011-45F1-A750-F7F25CB6C344}"/>
              </a:ext>
            </a:extLst>
          </xdr:cNvPr>
          <xdr:cNvCxnSpPr>
            <a:cxnSpLocks/>
          </xdr:cNvCxnSpPr>
        </xdr:nvCxnSpPr>
        <xdr:spPr>
          <a:xfrm>
            <a:off x="20216385" y="12855255"/>
            <a:ext cx="0" cy="1546967"/>
          </a:xfrm>
          <a:prstGeom prst="straightConnector1">
            <a:avLst/>
          </a:prstGeom>
          <a:ln w="34925">
            <a:solidFill>
              <a:srgbClr val="006600"/>
            </a:solidFill>
            <a:headEnd type="triangle" w="med" len="lg"/>
            <a:tailEnd type="triangle" w="med" len="lg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TextBox 335">
            <a:extLst>
              <a:ext uri="{FF2B5EF4-FFF2-40B4-BE49-F238E27FC236}">
                <a16:creationId xmlns:a16="http://schemas.microsoft.com/office/drawing/2014/main" id="{F8ABB0C0-FF45-4F9E-8639-7775DF983F53}"/>
              </a:ext>
            </a:extLst>
          </xdr:cNvPr>
          <xdr:cNvSpPr txBox="1"/>
        </xdr:nvSpPr>
        <xdr:spPr>
          <a:xfrm>
            <a:off x="20309259" y="13261334"/>
            <a:ext cx="1577512" cy="830997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1337927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267585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4013778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5351706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668963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802756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9365484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0703411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800">
                <a:solidFill>
                  <a:srgbClr val="0066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25X lower</a:t>
            </a:r>
          </a:p>
          <a:p>
            <a:r>
              <a:rPr lang="en-US" sz="1800">
                <a:solidFill>
                  <a:srgbClr val="0066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due to 1/5</a:t>
            </a:r>
            <a:r>
              <a:rPr lang="en-US" sz="1800" baseline="30000">
                <a:solidFill>
                  <a:srgbClr val="0066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th</a:t>
            </a:r>
            <a:r>
              <a:rPr lang="en-US" sz="1800">
                <a:solidFill>
                  <a:srgbClr val="0066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current density)</a:t>
            </a:r>
          </a:p>
        </xdr:txBody>
      </xdr:sp>
      <xdr:sp macro="" textlink="">
        <xdr:nvSpPr>
          <xdr:cNvPr id="18" name="TextBox 336">
            <a:extLst>
              <a:ext uri="{FF2B5EF4-FFF2-40B4-BE49-F238E27FC236}">
                <a16:creationId xmlns:a16="http://schemas.microsoft.com/office/drawing/2014/main" id="{0EA1B075-EFAA-4F37-9B17-61E4138F5C17}"/>
              </a:ext>
            </a:extLst>
          </xdr:cNvPr>
          <xdr:cNvSpPr txBox="1"/>
        </xdr:nvSpPr>
        <xdr:spPr>
          <a:xfrm>
            <a:off x="18518831" y="12389273"/>
            <a:ext cx="3569739" cy="276999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1337927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267585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4013778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5351706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668963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802756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9365484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0703411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Hub electrode area = 4cm</a:t>
            </a:r>
            <a:r>
              <a:rPr lang="en-US" sz="1800" baseline="30000">
                <a:latin typeface="Arial" panose="020B0604020202020204" pitchFamily="34" charset="0"/>
                <a:cs typeface="Arial" panose="020B0604020202020204" pitchFamily="34" charset="0"/>
              </a:rPr>
              <a:t>2</a:t>
            </a:r>
          </a:p>
        </xdr:txBody>
      </xdr:sp>
      <xdr:sp macro="" textlink="">
        <xdr:nvSpPr>
          <xdr:cNvPr id="19" name="TextBox 451">
            <a:extLst>
              <a:ext uri="{FF2B5EF4-FFF2-40B4-BE49-F238E27FC236}">
                <a16:creationId xmlns:a16="http://schemas.microsoft.com/office/drawing/2014/main" id="{1F990C94-7B66-4C85-A680-6AC82EA14659}"/>
              </a:ext>
            </a:extLst>
          </xdr:cNvPr>
          <xdr:cNvSpPr txBox="1"/>
        </xdr:nvSpPr>
        <xdr:spPr>
          <a:xfrm>
            <a:off x="18518831" y="13894567"/>
            <a:ext cx="1510939" cy="553998"/>
          </a:xfrm>
          <a:prstGeom prst="rect">
            <a:avLst/>
          </a:prstGeom>
          <a:noFill/>
        </xdr:spPr>
        <xdr:txBody>
          <a:bodyPr vert="horz" wrap="square" lIns="0" tIns="0" rIns="0" bIns="0" rtlCol="0">
            <a:spAutoFit/>
          </a:bodyPr>
          <a:lstStyle>
            <a:defPPr>
              <a:defRPr lang="en-US"/>
            </a:defPPr>
            <a:lvl1pPr marL="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1337927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267585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4013778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5351706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6689633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8027560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9365484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10703411" algn="l" defTabSz="1337927" rtl="0" eaLnBrk="1" latinLnBrk="0" hangingPunct="1">
              <a:defRPr sz="5267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Frequency</a:t>
            </a:r>
          </a:p>
          <a:p>
            <a:pPr algn="ctr"/>
            <a:r>
              <a:rPr lang="en-US" sz="1800">
                <a:latin typeface="Arial" panose="020B0604020202020204" pitchFamily="34" charset="0"/>
                <a:cs typeface="Arial" panose="020B0604020202020204" pitchFamily="34" charset="0"/>
              </a:rPr>
              <a:t>= F = 40 MHz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%20-%20University%20of%20Florida\Baibhab_Chatterjee\Journals\2023\Nature_Electronics\0_Final_Version_Accepted\Data\Neural_Node_Harvest_Neva_RHarvest_Sweep_40MHz_P_Amplitude_Baibhab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ural_Node_Harvest_Neva_RHarve"/>
    </sheetNames>
    <sheetDataSet>
      <sheetData sheetId="0">
        <row r="1">
          <cell r="E1" t="str">
            <v>Power_uW</v>
          </cell>
          <cell r="G1" t="str">
            <v>Power_safety</v>
          </cell>
        </row>
        <row r="2">
          <cell r="E2">
            <v>1.53</v>
          </cell>
          <cell r="F2">
            <v>0.1</v>
          </cell>
          <cell r="G2">
            <v>42.2</v>
          </cell>
        </row>
        <row r="3">
          <cell r="E3">
            <v>1.59</v>
          </cell>
          <cell r="F3">
            <v>0.10472941199999999</v>
          </cell>
          <cell r="G3">
            <v>43.7</v>
          </cell>
        </row>
        <row r="4">
          <cell r="E4">
            <v>1.64</v>
          </cell>
          <cell r="F4">
            <v>0.109682498</v>
          </cell>
          <cell r="G4">
            <v>45.3</v>
          </cell>
        </row>
        <row r="5">
          <cell r="E5">
            <v>1.7</v>
          </cell>
          <cell r="F5">
            <v>0.114869835</v>
          </cell>
          <cell r="G5">
            <v>46.9</v>
          </cell>
        </row>
        <row r="6">
          <cell r="E6">
            <v>1.76</v>
          </cell>
          <cell r="F6">
            <v>0.120302504</v>
          </cell>
          <cell r="G6">
            <v>48.5</v>
          </cell>
        </row>
        <row r="7">
          <cell r="E7">
            <v>1.82</v>
          </cell>
          <cell r="F7">
            <v>0.12599210499999999</v>
          </cell>
          <cell r="G7">
            <v>50.2</v>
          </cell>
        </row>
        <row r="8">
          <cell r="E8">
            <v>1.88</v>
          </cell>
          <cell r="F8">
            <v>0.13195079100000001</v>
          </cell>
          <cell r="G8">
            <v>51.9</v>
          </cell>
        </row>
        <row r="9">
          <cell r="E9">
            <v>1.94</v>
          </cell>
          <cell r="F9">
            <v>0.138191288</v>
          </cell>
          <cell r="G9">
            <v>53.6</v>
          </cell>
        </row>
        <row r="10">
          <cell r="E10">
            <v>2.0099999999999998</v>
          </cell>
          <cell r="F10">
            <v>0.14472692400000001</v>
          </cell>
          <cell r="G10">
            <v>55.4</v>
          </cell>
        </row>
        <row r="11">
          <cell r="E11">
            <v>2.0699999999999998</v>
          </cell>
          <cell r="F11">
            <v>0.151571657</v>
          </cell>
          <cell r="G11">
            <v>57.1</v>
          </cell>
        </row>
        <row r="12">
          <cell r="E12">
            <v>2.14</v>
          </cell>
          <cell r="F12">
            <v>0.15874010499999999</v>
          </cell>
          <cell r="G12">
            <v>58.9</v>
          </cell>
        </row>
        <row r="13">
          <cell r="E13">
            <v>2.2000000000000002</v>
          </cell>
          <cell r="F13">
            <v>0.16624757900000001</v>
          </cell>
          <cell r="G13">
            <v>60.8</v>
          </cell>
        </row>
        <row r="14">
          <cell r="E14">
            <v>2.27</v>
          </cell>
          <cell r="F14">
            <v>0.17411011300000001</v>
          </cell>
          <cell r="G14">
            <v>62.6</v>
          </cell>
        </row>
        <row r="15">
          <cell r="E15">
            <v>2.34</v>
          </cell>
          <cell r="F15">
            <v>0.18234449799999999</v>
          </cell>
          <cell r="G15">
            <v>64.400000000000006</v>
          </cell>
        </row>
        <row r="16">
          <cell r="E16">
            <v>2.41</v>
          </cell>
          <cell r="F16">
            <v>0.190968321</v>
          </cell>
          <cell r="G16">
            <v>66.3</v>
          </cell>
        </row>
        <row r="17">
          <cell r="E17">
            <v>2.4700000000000002</v>
          </cell>
          <cell r="F17">
            <v>0.2</v>
          </cell>
          <cell r="G17">
            <v>68.099999999999994</v>
          </cell>
        </row>
        <row r="18">
          <cell r="E18">
            <v>2.54</v>
          </cell>
          <cell r="F18">
            <v>0.20945882499999999</v>
          </cell>
          <cell r="G18">
            <v>70</v>
          </cell>
        </row>
        <row r="19">
          <cell r="E19">
            <v>2.61</v>
          </cell>
          <cell r="F19">
            <v>0.21936499600000001</v>
          </cell>
          <cell r="G19">
            <v>71.8</v>
          </cell>
        </row>
        <row r="20">
          <cell r="E20">
            <v>2.67</v>
          </cell>
          <cell r="F20">
            <v>0.22973967100000001</v>
          </cell>
          <cell r="G20">
            <v>73.7</v>
          </cell>
        </row>
        <row r="21">
          <cell r="E21">
            <v>2.74</v>
          </cell>
          <cell r="F21">
            <v>0.24060500700000001</v>
          </cell>
          <cell r="G21">
            <v>75.5</v>
          </cell>
        </row>
        <row r="22">
          <cell r="E22">
            <v>2.81</v>
          </cell>
          <cell r="F22">
            <v>0.25198420999999999</v>
          </cell>
          <cell r="G22">
            <v>77.400000000000006</v>
          </cell>
        </row>
        <row r="23">
          <cell r="E23">
            <v>2.87</v>
          </cell>
          <cell r="F23">
            <v>0.26390158200000002</v>
          </cell>
          <cell r="G23">
            <v>79.2</v>
          </cell>
        </row>
        <row r="24">
          <cell r="E24">
            <v>2.94</v>
          </cell>
          <cell r="F24">
            <v>0.27638257599999999</v>
          </cell>
          <cell r="G24">
            <v>80.900000000000006</v>
          </cell>
        </row>
        <row r="25">
          <cell r="E25">
            <v>3</v>
          </cell>
          <cell r="F25">
            <v>0.28945384699999999</v>
          </cell>
          <cell r="G25">
            <v>82.7</v>
          </cell>
        </row>
        <row r="26">
          <cell r="E26">
            <v>3.06</v>
          </cell>
          <cell r="F26">
            <v>0.30314331300000003</v>
          </cell>
          <cell r="G26">
            <v>84.3</v>
          </cell>
        </row>
        <row r="27">
          <cell r="E27">
            <v>3.12</v>
          </cell>
          <cell r="F27">
            <v>0.31748020999999998</v>
          </cell>
          <cell r="G27">
            <v>86</v>
          </cell>
        </row>
        <row r="28">
          <cell r="E28">
            <v>3.18</v>
          </cell>
          <cell r="F28">
            <v>0.33249515800000001</v>
          </cell>
          <cell r="G28">
            <v>87.6</v>
          </cell>
        </row>
        <row r="29">
          <cell r="E29">
            <v>3.23</v>
          </cell>
          <cell r="F29">
            <v>0.34822022499999999</v>
          </cell>
          <cell r="G29">
            <v>89.1</v>
          </cell>
        </row>
        <row r="30">
          <cell r="E30">
            <v>3.25</v>
          </cell>
          <cell r="F30">
            <v>0.36468899500000002</v>
          </cell>
          <cell r="G30">
            <v>89.6</v>
          </cell>
        </row>
        <row r="31">
          <cell r="E31">
            <v>3.26</v>
          </cell>
          <cell r="F31">
            <v>0.38193664199999999</v>
          </cell>
          <cell r="G31">
            <v>89.9</v>
          </cell>
        </row>
        <row r="32">
          <cell r="E32">
            <v>3.31</v>
          </cell>
          <cell r="F32">
            <v>0.4</v>
          </cell>
          <cell r="G32">
            <v>91.3</v>
          </cell>
        </row>
        <row r="33">
          <cell r="E33">
            <v>3.36</v>
          </cell>
          <cell r="F33">
            <v>0.418917649</v>
          </cell>
          <cell r="G33">
            <v>92.5</v>
          </cell>
        </row>
        <row r="34">
          <cell r="E34">
            <v>3.4</v>
          </cell>
          <cell r="F34">
            <v>0.43872999200000001</v>
          </cell>
          <cell r="G34">
            <v>93.7</v>
          </cell>
        </row>
        <row r="35">
          <cell r="E35">
            <v>3.44</v>
          </cell>
          <cell r="F35">
            <v>0.45947934200000001</v>
          </cell>
          <cell r="G35">
            <v>94.8</v>
          </cell>
        </row>
        <row r="36">
          <cell r="E36">
            <v>3.52</v>
          </cell>
          <cell r="F36">
            <v>0.48121001400000002</v>
          </cell>
          <cell r="G36">
            <v>97</v>
          </cell>
        </row>
        <row r="37">
          <cell r="E37">
            <v>3.88</v>
          </cell>
          <cell r="F37">
            <v>0.50396841999999997</v>
          </cell>
          <cell r="G37">
            <v>107</v>
          </cell>
        </row>
        <row r="38">
          <cell r="E38">
            <v>3.91</v>
          </cell>
          <cell r="F38">
            <v>0.52780316400000005</v>
          </cell>
          <cell r="G38">
            <v>108</v>
          </cell>
        </row>
        <row r="39">
          <cell r="E39">
            <v>3.92</v>
          </cell>
          <cell r="F39">
            <v>0.55276515199999998</v>
          </cell>
          <cell r="G39">
            <v>108</v>
          </cell>
        </row>
        <row r="40">
          <cell r="E40">
            <v>3.94</v>
          </cell>
          <cell r="F40">
            <v>0.57890769500000006</v>
          </cell>
          <cell r="G40">
            <v>109</v>
          </cell>
        </row>
        <row r="41">
          <cell r="E41">
            <v>3.95</v>
          </cell>
          <cell r="F41">
            <v>0.60628662700000002</v>
          </cell>
          <cell r="G41">
            <v>109</v>
          </cell>
        </row>
        <row r="42">
          <cell r="E42">
            <v>3.95</v>
          </cell>
          <cell r="F42">
            <v>0.63496042100000005</v>
          </cell>
          <cell r="G42">
            <v>109</v>
          </cell>
        </row>
        <row r="43">
          <cell r="E43">
            <v>3.95</v>
          </cell>
          <cell r="F43">
            <v>0.664990317</v>
          </cell>
          <cell r="G43">
            <v>109</v>
          </cell>
        </row>
        <row r="44">
          <cell r="E44">
            <v>3.95</v>
          </cell>
          <cell r="F44">
            <v>0.66500000000000004</v>
          </cell>
          <cell r="G44">
            <v>109</v>
          </cell>
        </row>
        <row r="45">
          <cell r="E45">
            <v>3.94</v>
          </cell>
          <cell r="F45">
            <v>0.69644045099999996</v>
          </cell>
          <cell r="G45">
            <v>109</v>
          </cell>
        </row>
        <row r="46">
          <cell r="E46">
            <v>3.93</v>
          </cell>
          <cell r="F46">
            <v>0.729377991</v>
          </cell>
          <cell r="G46">
            <v>108</v>
          </cell>
        </row>
        <row r="47">
          <cell r="E47">
            <v>3.92</v>
          </cell>
          <cell r="F47">
            <v>0.76387328300000001</v>
          </cell>
          <cell r="G47">
            <v>108</v>
          </cell>
        </row>
        <row r="48">
          <cell r="E48">
            <v>3.9</v>
          </cell>
          <cell r="F48">
            <v>0.8</v>
          </cell>
          <cell r="G48">
            <v>108</v>
          </cell>
        </row>
        <row r="49">
          <cell r="E49">
            <v>3.88</v>
          </cell>
          <cell r="F49">
            <v>0.83783529800000001</v>
          </cell>
          <cell r="G49">
            <v>107</v>
          </cell>
        </row>
        <row r="50">
          <cell r="E50">
            <v>3.85</v>
          </cell>
          <cell r="F50">
            <v>0.87745998400000003</v>
          </cell>
          <cell r="G50">
            <v>106</v>
          </cell>
        </row>
        <row r="51">
          <cell r="E51">
            <v>3.82</v>
          </cell>
          <cell r="F51">
            <v>0.91895868400000003</v>
          </cell>
          <cell r="G51">
            <v>105</v>
          </cell>
        </row>
        <row r="52">
          <cell r="E52">
            <v>3.79</v>
          </cell>
          <cell r="F52">
            <v>0.96242002900000001</v>
          </cell>
          <cell r="G52">
            <v>104</v>
          </cell>
        </row>
        <row r="53">
          <cell r="E53">
            <v>3.75</v>
          </cell>
          <cell r="F53">
            <v>1.0079368399999999</v>
          </cell>
          <cell r="G53">
            <v>103</v>
          </cell>
        </row>
        <row r="54">
          <cell r="E54">
            <v>3.71</v>
          </cell>
          <cell r="F54">
            <v>1.055606329</v>
          </cell>
          <cell r="G54">
            <v>102</v>
          </cell>
        </row>
        <row r="55">
          <cell r="E55">
            <v>3.66</v>
          </cell>
          <cell r="F55">
            <v>1.105530304</v>
          </cell>
          <cell r="G55">
            <v>101</v>
          </cell>
        </row>
        <row r="56">
          <cell r="E56">
            <v>3.61</v>
          </cell>
          <cell r="F56">
            <v>1.1578153900000001</v>
          </cell>
          <cell r="G56">
            <v>99.5</v>
          </cell>
        </row>
        <row r="57">
          <cell r="E57">
            <v>3.56</v>
          </cell>
          <cell r="F57">
            <v>1.212573253</v>
          </cell>
          <cell r="G57">
            <v>98.1</v>
          </cell>
        </row>
        <row r="58">
          <cell r="E58">
            <v>3.5</v>
          </cell>
          <cell r="F58">
            <v>1.2699208420000001</v>
          </cell>
          <cell r="G58">
            <v>96.6</v>
          </cell>
        </row>
        <row r="59">
          <cell r="E59">
            <v>3.45</v>
          </cell>
          <cell r="F59">
            <v>1.329980634</v>
          </cell>
          <cell r="G59">
            <v>95</v>
          </cell>
        </row>
        <row r="60">
          <cell r="E60">
            <v>3.39</v>
          </cell>
          <cell r="F60">
            <v>1.3928809010000001</v>
          </cell>
          <cell r="G60">
            <v>93.3</v>
          </cell>
        </row>
        <row r="61">
          <cell r="E61">
            <v>3.32</v>
          </cell>
          <cell r="F61">
            <v>1.458755982</v>
          </cell>
          <cell r="G61">
            <v>91.6</v>
          </cell>
        </row>
        <row r="62">
          <cell r="E62">
            <v>3.26</v>
          </cell>
          <cell r="F62">
            <v>1.527746566</v>
          </cell>
          <cell r="G62">
            <v>89.8</v>
          </cell>
        </row>
        <row r="63">
          <cell r="E63">
            <v>3.19</v>
          </cell>
          <cell r="F63">
            <v>1.6</v>
          </cell>
          <cell r="G63">
            <v>88</v>
          </cell>
        </row>
        <row r="64">
          <cell r="E64">
            <v>3.13</v>
          </cell>
          <cell r="F64">
            <v>1.6756705970000001</v>
          </cell>
          <cell r="G64">
            <v>86.2</v>
          </cell>
        </row>
        <row r="65">
          <cell r="E65">
            <v>3.06</v>
          </cell>
          <cell r="F65">
            <v>1.7549199680000001</v>
          </cell>
          <cell r="G65">
            <v>84.3</v>
          </cell>
        </row>
        <row r="66">
          <cell r="E66">
            <v>2.99</v>
          </cell>
          <cell r="F66">
            <v>1.8379173680000001</v>
          </cell>
          <cell r="G66">
            <v>82.3</v>
          </cell>
        </row>
        <row r="67">
          <cell r="E67">
            <v>2.92</v>
          </cell>
          <cell r="F67">
            <v>1.924840058</v>
          </cell>
          <cell r="G67">
            <v>80.400000000000006</v>
          </cell>
        </row>
        <row r="68">
          <cell r="E68">
            <v>2.85</v>
          </cell>
          <cell r="F68">
            <v>2.0158736799999999</v>
          </cell>
          <cell r="G68">
            <v>78.400000000000006</v>
          </cell>
        </row>
        <row r="69">
          <cell r="E69">
            <v>2.77</v>
          </cell>
          <cell r="F69">
            <v>2.1112126569999998</v>
          </cell>
          <cell r="G69">
            <v>76.5</v>
          </cell>
        </row>
        <row r="70">
          <cell r="E70">
            <v>2.7</v>
          </cell>
          <cell r="F70">
            <v>2.2110606079999999</v>
          </cell>
          <cell r="G70">
            <v>74.5</v>
          </cell>
        </row>
        <row r="71">
          <cell r="E71">
            <v>2.63</v>
          </cell>
          <cell r="F71">
            <v>2.3156307800000002</v>
          </cell>
          <cell r="G71">
            <v>72.5</v>
          </cell>
        </row>
        <row r="72">
          <cell r="E72">
            <v>2.56</v>
          </cell>
          <cell r="F72">
            <v>2.4251465059999999</v>
          </cell>
          <cell r="G72">
            <v>70.5</v>
          </cell>
        </row>
        <row r="73">
          <cell r="E73">
            <v>2.4900000000000002</v>
          </cell>
          <cell r="F73">
            <v>2.5398416830000001</v>
          </cell>
          <cell r="G73">
            <v>68.5</v>
          </cell>
        </row>
        <row r="74">
          <cell r="E74">
            <v>2.41</v>
          </cell>
          <cell r="F74">
            <v>2.659961268</v>
          </cell>
          <cell r="G74">
            <v>66.599999999999994</v>
          </cell>
        </row>
        <row r="75">
          <cell r="E75">
            <v>2.34</v>
          </cell>
          <cell r="F75">
            <v>2.7857618030000002</v>
          </cell>
          <cell r="G75">
            <v>64.599999999999994</v>
          </cell>
        </row>
        <row r="76">
          <cell r="E76">
            <v>2.27</v>
          </cell>
          <cell r="F76">
            <v>2.9175119629999999</v>
          </cell>
          <cell r="G76">
            <v>62.7</v>
          </cell>
        </row>
        <row r="77">
          <cell r="E77">
            <v>2.2000000000000002</v>
          </cell>
          <cell r="F77">
            <v>3.0554931330000001</v>
          </cell>
          <cell r="G77">
            <v>60.7</v>
          </cell>
        </row>
        <row r="78">
          <cell r="E78">
            <v>2.14</v>
          </cell>
          <cell r="F78">
            <v>3.2</v>
          </cell>
          <cell r="G78">
            <v>58.8</v>
          </cell>
        </row>
        <row r="79">
          <cell r="E79">
            <v>2.0699999999999998</v>
          </cell>
          <cell r="F79">
            <v>3.3513411930000001</v>
          </cell>
          <cell r="G79">
            <v>57</v>
          </cell>
        </row>
        <row r="80">
          <cell r="E80">
            <v>2</v>
          </cell>
          <cell r="F80">
            <v>3.509839935</v>
          </cell>
          <cell r="G80">
            <v>55.1</v>
          </cell>
        </row>
        <row r="81">
          <cell r="E81">
            <v>1.93</v>
          </cell>
          <cell r="F81">
            <v>3.6758347360000001</v>
          </cell>
          <cell r="G81">
            <v>53.3</v>
          </cell>
        </row>
        <row r="82">
          <cell r="E82">
            <v>1.87</v>
          </cell>
          <cell r="F82">
            <v>3.849680115</v>
          </cell>
          <cell r="G82">
            <v>51.6</v>
          </cell>
        </row>
        <row r="83">
          <cell r="E83">
            <v>1.81</v>
          </cell>
          <cell r="F83">
            <v>4.0317473599999998</v>
          </cell>
          <cell r="G83">
            <v>49.8</v>
          </cell>
        </row>
        <row r="84">
          <cell r="E84">
            <v>1.75</v>
          </cell>
          <cell r="F84">
            <v>4.2224253139999997</v>
          </cell>
          <cell r="G84">
            <v>48.1</v>
          </cell>
        </row>
        <row r="85">
          <cell r="E85">
            <v>1.68</v>
          </cell>
          <cell r="F85">
            <v>4.4221212159999999</v>
          </cell>
          <cell r="G85">
            <v>46.4</v>
          </cell>
        </row>
        <row r="86">
          <cell r="E86">
            <v>1.63</v>
          </cell>
          <cell r="F86">
            <v>4.6312615600000004</v>
          </cell>
          <cell r="G86">
            <v>44.8</v>
          </cell>
        </row>
        <row r="87">
          <cell r="E87">
            <v>1.57</v>
          </cell>
          <cell r="F87">
            <v>4.8502930129999999</v>
          </cell>
          <cell r="G87">
            <v>43.2</v>
          </cell>
        </row>
        <row r="88">
          <cell r="E88">
            <v>1.51</v>
          </cell>
          <cell r="F88">
            <v>5.0796833660000003</v>
          </cell>
          <cell r="G88">
            <v>41.6</v>
          </cell>
        </row>
        <row r="89">
          <cell r="E89">
            <v>1.46</v>
          </cell>
          <cell r="F89">
            <v>5.3199225349999999</v>
          </cell>
          <cell r="G89">
            <v>40.1</v>
          </cell>
        </row>
        <row r="90">
          <cell r="E90">
            <v>1.4</v>
          </cell>
          <cell r="F90">
            <v>5.5715236050000003</v>
          </cell>
          <cell r="G90">
            <v>38.700000000000003</v>
          </cell>
        </row>
        <row r="91">
          <cell r="E91">
            <v>1.35</v>
          </cell>
          <cell r="F91">
            <v>5.8350239269999999</v>
          </cell>
          <cell r="G91">
            <v>37.200000000000003</v>
          </cell>
        </row>
        <row r="92">
          <cell r="E92">
            <v>1.3</v>
          </cell>
          <cell r="F92">
            <v>6.1109862650000002</v>
          </cell>
          <cell r="G92">
            <v>35.799999999999997</v>
          </cell>
        </row>
        <row r="93">
          <cell r="E93">
            <v>1.25</v>
          </cell>
          <cell r="F93">
            <v>6.4</v>
          </cell>
          <cell r="G93">
            <v>34.5</v>
          </cell>
        </row>
        <row r="94">
          <cell r="E94">
            <v>1.2</v>
          </cell>
          <cell r="F94">
            <v>6.7026823860000002</v>
          </cell>
          <cell r="G94">
            <v>33.200000000000003</v>
          </cell>
        </row>
        <row r="95">
          <cell r="E95">
            <v>1.1599999999999999</v>
          </cell>
          <cell r="F95">
            <v>7.01967987</v>
          </cell>
          <cell r="G95">
            <v>31.9</v>
          </cell>
        </row>
        <row r="96">
          <cell r="E96">
            <v>1.1100000000000001</v>
          </cell>
          <cell r="F96">
            <v>7.3516694720000002</v>
          </cell>
          <cell r="G96">
            <v>30.7</v>
          </cell>
        </row>
        <row r="97">
          <cell r="E97">
            <v>1.07</v>
          </cell>
          <cell r="F97">
            <v>7.699360231</v>
          </cell>
          <cell r="G97">
            <v>29.5</v>
          </cell>
        </row>
        <row r="98">
          <cell r="E98">
            <v>1.03</v>
          </cell>
          <cell r="F98">
            <v>8.0634947189999995</v>
          </cell>
          <cell r="G98">
            <v>28.3</v>
          </cell>
        </row>
        <row r="99">
          <cell r="E99">
            <v>0.98599999999999999</v>
          </cell>
          <cell r="F99">
            <v>8.4448506289999994</v>
          </cell>
          <cell r="G99">
            <v>27.2</v>
          </cell>
        </row>
        <row r="100">
          <cell r="E100">
            <v>0.94699999999999995</v>
          </cell>
          <cell r="F100">
            <v>8.8442424319999997</v>
          </cell>
          <cell r="G100">
            <v>26.1</v>
          </cell>
        </row>
        <row r="101">
          <cell r="E101">
            <v>0.90900000000000003</v>
          </cell>
          <cell r="F101">
            <v>9.2625231200000009</v>
          </cell>
          <cell r="G101">
            <v>25.1</v>
          </cell>
        </row>
        <row r="102">
          <cell r="E102">
            <v>0.873</v>
          </cell>
          <cell r="F102">
            <v>9.7005860259999999</v>
          </cell>
          <cell r="G102">
            <v>24.1</v>
          </cell>
        </row>
        <row r="103">
          <cell r="E103">
            <v>0.83799999999999997</v>
          </cell>
          <cell r="F103">
            <v>10.15936673</v>
          </cell>
          <cell r="G103">
            <v>23.1</v>
          </cell>
        </row>
        <row r="104">
          <cell r="E104">
            <v>0.80400000000000005</v>
          </cell>
          <cell r="F104">
            <v>10.63984507</v>
          </cell>
          <cell r="G104">
            <v>22.1</v>
          </cell>
        </row>
        <row r="105">
          <cell r="E105">
            <v>0.77100000000000002</v>
          </cell>
          <cell r="F105">
            <v>11.143047210000001</v>
          </cell>
          <cell r="G105">
            <v>21.2</v>
          </cell>
        </row>
        <row r="106">
          <cell r="E106">
            <v>0.73899999999999999</v>
          </cell>
          <cell r="F106">
            <v>11.67004785</v>
          </cell>
          <cell r="G106">
            <v>20.399999999999999</v>
          </cell>
        </row>
        <row r="107">
          <cell r="E107">
            <v>0.70899999999999996</v>
          </cell>
          <cell r="F107">
            <v>12.22197253</v>
          </cell>
          <cell r="G107">
            <v>19.5</v>
          </cell>
        </row>
        <row r="108">
          <cell r="E108">
            <v>0.67900000000000005</v>
          </cell>
          <cell r="F108">
            <v>12.8</v>
          </cell>
          <cell r="G108">
            <v>18.7</v>
          </cell>
        </row>
        <row r="109">
          <cell r="E109">
            <v>0.65100000000000002</v>
          </cell>
          <cell r="F109">
            <v>13.40536477</v>
          </cell>
          <cell r="G109">
            <v>17.899999999999999</v>
          </cell>
        </row>
        <row r="110">
          <cell r="E110">
            <v>0.624</v>
          </cell>
          <cell r="F110">
            <v>14.03935974</v>
          </cell>
          <cell r="G110">
            <v>17.2</v>
          </cell>
        </row>
        <row r="111">
          <cell r="E111">
            <v>0.59799999999999998</v>
          </cell>
          <cell r="F111">
            <v>14.70333894</v>
          </cell>
          <cell r="G111">
            <v>16.5</v>
          </cell>
        </row>
        <row r="112">
          <cell r="E112">
            <v>0.57299999999999995</v>
          </cell>
          <cell r="F112">
            <v>15.39872046</v>
          </cell>
          <cell r="G112">
            <v>15.8</v>
          </cell>
        </row>
        <row r="113">
          <cell r="E113">
            <v>0.54900000000000004</v>
          </cell>
          <cell r="F113">
            <v>16.126989439999999</v>
          </cell>
          <cell r="G113">
            <v>15.1</v>
          </cell>
        </row>
        <row r="114">
          <cell r="E114">
            <v>0.52500000000000002</v>
          </cell>
          <cell r="F114">
            <v>16.889701259999999</v>
          </cell>
          <cell r="G114">
            <v>14.5</v>
          </cell>
        </row>
        <row r="115">
          <cell r="E115">
            <v>0.503</v>
          </cell>
          <cell r="F115">
            <v>17.688484859999999</v>
          </cell>
          <cell r="G115">
            <v>13.9</v>
          </cell>
        </row>
        <row r="116">
          <cell r="E116">
            <v>0.48199999999999998</v>
          </cell>
          <cell r="F116">
            <v>18.525046240000002</v>
          </cell>
          <cell r="G116">
            <v>13.3</v>
          </cell>
        </row>
        <row r="117">
          <cell r="E117">
            <v>0.46100000000000002</v>
          </cell>
          <cell r="F117">
            <v>19.40117205</v>
          </cell>
          <cell r="G117">
            <v>12.7</v>
          </cell>
        </row>
        <row r="118">
          <cell r="E118">
            <v>0.442</v>
          </cell>
          <cell r="F118">
            <v>20.318733470000002</v>
          </cell>
          <cell r="G118">
            <v>12.2</v>
          </cell>
        </row>
        <row r="119">
          <cell r="E119">
            <v>0.42299999999999999</v>
          </cell>
          <cell r="F119">
            <v>21.27969014</v>
          </cell>
          <cell r="G119">
            <v>11.6</v>
          </cell>
        </row>
        <row r="120">
          <cell r="E120">
            <v>0.40400000000000003</v>
          </cell>
          <cell r="F120">
            <v>22.286094420000001</v>
          </cell>
          <cell r="G120">
            <v>11.1</v>
          </cell>
        </row>
        <row r="121">
          <cell r="E121">
            <v>0.38700000000000001</v>
          </cell>
          <cell r="F121">
            <v>23.34009571</v>
          </cell>
          <cell r="G121">
            <v>10.7</v>
          </cell>
        </row>
        <row r="122">
          <cell r="E122">
            <v>0.37</v>
          </cell>
          <cell r="F122">
            <v>24.443945060000001</v>
          </cell>
          <cell r="G122">
            <v>10.199999999999999</v>
          </cell>
        </row>
        <row r="123">
          <cell r="E123">
            <v>0.35399999999999998</v>
          </cell>
          <cell r="F123">
            <v>25.6</v>
          </cell>
          <cell r="G123">
            <v>9.77</v>
          </cell>
        </row>
        <row r="124">
          <cell r="E124">
            <v>0.33900000000000002</v>
          </cell>
          <cell r="F124">
            <v>26.810729540000001</v>
          </cell>
          <cell r="G124">
            <v>9.34</v>
          </cell>
        </row>
        <row r="125">
          <cell r="E125">
            <v>0.32400000000000001</v>
          </cell>
          <cell r="F125">
            <v>28.07871948</v>
          </cell>
          <cell r="G125">
            <v>8.94</v>
          </cell>
        </row>
        <row r="126">
          <cell r="E126">
            <v>0.31</v>
          </cell>
          <cell r="F126">
            <v>29.406677890000001</v>
          </cell>
          <cell r="G126">
            <v>8.5500000000000007</v>
          </cell>
        </row>
        <row r="127">
          <cell r="E127">
            <v>0.29699999999999999</v>
          </cell>
          <cell r="F127">
            <v>30.79744092</v>
          </cell>
          <cell r="G127">
            <v>8.18</v>
          </cell>
        </row>
        <row r="128">
          <cell r="E128">
            <v>0.28399999999999997</v>
          </cell>
          <cell r="F128">
            <v>32.253978879999998</v>
          </cell>
          <cell r="G128">
            <v>7.82</v>
          </cell>
        </row>
        <row r="129">
          <cell r="E129">
            <v>0.27100000000000002</v>
          </cell>
          <cell r="F129">
            <v>33.779402519999998</v>
          </cell>
          <cell r="G129">
            <v>7.48</v>
          </cell>
        </row>
        <row r="130">
          <cell r="E130">
            <v>0.25900000000000001</v>
          </cell>
          <cell r="F130">
            <v>35.376969729999999</v>
          </cell>
          <cell r="G130">
            <v>7.15</v>
          </cell>
        </row>
        <row r="131">
          <cell r="E131">
            <v>0.248</v>
          </cell>
          <cell r="F131">
            <v>37.050092480000004</v>
          </cell>
          <cell r="G131">
            <v>6.84</v>
          </cell>
        </row>
        <row r="132">
          <cell r="E132">
            <v>0.23699999999999999</v>
          </cell>
          <cell r="F132">
            <v>38.802344099999999</v>
          </cell>
          <cell r="G132">
            <v>6.54</v>
          </cell>
        </row>
        <row r="133">
          <cell r="E133">
            <v>0.22700000000000001</v>
          </cell>
          <cell r="F133">
            <v>40.637466930000002</v>
          </cell>
          <cell r="G133">
            <v>6.25</v>
          </cell>
        </row>
        <row r="134">
          <cell r="E134">
            <v>0.217</v>
          </cell>
          <cell r="F134">
            <v>42.559380279999999</v>
          </cell>
          <cell r="G134">
            <v>5.98</v>
          </cell>
        </row>
        <row r="135">
          <cell r="E135">
            <v>0.20699999999999999</v>
          </cell>
          <cell r="F135">
            <v>44.572188840000003</v>
          </cell>
          <cell r="G135">
            <v>5.71</v>
          </cell>
        </row>
        <row r="136">
          <cell r="E136">
            <v>0.19800000000000001</v>
          </cell>
          <cell r="F136">
            <v>46.680191409999999</v>
          </cell>
          <cell r="G136">
            <v>5.46</v>
          </cell>
        </row>
        <row r="137">
          <cell r="E137">
            <v>0.189</v>
          </cell>
          <cell r="F137">
            <v>48.887890120000002</v>
          </cell>
          <cell r="G137">
            <v>5.22</v>
          </cell>
        </row>
        <row r="138">
          <cell r="E138">
            <v>0.18099999999999999</v>
          </cell>
          <cell r="F138">
            <v>51.2</v>
          </cell>
          <cell r="G138">
            <v>4.99</v>
          </cell>
        </row>
        <row r="139">
          <cell r="E139">
            <v>0.17299999999999999</v>
          </cell>
          <cell r="F139">
            <v>53.621459090000002</v>
          </cell>
          <cell r="G139">
            <v>4.7699999999999996</v>
          </cell>
        </row>
        <row r="140">
          <cell r="E140">
            <v>0.16500000000000001</v>
          </cell>
          <cell r="F140">
            <v>56.15743896</v>
          </cell>
          <cell r="G140">
            <v>4.5599999999999996</v>
          </cell>
        </row>
        <row r="141">
          <cell r="E141">
            <v>0.158</v>
          </cell>
          <cell r="F141">
            <v>58.813355780000002</v>
          </cell>
          <cell r="G141">
            <v>4.3499999999999996</v>
          </cell>
        </row>
        <row r="142">
          <cell r="E142">
            <v>0.151</v>
          </cell>
          <cell r="F142">
            <v>61.59488185</v>
          </cell>
          <cell r="G142">
            <v>4.16</v>
          </cell>
        </row>
        <row r="143">
          <cell r="E143">
            <v>0.14399999999999999</v>
          </cell>
          <cell r="F143">
            <v>64.507957750000003</v>
          </cell>
          <cell r="G143">
            <v>3.98</v>
          </cell>
        </row>
        <row r="144">
          <cell r="E144">
            <v>0.13800000000000001</v>
          </cell>
          <cell r="F144">
            <v>67.558805030000002</v>
          </cell>
          <cell r="G144">
            <v>3.8</v>
          </cell>
        </row>
        <row r="145">
          <cell r="E145">
            <v>0.13200000000000001</v>
          </cell>
          <cell r="F145">
            <v>70.753939450000004</v>
          </cell>
          <cell r="G145">
            <v>3.63</v>
          </cell>
        </row>
        <row r="146">
          <cell r="E146">
            <v>0.126</v>
          </cell>
          <cell r="F146">
            <v>74.100184960000007</v>
          </cell>
          <cell r="G146">
            <v>3.47</v>
          </cell>
        </row>
        <row r="147">
          <cell r="E147">
            <v>0.12</v>
          </cell>
          <cell r="F147">
            <v>77.604688210000006</v>
          </cell>
          <cell r="G147">
            <v>3.32</v>
          </cell>
        </row>
        <row r="148">
          <cell r="E148">
            <v>0.115</v>
          </cell>
          <cell r="F148">
            <v>81.274933860000004</v>
          </cell>
          <cell r="G148">
            <v>3.17</v>
          </cell>
        </row>
        <row r="149">
          <cell r="E149">
            <v>0.11</v>
          </cell>
          <cell r="F149">
            <v>85.118760570000006</v>
          </cell>
          <cell r="G149">
            <v>3.03</v>
          </cell>
        </row>
        <row r="150">
          <cell r="E150">
            <v>0.105</v>
          </cell>
          <cell r="F150">
            <v>89.144377680000005</v>
          </cell>
          <cell r="G150">
            <v>2.89</v>
          </cell>
        </row>
        <row r="151">
          <cell r="E151">
            <v>0.1</v>
          </cell>
          <cell r="F151">
            <v>93.360382830000006</v>
          </cell>
          <cell r="G151">
            <v>2.76</v>
          </cell>
        </row>
        <row r="152">
          <cell r="E152">
            <v>9.5699999999999993E-2</v>
          </cell>
          <cell r="F152">
            <v>97.775780240000003</v>
          </cell>
          <cell r="G152">
            <v>2.64</v>
          </cell>
        </row>
        <row r="153">
          <cell r="E153">
            <v>9.3600000000000003E-2</v>
          </cell>
          <cell r="F153">
            <v>100</v>
          </cell>
          <cell r="G153">
            <v>2.58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03C71"/>
    </a:dk2>
    <a:lt2>
      <a:srgbClr val="B1BABF"/>
    </a:lt2>
    <a:accent1>
      <a:srgbClr val="B7D108"/>
    </a:accent1>
    <a:accent2>
      <a:srgbClr val="0071C5"/>
    </a:accent2>
    <a:accent3>
      <a:srgbClr val="009CDA"/>
    </a:accent3>
    <a:accent4>
      <a:srgbClr val="F8D44C"/>
    </a:accent4>
    <a:accent5>
      <a:srgbClr val="FFA400"/>
    </a:accent5>
    <a:accent6>
      <a:srgbClr val="FF4E00"/>
    </a:accent6>
    <a:hlink>
      <a:srgbClr val="0000FF"/>
    </a:hlink>
    <a:folHlink>
      <a:srgbClr val="0000FF"/>
    </a:folHlink>
  </a:clrScheme>
  <a:fontScheme name="Intel Clear">
    <a:majorFont>
      <a:latin typeface="Intel Clear"/>
      <a:ea typeface=""/>
      <a:cs typeface=""/>
    </a:majorFont>
    <a:minorFont>
      <a:latin typeface="Intel Clear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39B2C-8EAC-4BB5-B186-A06EF4AD81E5}">
  <dimension ref="A1:AA56"/>
  <sheetViews>
    <sheetView zoomScale="40" zoomScaleNormal="40" workbookViewId="0">
      <selection activeCell="X70" sqref="X70"/>
    </sheetView>
  </sheetViews>
  <sheetFormatPr defaultRowHeight="15" x14ac:dyDescent="0.25"/>
  <cols>
    <col min="1" max="4" width="11.28515625" customWidth="1"/>
    <col min="5" max="5" width="10.85546875" customWidth="1"/>
    <col min="6" max="6" width="10.5703125" customWidth="1"/>
    <col min="7" max="7" width="11" customWidth="1"/>
    <col min="9" max="9" width="13" customWidth="1"/>
    <col min="11" max="11" width="11.7109375" customWidth="1"/>
    <col min="16" max="16" width="24.5703125" customWidth="1"/>
  </cols>
  <sheetData>
    <row r="1" spans="1:27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I1" s="1" t="s">
        <v>29</v>
      </c>
      <c r="J1" s="1" t="s">
        <v>33</v>
      </c>
      <c r="K1" s="1" t="s">
        <v>28</v>
      </c>
      <c r="M1" s="1"/>
      <c r="N1" s="1"/>
      <c r="O1" s="1">
        <v>1</v>
      </c>
      <c r="P1" s="2" t="s">
        <v>3</v>
      </c>
      <c r="Q1" s="3">
        <f>$Q$27/1000</f>
        <v>5.0000000000000001E-4</v>
      </c>
      <c r="S1" s="1" t="s">
        <v>0</v>
      </c>
      <c r="T1" s="1" t="s">
        <v>1</v>
      </c>
      <c r="U1" s="1" t="s">
        <v>32</v>
      </c>
      <c r="V1" s="1" t="s">
        <v>35</v>
      </c>
      <c r="W1" s="1" t="s">
        <v>34</v>
      </c>
      <c r="X1" s="1"/>
      <c r="Y1" s="1"/>
      <c r="Z1" s="1"/>
      <c r="AA1" s="1"/>
    </row>
    <row r="2" spans="1:27" x14ac:dyDescent="0.25">
      <c r="A2">
        <f>$Q$5+$Q$1+$Q$2+$Q$3+$Q$4</f>
        <v>7.0000000000000027E-3</v>
      </c>
      <c r="B2">
        <f>$A2/2-$Q$5/2-$Q$1-$Q$3+$Q$8</f>
        <v>8.6736173798840355E-19</v>
      </c>
      <c r="C2">
        <f>$A2/2-$Q$5/2-$Q$2-$Q$4-$Q$8</f>
        <v>8.6736173798840355E-19</v>
      </c>
      <c r="D2">
        <f>$A2/2+$Q$5/2-$Q$1-$Q$4-$Q$8</f>
        <v>5.000000000000001E-3</v>
      </c>
      <c r="E2">
        <f>$A2/2+$Q$5/2-$Q$2-$Q$3+$Q$8</f>
        <v>5.000000000000001E-3</v>
      </c>
      <c r="F2" s="4">
        <f>$Q$24*(1/($Q$1)-1/($Q$5-$Q$1)-1/($Q$5-$Q$2)+1/($Q$2))</f>
        <v>0.52883420670057402</v>
      </c>
      <c r="I2">
        <f t="shared" ref="I2:I33" si="0">A2*1000/2</f>
        <v>3.5000000000000013</v>
      </c>
      <c r="J2">
        <f>$I2*2</f>
        <v>7.0000000000000027</v>
      </c>
      <c r="O2" s="1">
        <v>2</v>
      </c>
      <c r="P2" s="2" t="s">
        <v>4</v>
      </c>
      <c r="Q2" s="3">
        <f>$Q$27/1000</f>
        <v>5.0000000000000001E-4</v>
      </c>
      <c r="S2">
        <v>0</v>
      </c>
      <c r="T2">
        <v>-6.0205999132796197</v>
      </c>
      <c r="U2">
        <f>(S2*2+($Q$5+$Q$1+$Q$2)*1000)/2</f>
        <v>3.0000000000000009</v>
      </c>
      <c r="V2">
        <f>$U2*2</f>
        <v>6.0000000000000018</v>
      </c>
      <c r="W2">
        <f t="shared" ref="W2:W33" si="1">T2+6</f>
        <v>-2.0599913279619742E-2</v>
      </c>
    </row>
    <row r="3" spans="1:27" x14ac:dyDescent="0.25">
      <c r="A3">
        <f t="shared" ref="A3:A55" si="2">A2+0.002</f>
        <v>9.0000000000000028E-3</v>
      </c>
      <c r="B3">
        <f t="shared" ref="B3:B55" si="3">$A3/2-$Q$5/2-$Q$1-$Q$3+$Q$8</f>
        <v>1.0000000000000009E-3</v>
      </c>
      <c r="C3">
        <f t="shared" ref="C3:C55" si="4">$A3/2-$Q$5/2-$Q$2-$Q$4-$Q$8</f>
        <v>1.0000000000000009E-3</v>
      </c>
      <c r="D3">
        <f t="shared" ref="D3:D55" si="5">$A3/2+$Q$5/2-$Q$1-$Q$4-$Q$8</f>
        <v>6.0000000000000019E-3</v>
      </c>
      <c r="E3">
        <f t="shared" ref="E3:E55" si="6">$A3/2+$Q$5/2-$Q$2-$Q$3+$Q$8</f>
        <v>6.0000000000000019E-3</v>
      </c>
      <c r="F3" s="4">
        <f t="shared" ref="F3:F55" si="7">$Q$24*(1/($Q$1)-1/($Q$5-$Q$1)-1/($Q$5-$Q$2)+1/($Q$2))</f>
        <v>0.52883420670057402</v>
      </c>
      <c r="G3" s="4">
        <f>$Q$25*(1/($B3)-1/($E3)-1/($D3)+1/($C3))</f>
        <v>0.63703297025510086</v>
      </c>
      <c r="I3">
        <f t="shared" si="0"/>
        <v>4.5000000000000018</v>
      </c>
      <c r="J3">
        <f t="shared" ref="J3:J55" si="8">$I3*2</f>
        <v>9.0000000000000036</v>
      </c>
      <c r="K3">
        <f t="shared" ref="K3:K34" si="9">20*LOG10(G3/(F3))</f>
        <v>1.6168474258733916</v>
      </c>
      <c r="O3" s="1">
        <v>3</v>
      </c>
      <c r="P3" s="2" t="s">
        <v>5</v>
      </c>
      <c r="Q3" s="3">
        <f>$Q$27/1000</f>
        <v>5.0000000000000001E-4</v>
      </c>
      <c r="S3">
        <v>1.0074148148148101</v>
      </c>
      <c r="T3">
        <v>-11.639729651624</v>
      </c>
      <c r="U3">
        <f t="shared" ref="U3:U56" si="10">(S3*2+($Q$5+$Q$1+$Q$2)*1000)/2</f>
        <v>4.007414814814811</v>
      </c>
      <c r="V3">
        <f t="shared" ref="V3:V56" si="11">$U3*2</f>
        <v>8.014829629629622</v>
      </c>
      <c r="W3">
        <f t="shared" si="1"/>
        <v>-5.6397296516240001</v>
      </c>
    </row>
    <row r="4" spans="1:27" x14ac:dyDescent="0.25">
      <c r="A4">
        <f t="shared" si="2"/>
        <v>1.1000000000000003E-2</v>
      </c>
      <c r="B4">
        <f t="shared" si="3"/>
        <v>2.0000000000000009E-3</v>
      </c>
      <c r="C4">
        <f t="shared" si="4"/>
        <v>2.0000000000000009E-3</v>
      </c>
      <c r="D4">
        <f t="shared" si="5"/>
        <v>7.000000000000001E-3</v>
      </c>
      <c r="E4">
        <f t="shared" si="6"/>
        <v>7.000000000000001E-3</v>
      </c>
      <c r="F4" s="4">
        <f t="shared" si="7"/>
        <v>0.52883420670057402</v>
      </c>
      <c r="G4" s="4">
        <f t="shared" ref="G4:G55" si="12">$Q$25*(1/($B4)-1/($E4)-1/($D4)+1/($C4))</f>
        <v>0.27301413010932907</v>
      </c>
      <c r="I4">
        <f t="shared" si="0"/>
        <v>5.5000000000000018</v>
      </c>
      <c r="J4">
        <f t="shared" si="8"/>
        <v>11.000000000000004</v>
      </c>
      <c r="K4">
        <f t="shared" si="9"/>
        <v>-5.7426882800184922</v>
      </c>
      <c r="O4" s="1">
        <v>4</v>
      </c>
      <c r="P4" s="2" t="s">
        <v>6</v>
      </c>
      <c r="Q4" s="3">
        <f>$Q$27/1000</f>
        <v>5.0000000000000001E-4</v>
      </c>
      <c r="S4">
        <v>2.01482962962963</v>
      </c>
      <c r="T4">
        <v>-16.427632078795298</v>
      </c>
      <c r="U4">
        <f t="shared" si="10"/>
        <v>5.0148296296296309</v>
      </c>
      <c r="V4">
        <f t="shared" si="11"/>
        <v>10.029659259259262</v>
      </c>
      <c r="W4">
        <f t="shared" si="1"/>
        <v>-10.427632078795298</v>
      </c>
    </row>
    <row r="5" spans="1:27" x14ac:dyDescent="0.25">
      <c r="A5">
        <f t="shared" si="2"/>
        <v>1.3000000000000003E-2</v>
      </c>
      <c r="B5">
        <f t="shared" si="3"/>
        <v>3.0000000000000009E-3</v>
      </c>
      <c r="C5">
        <f t="shared" si="4"/>
        <v>3.0000000000000009E-3</v>
      </c>
      <c r="D5">
        <f t="shared" si="5"/>
        <v>8.0000000000000002E-3</v>
      </c>
      <c r="E5">
        <f t="shared" si="6"/>
        <v>8.0000000000000002E-3</v>
      </c>
      <c r="F5" s="4">
        <f t="shared" si="7"/>
        <v>0.52883420670057402</v>
      </c>
      <c r="G5" s="4">
        <f t="shared" si="12"/>
        <v>0.15925824256377533</v>
      </c>
      <c r="I5">
        <f t="shared" si="0"/>
        <v>6.5000000000000018</v>
      </c>
      <c r="J5">
        <f t="shared" si="8"/>
        <v>13.000000000000004</v>
      </c>
      <c r="K5">
        <f t="shared" si="9"/>
        <v>-10.42435240068585</v>
      </c>
      <c r="O5" s="1">
        <v>5</v>
      </c>
      <c r="P5" s="2" t="s">
        <v>36</v>
      </c>
      <c r="Q5" s="3">
        <f>$Q$26/1000+$Q$1+$Q$2</f>
        <v>5.000000000000001E-3</v>
      </c>
      <c r="S5">
        <v>3.0222444444444401</v>
      </c>
      <c r="T5">
        <v>-20.137057916479499</v>
      </c>
      <c r="U5">
        <f t="shared" si="10"/>
        <v>6.022244444444441</v>
      </c>
      <c r="V5">
        <f t="shared" si="11"/>
        <v>12.044488888888882</v>
      </c>
      <c r="W5">
        <f t="shared" si="1"/>
        <v>-14.137057916479499</v>
      </c>
    </row>
    <row r="6" spans="1:27" x14ac:dyDescent="0.25">
      <c r="A6">
        <f t="shared" si="2"/>
        <v>1.5000000000000003E-2</v>
      </c>
      <c r="B6">
        <f t="shared" si="3"/>
        <v>4.0000000000000001E-3</v>
      </c>
      <c r="C6">
        <f t="shared" si="4"/>
        <v>4.0000000000000001E-3</v>
      </c>
      <c r="D6">
        <f t="shared" si="5"/>
        <v>9.0000000000000011E-3</v>
      </c>
      <c r="E6">
        <f t="shared" si="6"/>
        <v>9.0000000000000011E-3</v>
      </c>
      <c r="F6" s="4">
        <f t="shared" si="7"/>
        <v>0.52883420670057402</v>
      </c>
      <c r="G6" s="4">
        <f t="shared" si="12"/>
        <v>0.1061721617091836</v>
      </c>
      <c r="I6">
        <f t="shared" si="0"/>
        <v>7.5000000000000018</v>
      </c>
      <c r="J6">
        <f t="shared" si="8"/>
        <v>15.000000000000004</v>
      </c>
      <c r="K6">
        <f t="shared" si="9"/>
        <v>-13.946177581799471</v>
      </c>
      <c r="O6" s="1">
        <v>6</v>
      </c>
      <c r="P6" s="2" t="s">
        <v>37</v>
      </c>
      <c r="Q6" s="3">
        <f>0.11</f>
        <v>0.11</v>
      </c>
      <c r="S6">
        <v>4.0296592592592599</v>
      </c>
      <c r="T6">
        <v>-23.1277692136585</v>
      </c>
      <c r="U6">
        <f t="shared" si="10"/>
        <v>7.0296592592592608</v>
      </c>
      <c r="V6">
        <f t="shared" si="11"/>
        <v>14.059318518518522</v>
      </c>
      <c r="W6">
        <f t="shared" si="1"/>
        <v>-17.1277692136585</v>
      </c>
    </row>
    <row r="7" spans="1:27" x14ac:dyDescent="0.25">
      <c r="A7">
        <f t="shared" si="2"/>
        <v>1.7000000000000001E-2</v>
      </c>
      <c r="B7">
        <f t="shared" si="3"/>
        <v>4.9999999999999992E-3</v>
      </c>
      <c r="C7">
        <f t="shared" si="4"/>
        <v>4.9999999999999992E-3</v>
      </c>
      <c r="D7">
        <f t="shared" si="5"/>
        <v>0.01</v>
      </c>
      <c r="E7">
        <f t="shared" si="6"/>
        <v>0.01</v>
      </c>
      <c r="F7" s="4">
        <f t="shared" si="7"/>
        <v>0.52883420670057402</v>
      </c>
      <c r="G7" s="4">
        <f t="shared" si="12"/>
        <v>7.6443956430612206E-2</v>
      </c>
      <c r="I7">
        <f t="shared" si="0"/>
        <v>8.5</v>
      </c>
      <c r="J7">
        <f t="shared" si="8"/>
        <v>17</v>
      </c>
      <c r="K7">
        <f t="shared" si="9"/>
        <v>-16.799527653174099</v>
      </c>
      <c r="O7" s="1">
        <v>7</v>
      </c>
      <c r="P7" s="2" t="s">
        <v>7</v>
      </c>
      <c r="Q7" s="3">
        <f>$Q$6-$Q$3-$Q$4</f>
        <v>0.109</v>
      </c>
      <c r="S7">
        <v>5.03707407407407</v>
      </c>
      <c r="T7">
        <v>-25.624555186068498</v>
      </c>
      <c r="U7">
        <f t="shared" si="10"/>
        <v>8.03707407407407</v>
      </c>
      <c r="V7">
        <f t="shared" si="11"/>
        <v>16.07414814814814</v>
      </c>
      <c r="W7">
        <f t="shared" si="1"/>
        <v>-19.624555186068498</v>
      </c>
    </row>
    <row r="8" spans="1:27" x14ac:dyDescent="0.25">
      <c r="A8">
        <f t="shared" si="2"/>
        <v>1.9000000000000003E-2</v>
      </c>
      <c r="B8">
        <f t="shared" si="3"/>
        <v>6.0000000000000001E-3</v>
      </c>
      <c r="C8">
        <f t="shared" si="4"/>
        <v>6.0000000000000001E-3</v>
      </c>
      <c r="D8">
        <f t="shared" si="5"/>
        <v>1.1000000000000001E-2</v>
      </c>
      <c r="E8">
        <f t="shared" si="6"/>
        <v>1.1000000000000001E-2</v>
      </c>
      <c r="F8" s="4">
        <f t="shared" si="7"/>
        <v>0.52883420670057402</v>
      </c>
      <c r="G8" s="4">
        <f t="shared" si="12"/>
        <v>5.7912088205009225E-2</v>
      </c>
      <c r="I8">
        <f t="shared" si="0"/>
        <v>9.5000000000000018</v>
      </c>
      <c r="J8">
        <f t="shared" si="8"/>
        <v>19.000000000000004</v>
      </c>
      <c r="K8">
        <f t="shared" si="9"/>
        <v>-19.211006277291101</v>
      </c>
      <c r="O8" s="1">
        <v>8</v>
      </c>
      <c r="P8" s="2" t="s">
        <v>8</v>
      </c>
      <c r="Q8" s="3">
        <v>0</v>
      </c>
      <c r="S8">
        <v>6.0444888888888899</v>
      </c>
      <c r="T8">
        <v>-27.766344736883301</v>
      </c>
      <c r="U8">
        <f t="shared" si="10"/>
        <v>9.0444888888888908</v>
      </c>
      <c r="V8">
        <f t="shared" si="11"/>
        <v>18.088977777777782</v>
      </c>
      <c r="W8">
        <f t="shared" si="1"/>
        <v>-21.766344736883301</v>
      </c>
    </row>
    <row r="9" spans="1:27" x14ac:dyDescent="0.25">
      <c r="A9">
        <f t="shared" si="2"/>
        <v>2.1000000000000005E-2</v>
      </c>
      <c r="B9">
        <f t="shared" si="3"/>
        <v>7.000000000000001E-3</v>
      </c>
      <c r="C9">
        <f t="shared" si="4"/>
        <v>7.000000000000001E-3</v>
      </c>
      <c r="D9">
        <f t="shared" si="5"/>
        <v>1.2000000000000002E-2</v>
      </c>
      <c r="E9">
        <f t="shared" si="6"/>
        <v>1.2000000000000002E-2</v>
      </c>
      <c r="F9" s="4">
        <f t="shared" si="7"/>
        <v>0.52883420670057402</v>
      </c>
      <c r="G9" s="4">
        <f t="shared" si="12"/>
        <v>4.550235501822153E-2</v>
      </c>
      <c r="I9">
        <f t="shared" si="0"/>
        <v>10.500000000000002</v>
      </c>
      <c r="J9">
        <f t="shared" si="8"/>
        <v>21.000000000000004</v>
      </c>
      <c r="K9">
        <f t="shared" si="9"/>
        <v>-21.305713287691361</v>
      </c>
      <c r="O9" s="1">
        <v>9</v>
      </c>
      <c r="P9" s="5" t="s">
        <v>9</v>
      </c>
      <c r="Q9" s="6">
        <f>$Q$6/2-$Q$5/2+$Q$8</f>
        <v>5.2499999999999998E-2</v>
      </c>
      <c r="S9">
        <v>7.0519037037037</v>
      </c>
      <c r="T9">
        <v>-29.633070455183901</v>
      </c>
      <c r="U9">
        <f t="shared" si="10"/>
        <v>10.051903703703701</v>
      </c>
      <c r="V9">
        <f t="shared" si="11"/>
        <v>20.103807407407402</v>
      </c>
      <c r="W9">
        <f t="shared" si="1"/>
        <v>-23.633070455183901</v>
      </c>
    </row>
    <row r="10" spans="1:27" x14ac:dyDescent="0.25">
      <c r="A10">
        <f t="shared" si="2"/>
        <v>2.3000000000000007E-2</v>
      </c>
      <c r="B10">
        <f t="shared" si="3"/>
        <v>8.0000000000000019E-3</v>
      </c>
      <c r="C10">
        <f t="shared" si="4"/>
        <v>8.0000000000000019E-3</v>
      </c>
      <c r="D10">
        <f t="shared" si="5"/>
        <v>1.3000000000000003E-2</v>
      </c>
      <c r="E10">
        <f t="shared" si="6"/>
        <v>1.3000000000000003E-2</v>
      </c>
      <c r="F10" s="4">
        <f t="shared" si="7"/>
        <v>0.52883420670057402</v>
      </c>
      <c r="G10" s="4">
        <f t="shared" si="12"/>
        <v>3.6751902130102002E-2</v>
      </c>
      <c r="I10">
        <f t="shared" si="0"/>
        <v>11.500000000000004</v>
      </c>
      <c r="J10">
        <f t="shared" si="8"/>
        <v>23.000000000000007</v>
      </c>
      <c r="K10">
        <f t="shared" si="9"/>
        <v>-23.160794352429335</v>
      </c>
      <c r="O10" s="1">
        <v>10</v>
      </c>
      <c r="P10" s="5" t="s">
        <v>10</v>
      </c>
      <c r="Q10" s="6">
        <f>$Q$6/2-$Q$5/2-$Q$8</f>
        <v>5.2499999999999998E-2</v>
      </c>
      <c r="S10">
        <v>8.0593185185185199</v>
      </c>
      <c r="T10">
        <v>-31.2894475934201</v>
      </c>
      <c r="U10">
        <f t="shared" si="10"/>
        <v>11.05931851851852</v>
      </c>
      <c r="V10">
        <f t="shared" si="11"/>
        <v>22.11863703703704</v>
      </c>
      <c r="W10">
        <f t="shared" si="1"/>
        <v>-25.2894475934201</v>
      </c>
    </row>
    <row r="11" spans="1:27" x14ac:dyDescent="0.25">
      <c r="A11">
        <f t="shared" si="2"/>
        <v>2.5000000000000008E-2</v>
      </c>
      <c r="B11">
        <f t="shared" si="3"/>
        <v>9.0000000000000028E-3</v>
      </c>
      <c r="C11">
        <f t="shared" si="4"/>
        <v>9.0000000000000028E-3</v>
      </c>
      <c r="D11">
        <f t="shared" si="5"/>
        <v>1.4000000000000004E-2</v>
      </c>
      <c r="E11">
        <f t="shared" si="6"/>
        <v>1.4000000000000004E-2</v>
      </c>
      <c r="F11" s="4">
        <f t="shared" si="7"/>
        <v>0.52883420670057402</v>
      </c>
      <c r="G11" s="4">
        <f t="shared" si="12"/>
        <v>3.0334903345481001E-2</v>
      </c>
      <c r="I11">
        <f t="shared" si="0"/>
        <v>12.500000000000004</v>
      </c>
      <c r="J11">
        <f t="shared" si="8"/>
        <v>25.000000000000007</v>
      </c>
      <c r="K11">
        <f t="shared" si="9"/>
        <v>-24.827538468804992</v>
      </c>
      <c r="O11" s="1">
        <v>11</v>
      </c>
      <c r="P11" s="5" t="s">
        <v>11</v>
      </c>
      <c r="Q11" s="6">
        <f>$Q$6/2+$Q$5/2-$Q$8</f>
        <v>5.7500000000000002E-2</v>
      </c>
      <c r="S11">
        <v>9.06673333333333</v>
      </c>
      <c r="T11">
        <v>-32.769694792597299</v>
      </c>
      <c r="U11">
        <f t="shared" si="10"/>
        <v>12.066733333333332</v>
      </c>
      <c r="V11">
        <f t="shared" si="11"/>
        <v>24.133466666666664</v>
      </c>
      <c r="W11">
        <f t="shared" si="1"/>
        <v>-26.769694792597299</v>
      </c>
    </row>
    <row r="12" spans="1:27" x14ac:dyDescent="0.25">
      <c r="A12">
        <f t="shared" si="2"/>
        <v>2.700000000000001E-2</v>
      </c>
      <c r="B12">
        <f t="shared" si="3"/>
        <v>1.0000000000000004E-2</v>
      </c>
      <c r="C12">
        <f t="shared" si="4"/>
        <v>1.0000000000000004E-2</v>
      </c>
      <c r="D12">
        <f t="shared" si="5"/>
        <v>1.5000000000000006E-2</v>
      </c>
      <c r="E12">
        <f t="shared" si="6"/>
        <v>1.5000000000000006E-2</v>
      </c>
      <c r="F12" s="4">
        <f t="shared" si="7"/>
        <v>0.52883420670057402</v>
      </c>
      <c r="G12" s="4">
        <f t="shared" si="12"/>
        <v>2.5481318810204046E-2</v>
      </c>
      <c r="I12">
        <f t="shared" si="0"/>
        <v>13.500000000000005</v>
      </c>
      <c r="J12">
        <f t="shared" si="8"/>
        <v>27.000000000000011</v>
      </c>
      <c r="K12">
        <f t="shared" si="9"/>
        <v>-26.341952747567355</v>
      </c>
      <c r="O12" s="1">
        <v>12</v>
      </c>
      <c r="P12" s="5" t="s">
        <v>12</v>
      </c>
      <c r="Q12" s="6">
        <f>$Q$6/2+$Q$5/2+$Q$8</f>
        <v>5.7500000000000002E-2</v>
      </c>
      <c r="S12">
        <v>10.074148148148099</v>
      </c>
      <c r="T12">
        <v>-34.096541068394203</v>
      </c>
      <c r="U12">
        <f t="shared" si="10"/>
        <v>13.074148148148101</v>
      </c>
      <c r="V12">
        <f t="shared" si="11"/>
        <v>26.148296296296202</v>
      </c>
      <c r="W12">
        <f t="shared" si="1"/>
        <v>-28.096541068394203</v>
      </c>
    </row>
    <row r="13" spans="1:27" x14ac:dyDescent="0.25">
      <c r="A13">
        <f t="shared" si="2"/>
        <v>2.9000000000000012E-2</v>
      </c>
      <c r="B13">
        <f t="shared" si="3"/>
        <v>1.1000000000000005E-2</v>
      </c>
      <c r="C13">
        <f t="shared" si="4"/>
        <v>1.1000000000000005E-2</v>
      </c>
      <c r="D13">
        <f t="shared" si="5"/>
        <v>1.6000000000000007E-2</v>
      </c>
      <c r="E13">
        <f t="shared" si="6"/>
        <v>1.6000000000000007E-2</v>
      </c>
      <c r="F13" s="4">
        <f t="shared" si="7"/>
        <v>0.52883420670057402</v>
      </c>
      <c r="G13" s="4">
        <f t="shared" si="12"/>
        <v>2.1717033076878459E-2</v>
      </c>
      <c r="I13">
        <f t="shared" si="0"/>
        <v>14.500000000000005</v>
      </c>
      <c r="J13">
        <f t="shared" si="8"/>
        <v>29.000000000000011</v>
      </c>
      <c r="K13">
        <f t="shared" si="9"/>
        <v>-27.730380922736725</v>
      </c>
      <c r="O13" s="1">
        <v>13</v>
      </c>
      <c r="P13" s="1" t="s">
        <v>13</v>
      </c>
      <c r="Q13">
        <f>$Q$5-$Q$1-$Q$2</f>
        <v>4.0000000000000001E-3</v>
      </c>
      <c r="S13">
        <v>11.081562962963</v>
      </c>
      <c r="T13">
        <v>-35.299884635490898</v>
      </c>
      <c r="U13">
        <f t="shared" si="10"/>
        <v>14.081562962963002</v>
      </c>
      <c r="V13">
        <f t="shared" si="11"/>
        <v>28.163125925926003</v>
      </c>
      <c r="W13">
        <f t="shared" si="1"/>
        <v>-29.299884635490898</v>
      </c>
    </row>
    <row r="14" spans="1:27" x14ac:dyDescent="0.25">
      <c r="A14">
        <f t="shared" si="2"/>
        <v>3.1000000000000014E-2</v>
      </c>
      <c r="B14">
        <f t="shared" si="3"/>
        <v>1.2000000000000005E-2</v>
      </c>
      <c r="C14">
        <f t="shared" si="4"/>
        <v>1.2000000000000005E-2</v>
      </c>
      <c r="D14">
        <f t="shared" si="5"/>
        <v>1.7000000000000008E-2</v>
      </c>
      <c r="E14">
        <f t="shared" si="6"/>
        <v>1.7000000000000008E-2</v>
      </c>
      <c r="F14" s="4">
        <f t="shared" si="7"/>
        <v>0.52883420670057402</v>
      </c>
      <c r="G14" s="4">
        <f t="shared" si="12"/>
        <v>1.8736263831032395E-2</v>
      </c>
      <c r="I14">
        <f t="shared" si="0"/>
        <v>15.500000000000007</v>
      </c>
      <c r="J14">
        <f t="shared" si="8"/>
        <v>31.000000000000014</v>
      </c>
      <c r="K14">
        <f t="shared" si="9"/>
        <v>-29.012730914971705</v>
      </c>
      <c r="O14" s="1">
        <v>14</v>
      </c>
      <c r="P14" s="5" t="s">
        <v>14</v>
      </c>
      <c r="Q14" s="6">
        <f>$Q$9-$Q$1-$Q$3</f>
        <v>5.1499999999999997E-2</v>
      </c>
      <c r="S14">
        <v>12.088977777777799</v>
      </c>
      <c r="T14">
        <v>-36.391649431092503</v>
      </c>
      <c r="U14">
        <f t="shared" si="10"/>
        <v>15.088977777777799</v>
      </c>
      <c r="V14">
        <f t="shared" si="11"/>
        <v>30.177955555555599</v>
      </c>
      <c r="W14">
        <f t="shared" si="1"/>
        <v>-30.391649431092503</v>
      </c>
    </row>
    <row r="15" spans="1:27" x14ac:dyDescent="0.25">
      <c r="A15">
        <f t="shared" si="2"/>
        <v>3.3000000000000015E-2</v>
      </c>
      <c r="B15">
        <f t="shared" si="3"/>
        <v>1.3000000000000006E-2</v>
      </c>
      <c r="C15">
        <f t="shared" si="4"/>
        <v>1.3000000000000006E-2</v>
      </c>
      <c r="D15">
        <f t="shared" si="5"/>
        <v>1.8000000000000009E-2</v>
      </c>
      <c r="E15">
        <f t="shared" si="6"/>
        <v>1.8000000000000009E-2</v>
      </c>
      <c r="F15" s="4">
        <f t="shared" si="7"/>
        <v>0.52883420670057402</v>
      </c>
      <c r="G15" s="4">
        <f t="shared" si="12"/>
        <v>1.6334178724489778E-2</v>
      </c>
      <c r="I15">
        <f t="shared" si="0"/>
        <v>16.500000000000007</v>
      </c>
      <c r="J15">
        <f t="shared" si="8"/>
        <v>33.000000000000014</v>
      </c>
      <c r="K15">
        <f t="shared" si="9"/>
        <v>-30.204444714656585</v>
      </c>
      <c r="O15" s="1">
        <v>15</v>
      </c>
      <c r="P15" s="5" t="s">
        <v>15</v>
      </c>
      <c r="Q15" s="6">
        <f>$Q$10-$Q$2-$Q$4</f>
        <v>5.1499999999999997E-2</v>
      </c>
      <c r="S15">
        <v>13.096392592592601</v>
      </c>
      <c r="T15">
        <v>-37.397938743851</v>
      </c>
      <c r="U15">
        <f t="shared" si="10"/>
        <v>16.096392592592601</v>
      </c>
      <c r="V15">
        <f t="shared" si="11"/>
        <v>32.192785185185201</v>
      </c>
      <c r="W15">
        <f t="shared" si="1"/>
        <v>-31.397938743851</v>
      </c>
    </row>
    <row r="16" spans="1:27" x14ac:dyDescent="0.25">
      <c r="A16">
        <f t="shared" si="2"/>
        <v>3.5000000000000017E-2</v>
      </c>
      <c r="B16">
        <f t="shared" si="3"/>
        <v>1.4000000000000007E-2</v>
      </c>
      <c r="C16">
        <f t="shared" si="4"/>
        <v>1.4000000000000007E-2</v>
      </c>
      <c r="D16">
        <f t="shared" si="5"/>
        <v>1.900000000000001E-2</v>
      </c>
      <c r="E16">
        <f t="shared" si="6"/>
        <v>1.900000000000001E-2</v>
      </c>
      <c r="F16" s="4">
        <f t="shared" si="7"/>
        <v>0.52883420670057402</v>
      </c>
      <c r="G16" s="4">
        <f t="shared" si="12"/>
        <v>1.4369164742596263E-2</v>
      </c>
      <c r="I16">
        <f t="shared" si="0"/>
        <v>17.500000000000007</v>
      </c>
      <c r="J16">
        <f t="shared" si="8"/>
        <v>35.000000000000014</v>
      </c>
      <c r="K16">
        <f t="shared" si="9"/>
        <v>-31.317760299075076</v>
      </c>
      <c r="O16" s="1">
        <v>16</v>
      </c>
      <c r="P16" s="5" t="s">
        <v>16</v>
      </c>
      <c r="Q16" s="6">
        <f>$Q$11-$Q$1-$Q$4</f>
        <v>5.6500000000000002E-2</v>
      </c>
      <c r="S16">
        <v>14.1038074074074</v>
      </c>
      <c r="T16">
        <v>-38.318448142860298</v>
      </c>
      <c r="U16">
        <f t="shared" si="10"/>
        <v>17.103807407407402</v>
      </c>
      <c r="V16">
        <f t="shared" si="11"/>
        <v>34.207614814814804</v>
      </c>
      <c r="W16">
        <f t="shared" si="1"/>
        <v>-32.318448142860298</v>
      </c>
    </row>
    <row r="17" spans="1:23" x14ac:dyDescent="0.25">
      <c r="A17">
        <f t="shared" si="2"/>
        <v>3.7000000000000019E-2</v>
      </c>
      <c r="B17">
        <f t="shared" si="3"/>
        <v>1.5000000000000006E-2</v>
      </c>
      <c r="C17">
        <f t="shared" si="4"/>
        <v>1.5000000000000006E-2</v>
      </c>
      <c r="D17">
        <f t="shared" si="5"/>
        <v>2.0000000000000011E-2</v>
      </c>
      <c r="E17">
        <f t="shared" si="6"/>
        <v>2.0000000000000011E-2</v>
      </c>
      <c r="F17" s="4">
        <f t="shared" si="7"/>
        <v>0.52883420670057402</v>
      </c>
      <c r="G17" s="4">
        <f t="shared" si="12"/>
        <v>1.2740659405102033E-2</v>
      </c>
      <c r="I17">
        <f t="shared" si="0"/>
        <v>18.500000000000011</v>
      </c>
      <c r="J17">
        <f t="shared" si="8"/>
        <v>37.000000000000021</v>
      </c>
      <c r="K17">
        <f t="shared" si="9"/>
        <v>-32.362552660846973</v>
      </c>
      <c r="O17" s="1">
        <v>17</v>
      </c>
      <c r="P17" s="5" t="s">
        <v>17</v>
      </c>
      <c r="Q17" s="6">
        <f>$Q$12-$Q$2-$Q$3</f>
        <v>5.6500000000000002E-2</v>
      </c>
      <c r="S17">
        <v>15.111222222222199</v>
      </c>
      <c r="T17">
        <v>-39.159421566136302</v>
      </c>
      <c r="U17">
        <f t="shared" si="10"/>
        <v>18.111222222222199</v>
      </c>
      <c r="V17">
        <f t="shared" si="11"/>
        <v>36.222444444444399</v>
      </c>
      <c r="W17">
        <f t="shared" si="1"/>
        <v>-33.159421566136302</v>
      </c>
    </row>
    <row r="18" spans="1:23" x14ac:dyDescent="0.25">
      <c r="A18">
        <f t="shared" si="2"/>
        <v>3.9000000000000021E-2</v>
      </c>
      <c r="B18">
        <f t="shared" si="3"/>
        <v>1.6000000000000007E-2</v>
      </c>
      <c r="C18">
        <f t="shared" si="4"/>
        <v>1.6000000000000007E-2</v>
      </c>
      <c r="D18">
        <f t="shared" si="5"/>
        <v>2.1000000000000012E-2</v>
      </c>
      <c r="E18">
        <f t="shared" si="6"/>
        <v>2.1000000000000012E-2</v>
      </c>
      <c r="F18" s="4">
        <f t="shared" si="7"/>
        <v>0.52883420670057402</v>
      </c>
      <c r="G18" s="4">
        <f t="shared" si="12"/>
        <v>1.1375588754555382E-2</v>
      </c>
      <c r="I18">
        <f t="shared" si="0"/>
        <v>19.500000000000011</v>
      </c>
      <c r="J18">
        <f t="shared" si="8"/>
        <v>39.000000000000021</v>
      </c>
      <c r="K18">
        <f t="shared" si="9"/>
        <v>-33.346913114250611</v>
      </c>
      <c r="O18" s="1">
        <v>18</v>
      </c>
      <c r="P18" s="1" t="s">
        <v>19</v>
      </c>
      <c r="Q18" s="4">
        <v>1000000</v>
      </c>
      <c r="S18">
        <v>16.118637037037001</v>
      </c>
      <c r="T18">
        <v>-39.936134542352598</v>
      </c>
      <c r="U18">
        <f t="shared" si="10"/>
        <v>19.118637037037001</v>
      </c>
      <c r="V18">
        <f t="shared" si="11"/>
        <v>38.237274074074001</v>
      </c>
      <c r="W18">
        <f t="shared" si="1"/>
        <v>-33.936134542352598</v>
      </c>
    </row>
    <row r="19" spans="1:23" x14ac:dyDescent="0.25">
      <c r="A19">
        <f t="shared" si="2"/>
        <v>4.1000000000000023E-2</v>
      </c>
      <c r="B19">
        <f t="shared" si="3"/>
        <v>1.7000000000000008E-2</v>
      </c>
      <c r="C19">
        <f t="shared" si="4"/>
        <v>1.7000000000000008E-2</v>
      </c>
      <c r="D19">
        <f t="shared" si="5"/>
        <v>2.2000000000000013E-2</v>
      </c>
      <c r="E19">
        <f t="shared" si="6"/>
        <v>2.2000000000000013E-2</v>
      </c>
      <c r="F19" s="4">
        <f t="shared" si="7"/>
        <v>0.52883420670057402</v>
      </c>
      <c r="G19" s="4">
        <f t="shared" si="12"/>
        <v>1.0219780271472211E-2</v>
      </c>
      <c r="I19">
        <f t="shared" si="0"/>
        <v>20.500000000000011</v>
      </c>
      <c r="J19">
        <f t="shared" si="8"/>
        <v>41.000000000000021</v>
      </c>
      <c r="K19">
        <f t="shared" si="9"/>
        <v>-34.277559610463335</v>
      </c>
      <c r="O19" s="1">
        <v>19</v>
      </c>
      <c r="P19" s="1" t="s">
        <v>2</v>
      </c>
      <c r="Q19">
        <v>0.16329264333150201</v>
      </c>
      <c r="S19">
        <v>17.126051851851798</v>
      </c>
      <c r="T19">
        <v>-40.655907003009801</v>
      </c>
      <c r="U19">
        <f t="shared" si="10"/>
        <v>20.126051851851798</v>
      </c>
      <c r="V19">
        <f t="shared" si="11"/>
        <v>40.252103703703597</v>
      </c>
      <c r="W19">
        <f t="shared" si="1"/>
        <v>-34.655907003009801</v>
      </c>
    </row>
    <row r="20" spans="1:23" x14ac:dyDescent="0.25">
      <c r="A20">
        <f t="shared" si="2"/>
        <v>4.3000000000000024E-2</v>
      </c>
      <c r="B20">
        <f t="shared" si="3"/>
        <v>1.8000000000000009E-2</v>
      </c>
      <c r="C20">
        <f t="shared" si="4"/>
        <v>1.8000000000000009E-2</v>
      </c>
      <c r="D20">
        <f t="shared" si="5"/>
        <v>2.3000000000000013E-2</v>
      </c>
      <c r="E20">
        <f t="shared" si="6"/>
        <v>2.3000000000000013E-2</v>
      </c>
      <c r="F20" s="4">
        <f t="shared" si="7"/>
        <v>0.52883420670057402</v>
      </c>
      <c r="G20" s="4">
        <f t="shared" si="12"/>
        <v>9.2323618877550948E-3</v>
      </c>
      <c r="I20">
        <f t="shared" si="0"/>
        <v>21.500000000000011</v>
      </c>
      <c r="J20">
        <f t="shared" si="8"/>
        <v>43.000000000000021</v>
      </c>
      <c r="K20">
        <f t="shared" si="9"/>
        <v>-35.160134388871704</v>
      </c>
      <c r="O20" s="7">
        <v>20</v>
      </c>
      <c r="P20" s="7" t="s">
        <v>40</v>
      </c>
      <c r="Q20" s="8">
        <v>8.6519999999999999E-13</v>
      </c>
      <c r="S20">
        <v>18.133466666666699</v>
      </c>
      <c r="T20">
        <v>-41.321733014692498</v>
      </c>
      <c r="U20">
        <f t="shared" si="10"/>
        <v>21.133466666666699</v>
      </c>
      <c r="V20">
        <f t="shared" si="11"/>
        <v>42.266933333333398</v>
      </c>
      <c r="W20">
        <f t="shared" si="1"/>
        <v>-35.321733014692498</v>
      </c>
    </row>
    <row r="21" spans="1:23" x14ac:dyDescent="0.25">
      <c r="A21">
        <f t="shared" si="2"/>
        <v>4.5000000000000026E-2</v>
      </c>
      <c r="B21">
        <f t="shared" si="3"/>
        <v>1.900000000000001E-2</v>
      </c>
      <c r="C21">
        <f t="shared" si="4"/>
        <v>1.900000000000001E-2</v>
      </c>
      <c r="D21">
        <f t="shared" si="5"/>
        <v>2.4000000000000014E-2</v>
      </c>
      <c r="E21">
        <f t="shared" si="6"/>
        <v>2.4000000000000014E-2</v>
      </c>
      <c r="F21" s="4">
        <f t="shared" si="7"/>
        <v>0.52883420670057402</v>
      </c>
      <c r="G21" s="4">
        <f t="shared" si="12"/>
        <v>8.382012766514492E-3</v>
      </c>
      <c r="I21">
        <f t="shared" si="0"/>
        <v>22.500000000000014</v>
      </c>
      <c r="J21">
        <f t="shared" si="8"/>
        <v>45.000000000000028</v>
      </c>
      <c r="K21">
        <f t="shared" si="9"/>
        <v>-35.999424419742432</v>
      </c>
      <c r="O21" s="7">
        <v>21</v>
      </c>
      <c r="P21" s="7" t="s">
        <v>41</v>
      </c>
      <c r="Q21" s="8">
        <v>2.2234E-12</v>
      </c>
      <c r="S21">
        <v>19.1408814814815</v>
      </c>
      <c r="T21">
        <v>-41.943369049828299</v>
      </c>
      <c r="U21">
        <f t="shared" si="10"/>
        <v>22.1408814814815</v>
      </c>
      <c r="V21">
        <f t="shared" si="11"/>
        <v>44.281762962963001</v>
      </c>
      <c r="W21">
        <f t="shared" si="1"/>
        <v>-35.943369049828299</v>
      </c>
    </row>
    <row r="22" spans="1:23" x14ac:dyDescent="0.25">
      <c r="A22">
        <f t="shared" si="2"/>
        <v>4.7000000000000028E-2</v>
      </c>
      <c r="B22">
        <f t="shared" si="3"/>
        <v>2.0000000000000011E-2</v>
      </c>
      <c r="C22">
        <f t="shared" si="4"/>
        <v>2.0000000000000011E-2</v>
      </c>
      <c r="D22">
        <f t="shared" si="5"/>
        <v>2.5000000000000015E-2</v>
      </c>
      <c r="E22">
        <f t="shared" si="6"/>
        <v>2.5000000000000015E-2</v>
      </c>
      <c r="F22" s="4">
        <f t="shared" si="7"/>
        <v>0.52883420670057402</v>
      </c>
      <c r="G22" s="4">
        <f t="shared" si="12"/>
        <v>7.6443956430612128E-3</v>
      </c>
      <c r="I22">
        <f t="shared" si="0"/>
        <v>23.500000000000014</v>
      </c>
      <c r="J22">
        <f t="shared" si="8"/>
        <v>47.000000000000028</v>
      </c>
      <c r="K22">
        <f t="shared" si="9"/>
        <v>-36.79952765317411</v>
      </c>
      <c r="O22" s="7">
        <v>22</v>
      </c>
      <c r="P22" s="7" t="s">
        <v>27</v>
      </c>
      <c r="Q22" s="10">
        <v>52.282345053037098</v>
      </c>
      <c r="S22">
        <v>20.148296296296301</v>
      </c>
      <c r="T22">
        <v>-42.519989647505099</v>
      </c>
      <c r="U22">
        <f t="shared" si="10"/>
        <v>23.148296296296301</v>
      </c>
      <c r="V22">
        <f t="shared" si="11"/>
        <v>46.296592592592603</v>
      </c>
      <c r="W22">
        <f t="shared" si="1"/>
        <v>-36.519989647505099</v>
      </c>
    </row>
    <row r="23" spans="1:23" x14ac:dyDescent="0.25">
      <c r="A23">
        <f t="shared" si="2"/>
        <v>4.900000000000003E-2</v>
      </c>
      <c r="B23">
        <f t="shared" si="3"/>
        <v>2.1000000000000012E-2</v>
      </c>
      <c r="C23">
        <f t="shared" si="4"/>
        <v>2.1000000000000012E-2</v>
      </c>
      <c r="D23">
        <f t="shared" si="5"/>
        <v>2.6000000000000016E-2</v>
      </c>
      <c r="E23">
        <f t="shared" si="6"/>
        <v>2.6000000000000016E-2</v>
      </c>
      <c r="F23" s="4">
        <f t="shared" si="7"/>
        <v>0.52883420670057402</v>
      </c>
      <c r="G23" s="4">
        <f t="shared" si="12"/>
        <v>7.0003623104956175E-3</v>
      </c>
      <c r="I23">
        <f t="shared" si="0"/>
        <v>24.500000000000014</v>
      </c>
      <c r="J23">
        <f t="shared" si="8"/>
        <v>49.000000000000028</v>
      </c>
      <c r="K23">
        <f t="shared" si="9"/>
        <v>-37.563980420548475</v>
      </c>
      <c r="O23" s="1">
        <v>23</v>
      </c>
      <c r="P23" s="7" t="s">
        <v>26</v>
      </c>
      <c r="Q23" s="8">
        <v>8.8539999999999992E-12</v>
      </c>
      <c r="S23">
        <v>21.155711111111099</v>
      </c>
      <c r="T23">
        <v>-43.054169907949202</v>
      </c>
      <c r="U23">
        <f t="shared" si="10"/>
        <v>24.155711111111099</v>
      </c>
      <c r="V23">
        <f t="shared" si="11"/>
        <v>48.311422222222198</v>
      </c>
      <c r="W23">
        <f t="shared" si="1"/>
        <v>-37.054169907949202</v>
      </c>
    </row>
    <row r="24" spans="1:23" x14ac:dyDescent="0.25">
      <c r="A24">
        <f t="shared" si="2"/>
        <v>5.1000000000000031E-2</v>
      </c>
      <c r="B24">
        <f t="shared" si="3"/>
        <v>2.2000000000000013E-2</v>
      </c>
      <c r="C24">
        <f t="shared" si="4"/>
        <v>2.2000000000000013E-2</v>
      </c>
      <c r="D24">
        <f t="shared" si="5"/>
        <v>2.7000000000000017E-2</v>
      </c>
      <c r="E24">
        <f t="shared" si="6"/>
        <v>2.7000000000000017E-2</v>
      </c>
      <c r="F24" s="4">
        <f t="shared" si="7"/>
        <v>0.52883420670057402</v>
      </c>
      <c r="G24" s="4">
        <f t="shared" si="12"/>
        <v>6.4346764672232456E-3</v>
      </c>
      <c r="I24">
        <f t="shared" si="0"/>
        <v>25.500000000000014</v>
      </c>
      <c r="J24">
        <f t="shared" si="8"/>
        <v>51.000000000000028</v>
      </c>
      <c r="K24">
        <f t="shared" si="9"/>
        <v>-38.295856466077602</v>
      </c>
      <c r="O24" s="1">
        <v>24</v>
      </c>
      <c r="P24" s="7" t="s">
        <v>38</v>
      </c>
      <c r="Q24" s="8">
        <f>$Q$20*1/(4*PI()*$Q$22*$Q$23)</f>
        <v>1.4873462063453644E-4</v>
      </c>
      <c r="S24">
        <v>22.1631259259259</v>
      </c>
      <c r="T24">
        <v>-43.562287100391401</v>
      </c>
      <c r="U24">
        <f t="shared" si="10"/>
        <v>25.1631259259259</v>
      </c>
      <c r="V24">
        <f t="shared" si="11"/>
        <v>50.326251851851801</v>
      </c>
      <c r="W24">
        <f t="shared" si="1"/>
        <v>-37.562287100391401</v>
      </c>
    </row>
    <row r="25" spans="1:23" x14ac:dyDescent="0.25">
      <c r="A25">
        <f t="shared" si="2"/>
        <v>5.3000000000000033E-2</v>
      </c>
      <c r="B25">
        <f t="shared" si="3"/>
        <v>2.3000000000000013E-2</v>
      </c>
      <c r="C25">
        <f t="shared" si="4"/>
        <v>2.3000000000000013E-2</v>
      </c>
      <c r="D25">
        <f t="shared" si="5"/>
        <v>2.8000000000000018E-2</v>
      </c>
      <c r="E25">
        <f t="shared" si="6"/>
        <v>2.8000000000000018E-2</v>
      </c>
      <c r="F25" s="4">
        <f t="shared" si="7"/>
        <v>0.52883420670057402</v>
      </c>
      <c r="G25" s="4">
        <f t="shared" si="12"/>
        <v>5.9350897849854128E-3</v>
      </c>
      <c r="I25">
        <f t="shared" si="0"/>
        <v>26.500000000000018</v>
      </c>
      <c r="J25">
        <f t="shared" si="8"/>
        <v>53.000000000000036</v>
      </c>
      <c r="K25">
        <f t="shared" si="9"/>
        <v>-38.997844913649978</v>
      </c>
      <c r="O25" s="1">
        <v>25</v>
      </c>
      <c r="P25" s="7" t="s">
        <v>39</v>
      </c>
      <c r="Q25" s="8">
        <f>$Q$21*1/(4*PI()*$Q$22*$Q$23)</f>
        <v>3.822197821530609E-4</v>
      </c>
      <c r="S25">
        <v>23.170540740740702</v>
      </c>
      <c r="T25">
        <v>-44.035142515408602</v>
      </c>
      <c r="U25">
        <f t="shared" si="10"/>
        <v>26.170540740740702</v>
      </c>
      <c r="V25">
        <f t="shared" si="11"/>
        <v>52.341081481481403</v>
      </c>
      <c r="W25">
        <f t="shared" si="1"/>
        <v>-38.035142515408602</v>
      </c>
    </row>
    <row r="26" spans="1:23" x14ac:dyDescent="0.25">
      <c r="A26">
        <f t="shared" si="2"/>
        <v>5.5000000000000035E-2</v>
      </c>
      <c r="B26">
        <f t="shared" si="3"/>
        <v>2.4000000000000014E-2</v>
      </c>
      <c r="C26">
        <f t="shared" si="4"/>
        <v>2.4000000000000014E-2</v>
      </c>
      <c r="D26">
        <f t="shared" si="5"/>
        <v>2.9000000000000019E-2</v>
      </c>
      <c r="E26">
        <f t="shared" si="6"/>
        <v>2.9000000000000019E-2</v>
      </c>
      <c r="F26" s="4">
        <f t="shared" si="7"/>
        <v>0.52883420670057402</v>
      </c>
      <c r="G26" s="4">
        <f t="shared" si="12"/>
        <v>5.4916635366819106E-3</v>
      </c>
      <c r="I26">
        <f t="shared" si="0"/>
        <v>27.500000000000018</v>
      </c>
      <c r="J26">
        <f t="shared" si="8"/>
        <v>55.000000000000036</v>
      </c>
      <c r="K26">
        <f t="shared" si="9"/>
        <v>-39.672312358664968</v>
      </c>
      <c r="O26" s="1">
        <v>26</v>
      </c>
      <c r="P26" s="9" t="s">
        <v>30</v>
      </c>
      <c r="Q26" s="9">
        <v>4</v>
      </c>
      <c r="S26">
        <v>24.177955555555599</v>
      </c>
      <c r="T26">
        <v>-44.481715579516099</v>
      </c>
      <c r="U26">
        <f t="shared" si="10"/>
        <v>27.177955555555599</v>
      </c>
      <c r="V26">
        <f t="shared" si="11"/>
        <v>54.355911111111197</v>
      </c>
      <c r="W26">
        <f t="shared" si="1"/>
        <v>-38.481715579516099</v>
      </c>
    </row>
    <row r="27" spans="1:23" x14ac:dyDescent="0.25">
      <c r="A27">
        <f t="shared" si="2"/>
        <v>5.7000000000000037E-2</v>
      </c>
      <c r="B27">
        <f t="shared" si="3"/>
        <v>2.5000000000000015E-2</v>
      </c>
      <c r="C27">
        <f t="shared" si="4"/>
        <v>2.5000000000000015E-2</v>
      </c>
      <c r="D27">
        <f t="shared" si="5"/>
        <v>3.000000000000002E-2</v>
      </c>
      <c r="E27">
        <f t="shared" si="6"/>
        <v>3.000000000000002E-2</v>
      </c>
      <c r="F27" s="4">
        <f t="shared" si="7"/>
        <v>0.52883420670057402</v>
      </c>
      <c r="G27" s="4">
        <f t="shared" si="12"/>
        <v>5.09626376204081E-3</v>
      </c>
      <c r="I27">
        <f t="shared" si="0"/>
        <v>28.500000000000018</v>
      </c>
      <c r="J27">
        <f t="shared" si="8"/>
        <v>57.000000000000036</v>
      </c>
      <c r="K27">
        <f t="shared" si="9"/>
        <v>-40.32135283428773</v>
      </c>
      <c r="O27" s="1">
        <v>27</v>
      </c>
      <c r="P27" s="9" t="s">
        <v>31</v>
      </c>
      <c r="Q27" s="9">
        <v>0.5</v>
      </c>
      <c r="S27">
        <v>25.1853703703704</v>
      </c>
      <c r="T27">
        <v>-44.899952134711398</v>
      </c>
      <c r="U27">
        <f t="shared" si="10"/>
        <v>28.1853703703704</v>
      </c>
      <c r="V27">
        <f t="shared" si="11"/>
        <v>56.3707407407408</v>
      </c>
      <c r="W27">
        <f t="shared" si="1"/>
        <v>-38.899952134711398</v>
      </c>
    </row>
    <row r="28" spans="1:23" x14ac:dyDescent="0.25">
      <c r="A28">
        <f t="shared" si="2"/>
        <v>5.9000000000000039E-2</v>
      </c>
      <c r="B28">
        <f t="shared" si="3"/>
        <v>2.6000000000000016E-2</v>
      </c>
      <c r="C28">
        <f t="shared" si="4"/>
        <v>2.6000000000000016E-2</v>
      </c>
      <c r="D28">
        <f t="shared" si="5"/>
        <v>3.1000000000000021E-2</v>
      </c>
      <c r="E28">
        <f t="shared" si="6"/>
        <v>3.1000000000000021E-2</v>
      </c>
      <c r="F28" s="4">
        <f t="shared" si="7"/>
        <v>0.52883420670057402</v>
      </c>
      <c r="G28" s="4">
        <f t="shared" si="12"/>
        <v>4.7421809200131615E-3</v>
      </c>
      <c r="I28">
        <f t="shared" si="0"/>
        <v>29.500000000000018</v>
      </c>
      <c r="J28">
        <f t="shared" si="8"/>
        <v>59.000000000000036</v>
      </c>
      <c r="K28">
        <f t="shared" si="9"/>
        <v>-40.946828402555546</v>
      </c>
      <c r="S28">
        <v>26.192785185185201</v>
      </c>
      <c r="T28">
        <v>-45.2999261584091</v>
      </c>
      <c r="U28">
        <f t="shared" si="10"/>
        <v>29.192785185185201</v>
      </c>
      <c r="V28">
        <f t="shared" si="11"/>
        <v>58.385570370370402</v>
      </c>
      <c r="W28">
        <f t="shared" si="1"/>
        <v>-39.2999261584091</v>
      </c>
    </row>
    <row r="29" spans="1:23" x14ac:dyDescent="0.25">
      <c r="A29">
        <f t="shared" si="2"/>
        <v>6.100000000000004E-2</v>
      </c>
      <c r="B29">
        <f t="shared" si="3"/>
        <v>2.7000000000000017E-2</v>
      </c>
      <c r="C29">
        <f t="shared" si="4"/>
        <v>2.7000000000000017E-2</v>
      </c>
      <c r="D29">
        <f t="shared" si="5"/>
        <v>3.2000000000000021E-2</v>
      </c>
      <c r="E29">
        <f t="shared" si="6"/>
        <v>3.2000000000000021E-2</v>
      </c>
      <c r="F29" s="4">
        <f t="shared" si="7"/>
        <v>0.52883420670057402</v>
      </c>
      <c r="G29" s="4">
        <f t="shared" si="12"/>
        <v>4.4238400712159837E-3</v>
      </c>
      <c r="I29">
        <f t="shared" si="0"/>
        <v>30.500000000000021</v>
      </c>
      <c r="J29">
        <f t="shared" si="8"/>
        <v>61.000000000000043</v>
      </c>
      <c r="K29">
        <f t="shared" si="9"/>
        <v>-41.550402416031595</v>
      </c>
      <c r="S29">
        <v>27.200199999999999</v>
      </c>
      <c r="T29">
        <v>-45.681036501166901</v>
      </c>
      <c r="U29">
        <f t="shared" si="10"/>
        <v>30.200199999999999</v>
      </c>
      <c r="V29">
        <f t="shared" si="11"/>
        <v>60.400399999999998</v>
      </c>
      <c r="W29">
        <f t="shared" si="1"/>
        <v>-39.681036501166901</v>
      </c>
    </row>
    <row r="30" spans="1:23" x14ac:dyDescent="0.25">
      <c r="A30">
        <f t="shared" si="2"/>
        <v>6.3000000000000042E-2</v>
      </c>
      <c r="B30">
        <f t="shared" si="3"/>
        <v>2.8000000000000018E-2</v>
      </c>
      <c r="C30">
        <f t="shared" si="4"/>
        <v>2.8000000000000018E-2</v>
      </c>
      <c r="D30">
        <f t="shared" si="5"/>
        <v>3.3000000000000022E-2</v>
      </c>
      <c r="E30">
        <f t="shared" si="6"/>
        <v>3.3000000000000022E-2</v>
      </c>
      <c r="F30" s="4">
        <f t="shared" si="7"/>
        <v>0.52883420670057402</v>
      </c>
      <c r="G30" s="4">
        <f t="shared" si="12"/>
        <v>4.1365777289292301E-3</v>
      </c>
      <c r="I30">
        <f t="shared" si="0"/>
        <v>31.500000000000021</v>
      </c>
      <c r="J30">
        <f t="shared" si="8"/>
        <v>63.000000000000043</v>
      </c>
      <c r="K30">
        <f t="shared" si="9"/>
        <v>-42.133566990855861</v>
      </c>
      <c r="S30">
        <v>28.2076148148148</v>
      </c>
      <c r="T30">
        <v>-46.038821304036603</v>
      </c>
      <c r="U30">
        <f t="shared" si="10"/>
        <v>31.2076148148148</v>
      </c>
      <c r="V30">
        <f t="shared" si="11"/>
        <v>62.4152296296296</v>
      </c>
      <c r="W30">
        <f t="shared" si="1"/>
        <v>-40.038821304036603</v>
      </c>
    </row>
    <row r="31" spans="1:23" x14ac:dyDescent="0.25">
      <c r="A31">
        <f t="shared" si="2"/>
        <v>6.5000000000000044E-2</v>
      </c>
      <c r="B31">
        <f t="shared" si="3"/>
        <v>2.9000000000000019E-2</v>
      </c>
      <c r="C31">
        <f t="shared" si="4"/>
        <v>2.9000000000000019E-2</v>
      </c>
      <c r="D31">
        <f t="shared" si="5"/>
        <v>3.4000000000000023E-2</v>
      </c>
      <c r="E31">
        <f t="shared" si="6"/>
        <v>3.4000000000000023E-2</v>
      </c>
      <c r="F31" s="4">
        <f t="shared" si="7"/>
        <v>0.52883420670057402</v>
      </c>
      <c r="G31" s="4">
        <f t="shared" si="12"/>
        <v>3.8764683788342844E-3</v>
      </c>
      <c r="I31">
        <f t="shared" si="0"/>
        <v>32.500000000000021</v>
      </c>
      <c r="J31">
        <f t="shared" si="8"/>
        <v>65.000000000000043</v>
      </c>
      <c r="K31">
        <f t="shared" si="9"/>
        <v>-42.697665865277955</v>
      </c>
      <c r="N31" t="s">
        <v>42</v>
      </c>
      <c r="S31">
        <v>29.215029629629601</v>
      </c>
      <c r="T31">
        <v>-46.378491575333697</v>
      </c>
      <c r="U31">
        <f t="shared" si="10"/>
        <v>32.215029629629605</v>
      </c>
      <c r="V31">
        <f t="shared" si="11"/>
        <v>64.43005925925921</v>
      </c>
      <c r="W31">
        <f t="shared" si="1"/>
        <v>-40.378491575333697</v>
      </c>
    </row>
    <row r="32" spans="1:23" x14ac:dyDescent="0.25">
      <c r="A32">
        <f t="shared" si="2"/>
        <v>6.7000000000000046E-2</v>
      </c>
      <c r="B32">
        <f t="shared" si="3"/>
        <v>3.000000000000002E-2</v>
      </c>
      <c r="C32">
        <f t="shared" si="4"/>
        <v>3.000000000000002E-2</v>
      </c>
      <c r="D32">
        <f t="shared" si="5"/>
        <v>3.5000000000000024E-2</v>
      </c>
      <c r="E32">
        <f t="shared" si="6"/>
        <v>3.5000000000000024E-2</v>
      </c>
      <c r="F32" s="4">
        <f t="shared" si="7"/>
        <v>0.52883420670057402</v>
      </c>
      <c r="G32" s="4">
        <f t="shared" si="12"/>
        <v>3.6401884014577233E-3</v>
      </c>
      <c r="I32">
        <f t="shared" si="0"/>
        <v>33.500000000000021</v>
      </c>
      <c r="J32">
        <f t="shared" si="8"/>
        <v>67.000000000000043</v>
      </c>
      <c r="K32">
        <f t="shared" si="9"/>
        <v>-43.243913547852486</v>
      </c>
      <c r="S32">
        <v>30.222444444444399</v>
      </c>
      <c r="T32">
        <v>-46.698914493784699</v>
      </c>
      <c r="U32">
        <f t="shared" si="10"/>
        <v>33.222444444444399</v>
      </c>
      <c r="V32">
        <f t="shared" si="11"/>
        <v>66.444888888888798</v>
      </c>
      <c r="W32">
        <f t="shared" si="1"/>
        <v>-40.698914493784699</v>
      </c>
    </row>
    <row r="33" spans="1:23" x14ac:dyDescent="0.25">
      <c r="A33">
        <f t="shared" si="2"/>
        <v>6.9000000000000047E-2</v>
      </c>
      <c r="B33">
        <f t="shared" si="3"/>
        <v>3.1000000000000021E-2</v>
      </c>
      <c r="C33">
        <f t="shared" si="4"/>
        <v>3.1000000000000021E-2</v>
      </c>
      <c r="D33">
        <f t="shared" si="5"/>
        <v>3.6000000000000025E-2</v>
      </c>
      <c r="E33">
        <f t="shared" si="6"/>
        <v>3.6000000000000025E-2</v>
      </c>
      <c r="F33" s="4">
        <f t="shared" si="7"/>
        <v>0.52883420670057402</v>
      </c>
      <c r="G33" s="4">
        <f t="shared" si="12"/>
        <v>3.4249084422317277E-3</v>
      </c>
      <c r="I33">
        <f t="shared" si="0"/>
        <v>34.500000000000021</v>
      </c>
      <c r="J33">
        <f t="shared" si="8"/>
        <v>69.000000000000043</v>
      </c>
      <c r="K33">
        <f t="shared" si="9"/>
        <v>-43.773411458484929</v>
      </c>
      <c r="N33" t="s">
        <v>43</v>
      </c>
      <c r="S33">
        <v>31.2298592592593</v>
      </c>
      <c r="T33">
        <v>-47.005840641148602</v>
      </c>
      <c r="U33">
        <f t="shared" si="10"/>
        <v>34.2298592592593</v>
      </c>
      <c r="V33">
        <f t="shared" si="11"/>
        <v>68.459718518518599</v>
      </c>
      <c r="W33">
        <f t="shared" si="1"/>
        <v>-41.005840641148602</v>
      </c>
    </row>
    <row r="34" spans="1:23" x14ac:dyDescent="0.25">
      <c r="A34">
        <f t="shared" si="2"/>
        <v>7.1000000000000049E-2</v>
      </c>
      <c r="B34">
        <f t="shared" si="3"/>
        <v>3.2000000000000021E-2</v>
      </c>
      <c r="C34">
        <f t="shared" si="4"/>
        <v>3.2000000000000021E-2</v>
      </c>
      <c r="D34">
        <f t="shared" si="5"/>
        <v>3.7000000000000026E-2</v>
      </c>
      <c r="E34">
        <f t="shared" si="6"/>
        <v>3.7000000000000026E-2</v>
      </c>
      <c r="F34" s="4">
        <f t="shared" si="7"/>
        <v>0.52883420670057402</v>
      </c>
      <c r="G34" s="4">
        <f t="shared" si="12"/>
        <v>3.2282076195359866E-3</v>
      </c>
      <c r="I34">
        <f t="shared" ref="I34:I55" si="13">A34*1000/2</f>
        <v>35.500000000000021</v>
      </c>
      <c r="J34">
        <f t="shared" si="8"/>
        <v>71.000000000000043</v>
      </c>
      <c r="K34">
        <f t="shared" si="9"/>
        <v>-44.287161614191746</v>
      </c>
      <c r="N34" t="s">
        <v>44</v>
      </c>
      <c r="S34">
        <v>32.237274074074101</v>
      </c>
      <c r="T34">
        <v>-47.303776531749797</v>
      </c>
      <c r="U34">
        <f t="shared" si="10"/>
        <v>35.237274074074101</v>
      </c>
      <c r="V34">
        <f t="shared" si="11"/>
        <v>70.474548148148202</v>
      </c>
      <c r="W34">
        <f t="shared" ref="W34:W56" si="14">T34+6</f>
        <v>-41.303776531749797</v>
      </c>
    </row>
    <row r="35" spans="1:23" x14ac:dyDescent="0.25">
      <c r="A35">
        <f t="shared" si="2"/>
        <v>7.3000000000000051E-2</v>
      </c>
      <c r="B35">
        <f t="shared" si="3"/>
        <v>3.3000000000000022E-2</v>
      </c>
      <c r="C35">
        <f t="shared" si="4"/>
        <v>3.3000000000000022E-2</v>
      </c>
      <c r="D35">
        <f t="shared" si="5"/>
        <v>3.8000000000000027E-2</v>
      </c>
      <c r="E35">
        <f t="shared" si="6"/>
        <v>3.8000000000000027E-2</v>
      </c>
      <c r="F35" s="4">
        <f t="shared" si="7"/>
        <v>0.52883420670057402</v>
      </c>
      <c r="G35" s="4">
        <f t="shared" si="12"/>
        <v>3.0480046423689063E-3</v>
      </c>
      <c r="I35">
        <f t="shared" si="13"/>
        <v>36.500000000000028</v>
      </c>
      <c r="J35">
        <f t="shared" si="8"/>
        <v>73.000000000000057</v>
      </c>
      <c r="K35">
        <f t="shared" ref="K35:K55" si="15">20*LOG10(G35/(F35))</f>
        <v>-44.786078296347682</v>
      </c>
      <c r="N35" t="s">
        <v>45</v>
      </c>
      <c r="S35">
        <v>33.244688888888902</v>
      </c>
      <c r="T35">
        <v>-47.591379648041702</v>
      </c>
      <c r="U35">
        <f t="shared" si="10"/>
        <v>36.244688888888902</v>
      </c>
      <c r="V35">
        <f t="shared" si="11"/>
        <v>72.489377777777804</v>
      </c>
      <c r="W35">
        <f t="shared" si="14"/>
        <v>-41.591379648041702</v>
      </c>
    </row>
    <row r="36" spans="1:23" x14ac:dyDescent="0.25">
      <c r="A36">
        <f t="shared" si="2"/>
        <v>7.5000000000000053E-2</v>
      </c>
      <c r="B36">
        <f t="shared" si="3"/>
        <v>3.4000000000000023E-2</v>
      </c>
      <c r="C36">
        <f t="shared" si="4"/>
        <v>3.4000000000000023E-2</v>
      </c>
      <c r="D36">
        <f t="shared" si="5"/>
        <v>3.9000000000000028E-2</v>
      </c>
      <c r="E36">
        <f t="shared" si="6"/>
        <v>3.9000000000000028E-2</v>
      </c>
      <c r="F36" s="4">
        <f t="shared" si="7"/>
        <v>0.52883420670057402</v>
      </c>
      <c r="G36" s="4">
        <f t="shared" si="12"/>
        <v>2.8825021278511358E-3</v>
      </c>
      <c r="I36">
        <f t="shared" si="13"/>
        <v>37.500000000000028</v>
      </c>
      <c r="J36">
        <f t="shared" si="8"/>
        <v>75.000000000000057</v>
      </c>
      <c r="K36">
        <f t="shared" si="15"/>
        <v>-45.270998047828819</v>
      </c>
      <c r="S36">
        <v>34.252103703703703</v>
      </c>
      <c r="T36">
        <v>-47.867171124890604</v>
      </c>
      <c r="U36">
        <f t="shared" si="10"/>
        <v>37.252103703703703</v>
      </c>
      <c r="V36">
        <f t="shared" si="11"/>
        <v>74.504207407407407</v>
      </c>
      <c r="W36">
        <f t="shared" si="14"/>
        <v>-41.867171124890604</v>
      </c>
    </row>
    <row r="37" spans="1:23" x14ac:dyDescent="0.25">
      <c r="A37">
        <f t="shared" si="2"/>
        <v>7.7000000000000055E-2</v>
      </c>
      <c r="B37">
        <f t="shared" si="3"/>
        <v>3.5000000000000024E-2</v>
      </c>
      <c r="C37">
        <f t="shared" si="4"/>
        <v>3.5000000000000024E-2</v>
      </c>
      <c r="D37">
        <f t="shared" si="5"/>
        <v>4.0000000000000029E-2</v>
      </c>
      <c r="E37">
        <f t="shared" si="6"/>
        <v>4.0000000000000029E-2</v>
      </c>
      <c r="F37" s="4">
        <f t="shared" si="7"/>
        <v>0.52883420670057402</v>
      </c>
      <c r="G37" s="4">
        <f t="shared" si="12"/>
        <v>2.7301413010932907E-3</v>
      </c>
      <c r="I37">
        <f t="shared" si="13"/>
        <v>38.500000000000028</v>
      </c>
      <c r="J37">
        <f t="shared" si="8"/>
        <v>77.000000000000057</v>
      </c>
      <c r="K37">
        <f t="shared" si="15"/>
        <v>-45.742688280018491</v>
      </c>
      <c r="S37">
        <v>35.259518518518497</v>
      </c>
      <c r="T37">
        <v>-48.129442360377297</v>
      </c>
      <c r="U37">
        <f t="shared" si="10"/>
        <v>38.259518518518497</v>
      </c>
      <c r="V37">
        <f t="shared" si="11"/>
        <v>76.519037037036995</v>
      </c>
      <c r="W37">
        <f t="shared" si="14"/>
        <v>-42.129442360377297</v>
      </c>
    </row>
    <row r="38" spans="1:23" x14ac:dyDescent="0.25">
      <c r="A38">
        <f t="shared" si="2"/>
        <v>7.9000000000000056E-2</v>
      </c>
      <c r="B38">
        <f t="shared" si="3"/>
        <v>3.6000000000000025E-2</v>
      </c>
      <c r="C38">
        <f t="shared" si="4"/>
        <v>3.6000000000000025E-2</v>
      </c>
      <c r="D38">
        <f t="shared" si="5"/>
        <v>4.1000000000000029E-2</v>
      </c>
      <c r="E38">
        <f t="shared" si="6"/>
        <v>4.1000000000000029E-2</v>
      </c>
      <c r="F38" s="4">
        <f t="shared" si="7"/>
        <v>0.52883420670057402</v>
      </c>
      <c r="G38" s="4">
        <f t="shared" si="12"/>
        <v>2.5895649197361825E-3</v>
      </c>
      <c r="I38">
        <f t="shared" si="13"/>
        <v>39.500000000000028</v>
      </c>
      <c r="J38">
        <f t="shared" si="8"/>
        <v>79.000000000000057</v>
      </c>
      <c r="K38">
        <f t="shared" si="15"/>
        <v>-46.201854716194191</v>
      </c>
      <c r="S38">
        <v>36.266933333333299</v>
      </c>
      <c r="T38">
        <v>-48.378926238385603</v>
      </c>
      <c r="U38">
        <f t="shared" si="10"/>
        <v>39.266933333333299</v>
      </c>
      <c r="V38">
        <f t="shared" si="11"/>
        <v>78.533866666666597</v>
      </c>
      <c r="W38">
        <f t="shared" si="14"/>
        <v>-42.378926238385603</v>
      </c>
    </row>
    <row r="39" spans="1:23" x14ac:dyDescent="0.25">
      <c r="A39">
        <f t="shared" si="2"/>
        <v>8.1000000000000058E-2</v>
      </c>
      <c r="B39">
        <f t="shared" si="3"/>
        <v>3.7000000000000026E-2</v>
      </c>
      <c r="C39">
        <f t="shared" si="4"/>
        <v>3.7000000000000026E-2</v>
      </c>
      <c r="D39">
        <f t="shared" si="5"/>
        <v>4.200000000000003E-2</v>
      </c>
      <c r="E39">
        <f t="shared" si="6"/>
        <v>4.200000000000003E-2</v>
      </c>
      <c r="F39" s="4">
        <f t="shared" si="7"/>
        <v>0.52883420670057402</v>
      </c>
      <c r="G39" s="4">
        <f t="shared" si="12"/>
        <v>2.459586757741702E-3</v>
      </c>
      <c r="I39">
        <f t="shared" si="13"/>
        <v>40.500000000000028</v>
      </c>
      <c r="J39">
        <f t="shared" si="8"/>
        <v>81.000000000000057</v>
      </c>
      <c r="K39">
        <f t="shared" si="15"/>
        <v>-46.649147855751643</v>
      </c>
      <c r="S39">
        <v>37.2743481481481</v>
      </c>
      <c r="T39">
        <v>-48.620431389197698</v>
      </c>
      <c r="U39">
        <f t="shared" si="10"/>
        <v>40.2743481481481</v>
      </c>
      <c r="V39">
        <f t="shared" si="11"/>
        <v>80.5486962962962</v>
      </c>
      <c r="W39">
        <f t="shared" si="14"/>
        <v>-42.620431389197698</v>
      </c>
    </row>
    <row r="40" spans="1:23" x14ac:dyDescent="0.25">
      <c r="A40">
        <f t="shared" si="2"/>
        <v>8.300000000000006E-2</v>
      </c>
      <c r="B40">
        <f t="shared" si="3"/>
        <v>3.8000000000000027E-2</v>
      </c>
      <c r="C40">
        <f t="shared" si="4"/>
        <v>3.8000000000000027E-2</v>
      </c>
      <c r="D40">
        <f t="shared" si="5"/>
        <v>4.3000000000000031E-2</v>
      </c>
      <c r="E40">
        <f t="shared" si="6"/>
        <v>4.3000000000000031E-2</v>
      </c>
      <c r="F40" s="4">
        <f t="shared" si="7"/>
        <v>0.52883420670057402</v>
      </c>
      <c r="G40" s="4">
        <f t="shared" si="12"/>
        <v>2.339166353445902E-3</v>
      </c>
      <c r="I40">
        <f t="shared" si="13"/>
        <v>41.500000000000028</v>
      </c>
      <c r="J40">
        <f t="shared" si="8"/>
        <v>83.000000000000057</v>
      </c>
      <c r="K40">
        <f t="shared" si="15"/>
        <v>-47.085168610381672</v>
      </c>
      <c r="S40">
        <v>38.281762962963001</v>
      </c>
      <c r="T40">
        <v>-48.856219420129101</v>
      </c>
      <c r="U40">
        <f t="shared" si="10"/>
        <v>41.281762962963001</v>
      </c>
      <c r="V40">
        <f t="shared" si="11"/>
        <v>82.563525925926001</v>
      </c>
      <c r="W40">
        <f t="shared" si="14"/>
        <v>-42.856219420129101</v>
      </c>
    </row>
    <row r="41" spans="1:23" x14ac:dyDescent="0.25">
      <c r="A41">
        <f t="shared" si="2"/>
        <v>8.5000000000000062E-2</v>
      </c>
      <c r="B41">
        <f t="shared" si="3"/>
        <v>3.9000000000000028E-2</v>
      </c>
      <c r="C41">
        <f t="shared" si="4"/>
        <v>3.9000000000000028E-2</v>
      </c>
      <c r="D41">
        <f t="shared" si="5"/>
        <v>4.4000000000000032E-2</v>
      </c>
      <c r="E41">
        <f t="shared" si="6"/>
        <v>4.4000000000000032E-2</v>
      </c>
      <c r="F41" s="4">
        <f t="shared" si="7"/>
        <v>0.52883420670057402</v>
      </c>
      <c r="G41" s="4">
        <f t="shared" si="12"/>
        <v>2.227388007884969E-3</v>
      </c>
      <c r="I41">
        <f t="shared" si="13"/>
        <v>42.500000000000028</v>
      </c>
      <c r="J41">
        <f t="shared" si="8"/>
        <v>85.000000000000057</v>
      </c>
      <c r="K41">
        <f t="shared" si="15"/>
        <v>-47.510473236707469</v>
      </c>
      <c r="S41">
        <v>39.289177777777802</v>
      </c>
      <c r="T41">
        <v>-49.085624566455103</v>
      </c>
      <c r="U41">
        <f t="shared" si="10"/>
        <v>42.289177777777802</v>
      </c>
      <c r="V41">
        <f t="shared" si="11"/>
        <v>84.578355555555603</v>
      </c>
      <c r="W41">
        <f t="shared" si="14"/>
        <v>-43.085624566455103</v>
      </c>
    </row>
    <row r="42" spans="1:23" x14ac:dyDescent="0.25">
      <c r="A42">
        <f t="shared" si="2"/>
        <v>8.7000000000000063E-2</v>
      </c>
      <c r="B42">
        <f t="shared" si="3"/>
        <v>4.0000000000000029E-2</v>
      </c>
      <c r="C42">
        <f t="shared" si="4"/>
        <v>4.0000000000000029E-2</v>
      </c>
      <c r="D42">
        <f t="shared" si="5"/>
        <v>4.5000000000000033E-2</v>
      </c>
      <c r="E42">
        <f t="shared" si="6"/>
        <v>4.5000000000000033E-2</v>
      </c>
      <c r="F42" s="4">
        <f t="shared" si="7"/>
        <v>0.52883420670057402</v>
      </c>
      <c r="G42" s="4">
        <f t="shared" si="12"/>
        <v>2.1234432341836695E-3</v>
      </c>
      <c r="I42">
        <f t="shared" si="13"/>
        <v>43.500000000000028</v>
      </c>
      <c r="J42">
        <f t="shared" si="8"/>
        <v>87.000000000000057</v>
      </c>
      <c r="K42">
        <f t="shared" si="15"/>
        <v>-47.925577668519857</v>
      </c>
      <c r="S42">
        <v>40.296592592592603</v>
      </c>
      <c r="T42">
        <v>-49.307954352238902</v>
      </c>
      <c r="U42">
        <f t="shared" si="10"/>
        <v>43.296592592592603</v>
      </c>
      <c r="V42">
        <f t="shared" si="11"/>
        <v>86.593185185185206</v>
      </c>
      <c r="W42">
        <f t="shared" si="14"/>
        <v>-43.307954352238902</v>
      </c>
    </row>
    <row r="43" spans="1:23" x14ac:dyDescent="0.25">
      <c r="A43">
        <f t="shared" si="2"/>
        <v>8.9000000000000065E-2</v>
      </c>
      <c r="B43">
        <f t="shared" si="3"/>
        <v>4.1000000000000029E-2</v>
      </c>
      <c r="C43">
        <f t="shared" si="4"/>
        <v>4.1000000000000029E-2</v>
      </c>
      <c r="D43">
        <f t="shared" si="5"/>
        <v>4.6000000000000034E-2</v>
      </c>
      <c r="E43">
        <f t="shared" si="6"/>
        <v>4.6000000000000034E-2</v>
      </c>
      <c r="F43" s="4">
        <f t="shared" si="7"/>
        <v>0.52883420670057402</v>
      </c>
      <c r="G43" s="4">
        <f t="shared" si="12"/>
        <v>2.0266160241413618E-3</v>
      </c>
      <c r="I43">
        <f t="shared" si="13"/>
        <v>44.500000000000036</v>
      </c>
      <c r="J43">
        <f t="shared" si="8"/>
        <v>89.000000000000071</v>
      </c>
      <c r="K43">
        <f t="shared" si="15"/>
        <v>-48.330961334479916</v>
      </c>
      <c r="S43">
        <v>41.304007407407397</v>
      </c>
      <c r="T43">
        <v>-49.5224930561685</v>
      </c>
      <c r="U43">
        <f t="shared" si="10"/>
        <v>44.304007407407397</v>
      </c>
      <c r="V43">
        <f t="shared" si="11"/>
        <v>88.608014814814794</v>
      </c>
      <c r="W43">
        <f t="shared" si="14"/>
        <v>-43.5224930561685</v>
      </c>
    </row>
    <row r="44" spans="1:23" x14ac:dyDescent="0.25">
      <c r="A44">
        <f t="shared" si="2"/>
        <v>9.1000000000000067E-2</v>
      </c>
      <c r="B44">
        <f t="shared" si="3"/>
        <v>4.200000000000003E-2</v>
      </c>
      <c r="C44">
        <f t="shared" si="4"/>
        <v>4.200000000000003E-2</v>
      </c>
      <c r="D44">
        <f t="shared" si="5"/>
        <v>4.7000000000000035E-2</v>
      </c>
      <c r="E44">
        <f t="shared" si="6"/>
        <v>4.7000000000000035E-2</v>
      </c>
      <c r="F44" s="4">
        <f t="shared" si="7"/>
        <v>0.52883420670057402</v>
      </c>
      <c r="G44" s="4">
        <f t="shared" si="12"/>
        <v>1.9362704263072975E-3</v>
      </c>
      <c r="I44">
        <f t="shared" si="13"/>
        <v>45.500000000000036</v>
      </c>
      <c r="J44">
        <f t="shared" si="8"/>
        <v>91.000000000000071</v>
      </c>
      <c r="K44">
        <f t="shared" si="15"/>
        <v>-48.727070533126096</v>
      </c>
      <c r="S44">
        <v>42.311422222222198</v>
      </c>
      <c r="T44">
        <v>-49.740614291772701</v>
      </c>
      <c r="U44">
        <f t="shared" si="10"/>
        <v>45.311422222222198</v>
      </c>
      <c r="V44">
        <f t="shared" si="11"/>
        <v>90.622844444444397</v>
      </c>
      <c r="W44">
        <f t="shared" si="14"/>
        <v>-43.740614291772701</v>
      </c>
    </row>
    <row r="45" spans="1:23" x14ac:dyDescent="0.25">
      <c r="A45">
        <f t="shared" si="2"/>
        <v>9.3000000000000069E-2</v>
      </c>
      <c r="B45">
        <f t="shared" si="3"/>
        <v>4.3000000000000031E-2</v>
      </c>
      <c r="C45">
        <f t="shared" si="4"/>
        <v>4.3000000000000031E-2</v>
      </c>
      <c r="D45">
        <f t="shared" si="5"/>
        <v>4.8000000000000036E-2</v>
      </c>
      <c r="E45">
        <f t="shared" si="6"/>
        <v>4.8000000000000036E-2</v>
      </c>
      <c r="F45" s="4">
        <f t="shared" si="7"/>
        <v>0.52883420670057402</v>
      </c>
      <c r="G45" s="4">
        <f t="shared" si="12"/>
        <v>1.8518400298113415E-3</v>
      </c>
      <c r="I45">
        <f t="shared" si="13"/>
        <v>46.500000000000036</v>
      </c>
      <c r="J45">
        <f t="shared" si="8"/>
        <v>93.000000000000071</v>
      </c>
      <c r="K45">
        <f t="shared" si="15"/>
        <v>-49.114321425557208</v>
      </c>
      <c r="S45">
        <v>43.318837037037</v>
      </c>
      <c r="T45">
        <v>-49.966724825177501</v>
      </c>
      <c r="U45">
        <f t="shared" si="10"/>
        <v>46.318837037037</v>
      </c>
      <c r="V45">
        <f t="shared" si="11"/>
        <v>92.637674074073999</v>
      </c>
      <c r="W45">
        <f t="shared" si="14"/>
        <v>-43.966724825177501</v>
      </c>
    </row>
    <row r="46" spans="1:23" x14ac:dyDescent="0.25">
      <c r="A46">
        <f t="shared" si="2"/>
        <v>9.500000000000007E-2</v>
      </c>
      <c r="B46">
        <f t="shared" si="3"/>
        <v>4.4000000000000032E-2</v>
      </c>
      <c r="C46">
        <f t="shared" si="4"/>
        <v>4.4000000000000032E-2</v>
      </c>
      <c r="D46">
        <f t="shared" si="5"/>
        <v>4.9000000000000037E-2</v>
      </c>
      <c r="E46">
        <f t="shared" si="6"/>
        <v>4.9000000000000037E-2</v>
      </c>
      <c r="F46" s="4">
        <f t="shared" si="7"/>
        <v>0.52883420670057402</v>
      </c>
      <c r="G46" s="4">
        <f t="shared" si="12"/>
        <v>1.7728190266839557E-3</v>
      </c>
      <c r="I46">
        <f t="shared" si="13"/>
        <v>47.500000000000036</v>
      </c>
      <c r="J46">
        <f t="shared" si="8"/>
        <v>95.000000000000071</v>
      </c>
      <c r="K46">
        <f t="shared" si="15"/>
        <v>-49.493102696747748</v>
      </c>
      <c r="S46">
        <v>44.3262518518519</v>
      </c>
      <c r="T46">
        <v>-50.186973733160499</v>
      </c>
      <c r="U46">
        <f t="shared" si="10"/>
        <v>47.3262518518519</v>
      </c>
      <c r="V46">
        <f t="shared" si="11"/>
        <v>94.6525037037038</v>
      </c>
      <c r="W46">
        <f t="shared" si="14"/>
        <v>-44.186973733160499</v>
      </c>
    </row>
    <row r="47" spans="1:23" x14ac:dyDescent="0.25">
      <c r="A47">
        <f t="shared" si="2"/>
        <v>9.7000000000000072E-2</v>
      </c>
      <c r="B47">
        <f t="shared" si="3"/>
        <v>4.5000000000000033E-2</v>
      </c>
      <c r="C47">
        <f t="shared" si="4"/>
        <v>4.5000000000000033E-2</v>
      </c>
      <c r="D47">
        <f t="shared" si="5"/>
        <v>5.0000000000000037E-2</v>
      </c>
      <c r="E47">
        <f t="shared" si="6"/>
        <v>5.0000000000000037E-2</v>
      </c>
      <c r="F47" s="4">
        <f t="shared" si="7"/>
        <v>0.52883420670057402</v>
      </c>
      <c r="G47" s="4">
        <f t="shared" si="12"/>
        <v>1.6987545873469367E-3</v>
      </c>
      <c r="I47">
        <f t="shared" si="13"/>
        <v>48.500000000000036</v>
      </c>
      <c r="J47">
        <f t="shared" si="8"/>
        <v>97.000000000000071</v>
      </c>
      <c r="K47">
        <f t="shared" si="15"/>
        <v>-49.863777928680982</v>
      </c>
      <c r="S47">
        <v>45.333666666666701</v>
      </c>
      <c r="T47">
        <v>-50.400750874701302</v>
      </c>
      <c r="U47">
        <f t="shared" si="10"/>
        <v>48.333666666666701</v>
      </c>
      <c r="V47">
        <f t="shared" si="11"/>
        <v>96.667333333333403</v>
      </c>
      <c r="W47">
        <f t="shared" si="14"/>
        <v>-44.400750874701302</v>
      </c>
    </row>
    <row r="48" spans="1:23" x14ac:dyDescent="0.25">
      <c r="A48">
        <f t="shared" si="2"/>
        <v>9.9000000000000074E-2</v>
      </c>
      <c r="B48">
        <f t="shared" si="3"/>
        <v>4.6000000000000034E-2</v>
      </c>
      <c r="C48">
        <f t="shared" si="4"/>
        <v>4.6000000000000034E-2</v>
      </c>
      <c r="D48">
        <f t="shared" si="5"/>
        <v>5.1000000000000038E-2</v>
      </c>
      <c r="E48">
        <f t="shared" si="6"/>
        <v>5.1000000000000038E-2</v>
      </c>
      <c r="F48" s="4">
        <f t="shared" si="7"/>
        <v>0.52883420670057402</v>
      </c>
      <c r="G48" s="4">
        <f t="shared" si="12"/>
        <v>1.6292403331332514E-3</v>
      </c>
      <c r="I48">
        <f t="shared" si="13"/>
        <v>49.500000000000036</v>
      </c>
      <c r="J48">
        <f t="shared" si="8"/>
        <v>99.000000000000071</v>
      </c>
      <c r="K48">
        <f t="shared" si="15"/>
        <v>-50.226687722043941</v>
      </c>
      <c r="S48">
        <v>46.341081481481503</v>
      </c>
      <c r="T48">
        <v>-50.6074262485822</v>
      </c>
      <c r="U48">
        <f t="shared" si="10"/>
        <v>49.341081481481503</v>
      </c>
      <c r="V48">
        <f t="shared" si="11"/>
        <v>98.682162962963005</v>
      </c>
      <c r="W48">
        <f t="shared" si="14"/>
        <v>-44.6074262485822</v>
      </c>
    </row>
    <row r="49" spans="1:23" x14ac:dyDescent="0.25">
      <c r="A49">
        <f t="shared" si="2"/>
        <v>0.10100000000000008</v>
      </c>
      <c r="B49">
        <f t="shared" si="3"/>
        <v>4.7000000000000035E-2</v>
      </c>
      <c r="C49">
        <f t="shared" si="4"/>
        <v>4.7000000000000035E-2</v>
      </c>
      <c r="D49">
        <f t="shared" si="5"/>
        <v>5.2000000000000039E-2</v>
      </c>
      <c r="E49">
        <f t="shared" si="6"/>
        <v>5.2000000000000039E-2</v>
      </c>
      <c r="F49" s="4">
        <f t="shared" si="7"/>
        <v>0.52883420670057402</v>
      </c>
      <c r="G49" s="4">
        <f t="shared" si="12"/>
        <v>1.5639107289405114E-3</v>
      </c>
      <c r="I49">
        <f t="shared" si="13"/>
        <v>50.500000000000036</v>
      </c>
      <c r="J49">
        <f t="shared" si="8"/>
        <v>101.00000000000007</v>
      </c>
      <c r="K49">
        <f t="shared" si="15"/>
        <v>-50.582151597864062</v>
      </c>
      <c r="S49">
        <v>47.348496296296297</v>
      </c>
      <c r="T49">
        <v>-50.8063534398283</v>
      </c>
      <c r="U49">
        <f t="shared" si="10"/>
        <v>50.348496296296297</v>
      </c>
      <c r="V49">
        <f t="shared" si="11"/>
        <v>100.69699259259259</v>
      </c>
      <c r="W49">
        <f t="shared" si="14"/>
        <v>-44.8063534398283</v>
      </c>
    </row>
    <row r="50" spans="1:23" x14ac:dyDescent="0.25">
      <c r="A50">
        <f t="shared" si="2"/>
        <v>0.10300000000000008</v>
      </c>
      <c r="B50">
        <f t="shared" si="3"/>
        <v>4.8000000000000036E-2</v>
      </c>
      <c r="C50">
        <f t="shared" si="4"/>
        <v>4.8000000000000036E-2</v>
      </c>
      <c r="D50">
        <f t="shared" si="5"/>
        <v>5.300000000000004E-2</v>
      </c>
      <c r="E50">
        <f t="shared" si="6"/>
        <v>5.300000000000004E-2</v>
      </c>
      <c r="F50" s="4">
        <f t="shared" si="7"/>
        <v>0.52883420670057402</v>
      </c>
      <c r="G50" s="4">
        <f t="shared" si="12"/>
        <v>1.5024362506016527E-3</v>
      </c>
      <c r="I50">
        <f t="shared" si="13"/>
        <v>51.500000000000036</v>
      </c>
      <c r="J50">
        <f t="shared" si="8"/>
        <v>103.00000000000007</v>
      </c>
      <c r="K50">
        <f t="shared" si="15"/>
        <v>-50.930469705981267</v>
      </c>
      <c r="S50">
        <v>48.355911111111098</v>
      </c>
      <c r="T50">
        <v>-50.997163137005202</v>
      </c>
      <c r="U50">
        <f t="shared" si="10"/>
        <v>51.355911111111098</v>
      </c>
      <c r="V50">
        <f t="shared" si="11"/>
        <v>102.7118222222222</v>
      </c>
      <c r="W50">
        <f t="shared" si="14"/>
        <v>-44.997163137005202</v>
      </c>
    </row>
    <row r="51" spans="1:23" x14ac:dyDescent="0.25">
      <c r="A51">
        <f t="shared" si="2"/>
        <v>0.10500000000000008</v>
      </c>
      <c r="B51">
        <f t="shared" si="3"/>
        <v>4.9000000000000037E-2</v>
      </c>
      <c r="C51">
        <f t="shared" si="4"/>
        <v>4.9000000000000037E-2</v>
      </c>
      <c r="D51">
        <f t="shared" si="5"/>
        <v>5.4000000000000041E-2</v>
      </c>
      <c r="E51">
        <f t="shared" si="6"/>
        <v>5.4000000000000041E-2</v>
      </c>
      <c r="F51" s="4">
        <f t="shared" si="7"/>
        <v>0.52883420670057402</v>
      </c>
      <c r="G51" s="4">
        <f t="shared" si="12"/>
        <v>1.4445192069276671E-3</v>
      </c>
      <c r="I51">
        <f t="shared" si="13"/>
        <v>52.500000000000043</v>
      </c>
      <c r="J51">
        <f t="shared" si="8"/>
        <v>105.00000000000009</v>
      </c>
      <c r="K51">
        <f t="shared" si="15"/>
        <v>-51.271924363483379</v>
      </c>
      <c r="S51">
        <v>49.363325925925899</v>
      </c>
      <c r="T51">
        <v>-51.179890343905598</v>
      </c>
      <c r="U51">
        <f t="shared" si="10"/>
        <v>52.363325925925899</v>
      </c>
      <c r="V51">
        <f t="shared" si="11"/>
        <v>104.7266518518518</v>
      </c>
      <c r="W51">
        <f t="shared" si="14"/>
        <v>-45.179890343905598</v>
      </c>
    </row>
    <row r="52" spans="1:23" x14ac:dyDescent="0.25">
      <c r="A52">
        <f t="shared" si="2"/>
        <v>0.10700000000000008</v>
      </c>
      <c r="B52">
        <f t="shared" si="3"/>
        <v>5.0000000000000037E-2</v>
      </c>
      <c r="C52">
        <f t="shared" si="4"/>
        <v>5.0000000000000037E-2</v>
      </c>
      <c r="D52">
        <f t="shared" si="5"/>
        <v>5.5000000000000042E-2</v>
      </c>
      <c r="E52">
        <f t="shared" si="6"/>
        <v>5.5000000000000042E-2</v>
      </c>
      <c r="F52" s="4">
        <f t="shared" si="7"/>
        <v>0.52883420670057402</v>
      </c>
      <c r="G52" s="4">
        <f t="shared" si="12"/>
        <v>1.3898901169202202E-3</v>
      </c>
      <c r="I52">
        <f t="shared" si="13"/>
        <v>53.500000000000043</v>
      </c>
      <c r="J52">
        <f t="shared" si="8"/>
        <v>107.00000000000009</v>
      </c>
      <c r="K52">
        <f t="shared" si="15"/>
        <v>-51.606781443058985</v>
      </c>
      <c r="S52">
        <v>50.3707407407407</v>
      </c>
      <c r="T52">
        <v>-51.353039968761799</v>
      </c>
      <c r="U52">
        <f t="shared" si="10"/>
        <v>53.3707407407407</v>
      </c>
      <c r="V52">
        <f t="shared" si="11"/>
        <v>106.7414814814814</v>
      </c>
      <c r="W52">
        <f t="shared" si="14"/>
        <v>-45.353039968761799</v>
      </c>
    </row>
    <row r="53" spans="1:23" x14ac:dyDescent="0.25">
      <c r="A53">
        <f t="shared" si="2"/>
        <v>0.10900000000000008</v>
      </c>
      <c r="B53">
        <f t="shared" si="3"/>
        <v>5.1000000000000038E-2</v>
      </c>
      <c r="C53">
        <f t="shared" si="4"/>
        <v>5.1000000000000038E-2</v>
      </c>
      <c r="D53">
        <f t="shared" si="5"/>
        <v>5.6000000000000043E-2</v>
      </c>
      <c r="E53">
        <f t="shared" si="6"/>
        <v>5.6000000000000043E-2</v>
      </c>
      <c r="F53" s="4">
        <f t="shared" si="7"/>
        <v>0.52883420670057402</v>
      </c>
      <c r="G53" s="4">
        <f t="shared" si="12"/>
        <v>1.3383045593594548E-3</v>
      </c>
      <c r="I53">
        <f t="shared" si="13"/>
        <v>54.500000000000043</v>
      </c>
      <c r="J53">
        <f t="shared" si="8"/>
        <v>109.00000000000009</v>
      </c>
      <c r="K53">
        <f t="shared" si="15"/>
        <v>-51.935291628536476</v>
      </c>
      <c r="S53">
        <v>51.378155555555601</v>
      </c>
      <c r="T53">
        <v>-51.515951291447202</v>
      </c>
      <c r="U53">
        <f t="shared" si="10"/>
        <v>54.378155555555601</v>
      </c>
      <c r="V53">
        <f t="shared" si="11"/>
        <v>108.7563111111112</v>
      </c>
      <c r="W53">
        <f t="shared" si="14"/>
        <v>-45.515951291447202</v>
      </c>
    </row>
    <row r="54" spans="1:23" x14ac:dyDescent="0.25">
      <c r="A54">
        <f t="shared" si="2"/>
        <v>0.11100000000000008</v>
      </c>
      <c r="B54">
        <f t="shared" si="3"/>
        <v>5.2000000000000039E-2</v>
      </c>
      <c r="C54">
        <f t="shared" si="4"/>
        <v>5.2000000000000039E-2</v>
      </c>
      <c r="D54">
        <f t="shared" si="5"/>
        <v>5.7000000000000044E-2</v>
      </c>
      <c r="E54">
        <f t="shared" si="6"/>
        <v>5.7000000000000044E-2</v>
      </c>
      <c r="F54" s="4">
        <f t="shared" si="7"/>
        <v>0.52883420670057402</v>
      </c>
      <c r="G54" s="4">
        <f t="shared" si="12"/>
        <v>1.2895404256176128E-3</v>
      </c>
      <c r="I54">
        <f t="shared" si="13"/>
        <v>55.500000000000043</v>
      </c>
      <c r="J54">
        <f t="shared" si="8"/>
        <v>111.00000000000009</v>
      </c>
      <c r="K54">
        <f t="shared" si="15"/>
        <v>-52.257691552599546</v>
      </c>
      <c r="S54">
        <v>52.385570370370402</v>
      </c>
      <c r="T54">
        <v>-51.702013274777599</v>
      </c>
      <c r="U54">
        <f t="shared" si="10"/>
        <v>55.385570370370402</v>
      </c>
      <c r="V54">
        <f t="shared" si="11"/>
        <v>110.7711407407408</v>
      </c>
      <c r="W54">
        <f t="shared" si="14"/>
        <v>-45.702013274777599</v>
      </c>
    </row>
    <row r="55" spans="1:23" x14ac:dyDescent="0.25">
      <c r="A55">
        <f t="shared" si="2"/>
        <v>0.11300000000000009</v>
      </c>
      <c r="B55">
        <f t="shared" si="3"/>
        <v>5.300000000000004E-2</v>
      </c>
      <c r="C55">
        <f t="shared" si="4"/>
        <v>5.300000000000004E-2</v>
      </c>
      <c r="D55">
        <f t="shared" si="5"/>
        <v>5.8000000000000045E-2</v>
      </c>
      <c r="E55">
        <f t="shared" si="6"/>
        <v>5.8000000000000045E-2</v>
      </c>
      <c r="F55" s="4">
        <f t="shared" si="7"/>
        <v>0.52883420670057402</v>
      </c>
      <c r="G55" s="4">
        <f t="shared" si="12"/>
        <v>1.2433955177393E-3</v>
      </c>
      <c r="I55">
        <f t="shared" si="13"/>
        <v>56.500000000000043</v>
      </c>
      <c r="J55">
        <f t="shared" si="8"/>
        <v>113.00000000000009</v>
      </c>
      <c r="K55">
        <f t="shared" si="15"/>
        <v>-52.574204829728259</v>
      </c>
      <c r="S55">
        <v>53.392985185185204</v>
      </c>
      <c r="T55">
        <v>-51.852363138090801</v>
      </c>
      <c r="U55">
        <f t="shared" si="10"/>
        <v>56.392985185185204</v>
      </c>
      <c r="V55">
        <f t="shared" si="11"/>
        <v>112.78597037037041</v>
      </c>
      <c r="W55">
        <f t="shared" si="14"/>
        <v>-45.852363138090801</v>
      </c>
    </row>
    <row r="56" spans="1:23" x14ac:dyDescent="0.25">
      <c r="S56">
        <v>54.400399999999998</v>
      </c>
      <c r="T56">
        <v>-51.860373041786097</v>
      </c>
      <c r="U56">
        <f t="shared" si="10"/>
        <v>57.400399999999998</v>
      </c>
      <c r="V56">
        <f t="shared" si="11"/>
        <v>114.8008</v>
      </c>
      <c r="W56">
        <f t="shared" si="14"/>
        <v>-45.860373041786097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010AD-EBD0-4F59-A722-8A44998F2370}">
  <dimension ref="A1:K153"/>
  <sheetViews>
    <sheetView tabSelected="1" zoomScale="70" zoomScaleNormal="70" workbookViewId="0">
      <selection activeCell="V10" sqref="V10"/>
    </sheetView>
  </sheetViews>
  <sheetFormatPr defaultRowHeight="15" x14ac:dyDescent="0.25"/>
  <sheetData>
    <row r="1" spans="1:11" x14ac:dyDescent="0.25">
      <c r="A1" s="9" t="s">
        <v>46</v>
      </c>
      <c r="B1" s="9" t="s">
        <v>47</v>
      </c>
      <c r="C1" s="9" t="s">
        <v>48</v>
      </c>
      <c r="D1" s="9"/>
      <c r="E1" s="9" t="s">
        <v>47</v>
      </c>
      <c r="F1" s="9" t="s">
        <v>46</v>
      </c>
      <c r="G1" s="9" t="s">
        <v>48</v>
      </c>
      <c r="H1" s="9"/>
      <c r="I1" s="9"/>
      <c r="J1" s="9" t="s">
        <v>49</v>
      </c>
      <c r="K1" s="9" t="s">
        <v>51</v>
      </c>
    </row>
    <row r="2" spans="1:11" x14ac:dyDescent="0.25">
      <c r="A2" s="11">
        <v>1.53</v>
      </c>
      <c r="B2" s="12">
        <v>0.1</v>
      </c>
      <c r="C2" s="11">
        <v>42.2</v>
      </c>
      <c r="E2" s="12">
        <v>0.1</v>
      </c>
      <c r="F2" s="11">
        <v>2.0699999999999998</v>
      </c>
      <c r="G2" s="11">
        <v>42.2</v>
      </c>
      <c r="J2" s="12" t="s">
        <v>50</v>
      </c>
      <c r="K2" s="12">
        <v>0</v>
      </c>
    </row>
    <row r="3" spans="1:11" x14ac:dyDescent="0.25">
      <c r="A3" s="11">
        <v>1.59</v>
      </c>
      <c r="B3" s="12">
        <v>0.10472941199999999</v>
      </c>
      <c r="C3" s="11">
        <v>43.7</v>
      </c>
      <c r="E3" s="12">
        <v>0.151571657</v>
      </c>
      <c r="F3" s="12">
        <v>2.072843116</v>
      </c>
      <c r="G3" s="12">
        <v>57.132738379999999</v>
      </c>
    </row>
    <row r="4" spans="1:11" x14ac:dyDescent="0.25">
      <c r="A4" s="11">
        <v>1.64</v>
      </c>
      <c r="B4" s="12">
        <v>0.109682498</v>
      </c>
      <c r="C4" s="11">
        <v>45.3</v>
      </c>
      <c r="E4" s="12">
        <v>0.24060500700000001</v>
      </c>
      <c r="F4" s="12">
        <v>2.7405610550000001</v>
      </c>
      <c r="G4" s="12">
        <v>75.536714079999996</v>
      </c>
    </row>
    <row r="5" spans="1:11" x14ac:dyDescent="0.25">
      <c r="A5" s="11">
        <v>1.7</v>
      </c>
      <c r="B5" s="12">
        <v>0.114869835</v>
      </c>
      <c r="C5" s="11">
        <v>46.9</v>
      </c>
      <c r="E5" s="12">
        <v>0.38193664199999999</v>
      </c>
      <c r="F5" s="12">
        <v>3.262663576</v>
      </c>
      <c r="G5" s="12">
        <v>89.927164820000002</v>
      </c>
    </row>
    <row r="6" spans="1:11" x14ac:dyDescent="0.25">
      <c r="A6" s="11">
        <v>1.76</v>
      </c>
      <c r="B6" s="12">
        <v>0.120302504</v>
      </c>
      <c r="C6" s="11">
        <v>48.5</v>
      </c>
      <c r="E6" s="12">
        <v>0.60628662700000002</v>
      </c>
      <c r="F6" s="12">
        <v>3.9458079009999998</v>
      </c>
      <c r="G6" s="12">
        <v>108.7563303</v>
      </c>
    </row>
    <row r="7" spans="1:11" x14ac:dyDescent="0.25">
      <c r="A7" s="11">
        <v>1.82</v>
      </c>
      <c r="B7" s="12">
        <v>0.12599210499999999</v>
      </c>
      <c r="C7" s="11">
        <v>50.2</v>
      </c>
      <c r="E7" s="12">
        <v>0.91895868400000003</v>
      </c>
      <c r="F7" s="12">
        <v>3.821725909</v>
      </c>
      <c r="G7" s="12">
        <v>105.33632040000001</v>
      </c>
    </row>
    <row r="8" spans="1:11" x14ac:dyDescent="0.25">
      <c r="A8" s="11">
        <v>1.88</v>
      </c>
      <c r="B8" s="12">
        <v>0.13195079100000001</v>
      </c>
      <c r="C8" s="11">
        <v>51.9</v>
      </c>
      <c r="E8" s="12">
        <v>1.458755982</v>
      </c>
      <c r="F8" s="12">
        <v>3.323592562</v>
      </c>
      <c r="G8" s="12">
        <v>91.606519980000002</v>
      </c>
    </row>
    <row r="9" spans="1:11" x14ac:dyDescent="0.25">
      <c r="A9" s="11">
        <v>1.94</v>
      </c>
      <c r="B9" s="12">
        <v>0.138191288</v>
      </c>
      <c r="C9" s="11">
        <v>53.6</v>
      </c>
      <c r="E9" s="12">
        <v>2.3156307800000002</v>
      </c>
      <c r="F9" s="12">
        <v>2.629964588</v>
      </c>
      <c r="G9" s="12">
        <v>72.488398939999996</v>
      </c>
    </row>
    <row r="10" spans="1:11" x14ac:dyDescent="0.25">
      <c r="A10" s="11">
        <v>2.0099999999999998</v>
      </c>
      <c r="B10" s="12">
        <v>0.14472692400000001</v>
      </c>
      <c r="C10" s="11">
        <v>55.4</v>
      </c>
      <c r="E10" s="12">
        <v>3.6758347360000001</v>
      </c>
      <c r="F10" s="12">
        <v>1.934843595</v>
      </c>
      <c r="G10" s="12">
        <v>53.329126590000001</v>
      </c>
    </row>
    <row r="11" spans="1:11" x14ac:dyDescent="0.25">
      <c r="A11" s="11">
        <v>2.0699999999999998</v>
      </c>
      <c r="B11" s="12">
        <v>0.151571657</v>
      </c>
      <c r="C11" s="11">
        <v>57.1</v>
      </c>
      <c r="E11" s="12">
        <v>5.8350239269999999</v>
      </c>
      <c r="F11" s="12">
        <v>1.3505395659999999</v>
      </c>
      <c r="G11" s="12">
        <v>37.224246780000001</v>
      </c>
    </row>
    <row r="12" spans="1:11" x14ac:dyDescent="0.25">
      <c r="A12" s="11">
        <v>2.14</v>
      </c>
      <c r="B12" s="12">
        <v>0.15874010499999999</v>
      </c>
      <c r="C12" s="11">
        <v>58.9</v>
      </c>
      <c r="E12" s="12">
        <v>9.2625231200000009</v>
      </c>
      <c r="F12" s="12">
        <v>0.90937338700000003</v>
      </c>
      <c r="G12" s="12">
        <v>25.064603989999998</v>
      </c>
    </row>
    <row r="13" spans="1:11" x14ac:dyDescent="0.25">
      <c r="A13" s="11">
        <v>2.2000000000000002</v>
      </c>
      <c r="B13" s="12">
        <v>0.16624757900000001</v>
      </c>
      <c r="C13" s="11">
        <v>60.8</v>
      </c>
      <c r="E13" s="12">
        <v>14.70333894</v>
      </c>
      <c r="F13" s="12">
        <v>0.597886798</v>
      </c>
      <c r="G13" s="12">
        <v>16.479254869999998</v>
      </c>
    </row>
    <row r="14" spans="1:11" x14ac:dyDescent="0.25">
      <c r="A14" s="11">
        <v>2.27</v>
      </c>
      <c r="B14" s="12">
        <v>0.17411011300000001</v>
      </c>
      <c r="C14" s="11">
        <v>62.6</v>
      </c>
      <c r="E14" s="12">
        <v>23.34009571</v>
      </c>
      <c r="F14" s="12">
        <v>0.38704657599999998</v>
      </c>
      <c r="G14" s="12">
        <v>10.66797124</v>
      </c>
    </row>
    <row r="15" spans="1:11" x14ac:dyDescent="0.25">
      <c r="A15" s="11">
        <v>2.34</v>
      </c>
      <c r="B15" s="12">
        <v>0.18234449799999999</v>
      </c>
      <c r="C15" s="11">
        <v>64.400000000000006</v>
      </c>
      <c r="E15" s="12">
        <v>37.050092480000004</v>
      </c>
      <c r="F15" s="12">
        <v>0.24807588799999999</v>
      </c>
      <c r="G15" s="12">
        <v>6.8375916559999999</v>
      </c>
    </row>
    <row r="16" spans="1:11" x14ac:dyDescent="0.25">
      <c r="A16" s="11">
        <v>2.41</v>
      </c>
      <c r="B16" s="12">
        <v>0.190968321</v>
      </c>
      <c r="C16" s="11">
        <v>66.3</v>
      </c>
      <c r="E16" s="12">
        <v>58.813355780000002</v>
      </c>
      <c r="F16" s="12">
        <v>0.15799650700000001</v>
      </c>
      <c r="G16" s="12">
        <v>4.3547787260000002</v>
      </c>
    </row>
    <row r="17" spans="1:7" x14ac:dyDescent="0.25">
      <c r="A17" s="11">
        <v>2.4700000000000002</v>
      </c>
      <c r="B17" s="12">
        <v>0.2</v>
      </c>
      <c r="C17" s="11">
        <v>68.099999999999994</v>
      </c>
      <c r="E17" s="12">
        <v>93.360382830000006</v>
      </c>
      <c r="F17" s="12">
        <v>0.100221779</v>
      </c>
      <c r="G17" s="12">
        <v>2.762362794</v>
      </c>
    </row>
    <row r="18" spans="1:7" x14ac:dyDescent="0.25">
      <c r="A18" s="11">
        <v>2.54</v>
      </c>
      <c r="B18" s="12">
        <v>0.20945882499999999</v>
      </c>
      <c r="C18" s="11">
        <v>70</v>
      </c>
      <c r="E18" s="12">
        <v>100</v>
      </c>
      <c r="F18" s="11">
        <v>9.3600000000000003E-2</v>
      </c>
      <c r="G18" s="11">
        <v>2.58</v>
      </c>
    </row>
    <row r="19" spans="1:7" x14ac:dyDescent="0.25">
      <c r="A19" s="11">
        <v>2.61</v>
      </c>
      <c r="B19" s="12">
        <v>0.21936499600000001</v>
      </c>
      <c r="C19" s="11">
        <v>71.8</v>
      </c>
    </row>
    <row r="20" spans="1:7" x14ac:dyDescent="0.25">
      <c r="A20" s="11">
        <v>2.67</v>
      </c>
      <c r="B20" s="12">
        <v>0.22973967100000001</v>
      </c>
      <c r="C20" s="11">
        <v>73.7</v>
      </c>
      <c r="E20" t="s">
        <v>52</v>
      </c>
    </row>
    <row r="21" spans="1:7" x14ac:dyDescent="0.25">
      <c r="A21" s="11">
        <v>2.74</v>
      </c>
      <c r="B21" s="12">
        <v>0.24060500700000001</v>
      </c>
      <c r="C21" s="11">
        <v>75.5</v>
      </c>
    </row>
    <row r="22" spans="1:7" x14ac:dyDescent="0.25">
      <c r="A22" s="11">
        <v>2.81</v>
      </c>
      <c r="B22" s="12">
        <v>0.25198420999999999</v>
      </c>
      <c r="C22" s="11">
        <v>77.400000000000006</v>
      </c>
    </row>
    <row r="23" spans="1:7" x14ac:dyDescent="0.25">
      <c r="A23" s="11">
        <v>2.87</v>
      </c>
      <c r="B23" s="12">
        <v>0.26390158200000002</v>
      </c>
      <c r="C23" s="11">
        <v>79.2</v>
      </c>
    </row>
    <row r="24" spans="1:7" x14ac:dyDescent="0.25">
      <c r="A24" s="11">
        <v>2.94</v>
      </c>
      <c r="B24" s="12">
        <v>0.27638257599999999</v>
      </c>
      <c r="C24" s="11">
        <v>80.900000000000006</v>
      </c>
    </row>
    <row r="25" spans="1:7" x14ac:dyDescent="0.25">
      <c r="A25" s="11">
        <v>3</v>
      </c>
      <c r="B25" s="12">
        <v>0.28945384699999999</v>
      </c>
      <c r="C25" s="11">
        <v>82.7</v>
      </c>
    </row>
    <row r="26" spans="1:7" x14ac:dyDescent="0.25">
      <c r="A26" s="11">
        <v>3.06</v>
      </c>
      <c r="B26" s="12">
        <v>0.30314331300000003</v>
      </c>
      <c r="C26" s="11">
        <v>84.3</v>
      </c>
    </row>
    <row r="27" spans="1:7" x14ac:dyDescent="0.25">
      <c r="A27" s="11">
        <v>3.12</v>
      </c>
      <c r="B27" s="12">
        <v>0.31748020999999998</v>
      </c>
      <c r="C27" s="11">
        <v>86</v>
      </c>
    </row>
    <row r="28" spans="1:7" x14ac:dyDescent="0.25">
      <c r="A28" s="11">
        <v>3.18</v>
      </c>
      <c r="B28" s="12">
        <v>0.33249515800000001</v>
      </c>
      <c r="C28" s="11">
        <v>87.6</v>
      </c>
    </row>
    <row r="29" spans="1:7" x14ac:dyDescent="0.25">
      <c r="A29" s="11">
        <v>3.23</v>
      </c>
      <c r="B29" s="12">
        <v>0.34822022499999999</v>
      </c>
      <c r="C29" s="11">
        <v>89.1</v>
      </c>
    </row>
    <row r="30" spans="1:7" x14ac:dyDescent="0.25">
      <c r="A30" s="11">
        <v>3.25</v>
      </c>
      <c r="B30" s="12">
        <v>0.36468899500000002</v>
      </c>
      <c r="C30" s="11">
        <v>89.6</v>
      </c>
    </row>
    <row r="31" spans="1:7" x14ac:dyDescent="0.25">
      <c r="A31" s="11">
        <v>3.26</v>
      </c>
      <c r="B31" s="12">
        <v>0.38193664199999999</v>
      </c>
      <c r="C31" s="11">
        <v>89.9</v>
      </c>
    </row>
    <row r="32" spans="1:7" x14ac:dyDescent="0.25">
      <c r="A32" s="11">
        <v>3.31</v>
      </c>
      <c r="B32" s="12">
        <v>0.4</v>
      </c>
      <c r="C32" s="11">
        <v>91.3</v>
      </c>
    </row>
    <row r="33" spans="1:3" x14ac:dyDescent="0.25">
      <c r="A33" s="11">
        <v>3.36</v>
      </c>
      <c r="B33" s="12">
        <v>0.418917649</v>
      </c>
      <c r="C33" s="11">
        <v>92.5</v>
      </c>
    </row>
    <row r="34" spans="1:3" x14ac:dyDescent="0.25">
      <c r="A34" s="11">
        <v>3.4</v>
      </c>
      <c r="B34" s="12">
        <v>0.43872999200000001</v>
      </c>
      <c r="C34" s="11">
        <v>93.7</v>
      </c>
    </row>
    <row r="35" spans="1:3" x14ac:dyDescent="0.25">
      <c r="A35" s="11">
        <v>3.44</v>
      </c>
      <c r="B35" s="12">
        <v>0.45947934200000001</v>
      </c>
      <c r="C35" s="11">
        <v>94.8</v>
      </c>
    </row>
    <row r="36" spans="1:3" x14ac:dyDescent="0.25">
      <c r="A36" s="11">
        <v>3.52</v>
      </c>
      <c r="B36" s="12">
        <v>0.48121001400000002</v>
      </c>
      <c r="C36" s="11">
        <v>97</v>
      </c>
    </row>
    <row r="37" spans="1:3" x14ac:dyDescent="0.25">
      <c r="A37" s="11">
        <v>3.88</v>
      </c>
      <c r="B37" s="12">
        <v>0.50396841999999997</v>
      </c>
      <c r="C37" s="11">
        <v>107</v>
      </c>
    </row>
    <row r="38" spans="1:3" x14ac:dyDescent="0.25">
      <c r="A38" s="11">
        <v>3.91</v>
      </c>
      <c r="B38" s="12">
        <v>0.52780316400000005</v>
      </c>
      <c r="C38" s="11">
        <v>108</v>
      </c>
    </row>
    <row r="39" spans="1:3" x14ac:dyDescent="0.25">
      <c r="A39" s="11">
        <v>3.92</v>
      </c>
      <c r="B39" s="12">
        <v>0.55276515199999998</v>
      </c>
      <c r="C39" s="11">
        <v>108</v>
      </c>
    </row>
    <row r="40" spans="1:3" x14ac:dyDescent="0.25">
      <c r="A40" s="11">
        <v>3.94</v>
      </c>
      <c r="B40" s="12">
        <v>0.57890769500000006</v>
      </c>
      <c r="C40" s="11">
        <v>109</v>
      </c>
    </row>
    <row r="41" spans="1:3" x14ac:dyDescent="0.25">
      <c r="A41" s="11">
        <v>3.95</v>
      </c>
      <c r="B41" s="12">
        <v>0.60628662700000002</v>
      </c>
      <c r="C41" s="11">
        <v>109</v>
      </c>
    </row>
    <row r="42" spans="1:3" x14ac:dyDescent="0.25">
      <c r="A42" s="11">
        <v>3.95</v>
      </c>
      <c r="B42" s="12">
        <v>0.63496042100000005</v>
      </c>
      <c r="C42" s="11">
        <v>109</v>
      </c>
    </row>
    <row r="43" spans="1:3" x14ac:dyDescent="0.25">
      <c r="A43" s="11">
        <v>3.95</v>
      </c>
      <c r="B43" s="12">
        <v>0.664990317</v>
      </c>
      <c r="C43" s="11">
        <v>109</v>
      </c>
    </row>
    <row r="44" spans="1:3" x14ac:dyDescent="0.25">
      <c r="A44" s="11">
        <v>3.95</v>
      </c>
      <c r="B44" s="12">
        <v>0.66500000000000004</v>
      </c>
      <c r="C44" s="11">
        <v>109</v>
      </c>
    </row>
    <row r="45" spans="1:3" x14ac:dyDescent="0.25">
      <c r="A45" s="11">
        <v>3.94</v>
      </c>
      <c r="B45" s="12">
        <v>0.69644045099999996</v>
      </c>
      <c r="C45" s="11">
        <v>109</v>
      </c>
    </row>
    <row r="46" spans="1:3" x14ac:dyDescent="0.25">
      <c r="A46" s="11">
        <v>3.93</v>
      </c>
      <c r="B46" s="12">
        <v>0.729377991</v>
      </c>
      <c r="C46" s="11">
        <v>108</v>
      </c>
    </row>
    <row r="47" spans="1:3" x14ac:dyDescent="0.25">
      <c r="A47" s="11">
        <v>3.92</v>
      </c>
      <c r="B47" s="12">
        <v>0.76387328300000001</v>
      </c>
      <c r="C47" s="11">
        <v>108</v>
      </c>
    </row>
    <row r="48" spans="1:3" x14ac:dyDescent="0.25">
      <c r="A48" s="11">
        <v>3.9</v>
      </c>
      <c r="B48" s="12">
        <v>0.8</v>
      </c>
      <c r="C48" s="11">
        <v>108</v>
      </c>
    </row>
    <row r="49" spans="1:3" x14ac:dyDescent="0.25">
      <c r="A49" s="11">
        <v>3.88</v>
      </c>
      <c r="B49" s="12">
        <v>0.83783529800000001</v>
      </c>
      <c r="C49" s="11">
        <v>107</v>
      </c>
    </row>
    <row r="50" spans="1:3" x14ac:dyDescent="0.25">
      <c r="A50" s="11">
        <v>3.85</v>
      </c>
      <c r="B50" s="12">
        <v>0.87745998400000003</v>
      </c>
      <c r="C50" s="11">
        <v>106</v>
      </c>
    </row>
    <row r="51" spans="1:3" x14ac:dyDescent="0.25">
      <c r="A51" s="11">
        <v>3.82</v>
      </c>
      <c r="B51" s="12">
        <v>0.91895868400000003</v>
      </c>
      <c r="C51" s="11">
        <v>105</v>
      </c>
    </row>
    <row r="52" spans="1:3" x14ac:dyDescent="0.25">
      <c r="A52" s="11">
        <v>3.79</v>
      </c>
      <c r="B52" s="12">
        <v>0.96242002900000001</v>
      </c>
      <c r="C52" s="11">
        <v>104</v>
      </c>
    </row>
    <row r="53" spans="1:3" x14ac:dyDescent="0.25">
      <c r="A53" s="11">
        <v>3.75</v>
      </c>
      <c r="B53" s="12">
        <v>1.0079368399999999</v>
      </c>
      <c r="C53" s="11">
        <v>103</v>
      </c>
    </row>
    <row r="54" spans="1:3" x14ac:dyDescent="0.25">
      <c r="A54" s="11">
        <v>3.71</v>
      </c>
      <c r="B54" s="12">
        <v>1.055606329</v>
      </c>
      <c r="C54" s="11">
        <v>102</v>
      </c>
    </row>
    <row r="55" spans="1:3" x14ac:dyDescent="0.25">
      <c r="A55" s="11">
        <v>3.66</v>
      </c>
      <c r="B55" s="12">
        <v>1.105530304</v>
      </c>
      <c r="C55" s="11">
        <v>101</v>
      </c>
    </row>
    <row r="56" spans="1:3" x14ac:dyDescent="0.25">
      <c r="A56" s="11">
        <v>3.61</v>
      </c>
      <c r="B56" s="12">
        <v>1.1578153900000001</v>
      </c>
      <c r="C56" s="11">
        <v>99.5</v>
      </c>
    </row>
    <row r="57" spans="1:3" x14ac:dyDescent="0.25">
      <c r="A57" s="11">
        <v>3.56</v>
      </c>
      <c r="B57" s="12">
        <v>1.212573253</v>
      </c>
      <c r="C57" s="11">
        <v>98.1</v>
      </c>
    </row>
    <row r="58" spans="1:3" x14ac:dyDescent="0.25">
      <c r="A58" s="11">
        <v>3.5</v>
      </c>
      <c r="B58" s="12">
        <v>1.2699208420000001</v>
      </c>
      <c r="C58" s="11">
        <v>96.6</v>
      </c>
    </row>
    <row r="59" spans="1:3" x14ac:dyDescent="0.25">
      <c r="A59" s="11">
        <v>3.45</v>
      </c>
      <c r="B59" s="12">
        <v>1.329980634</v>
      </c>
      <c r="C59" s="11">
        <v>95</v>
      </c>
    </row>
    <row r="60" spans="1:3" x14ac:dyDescent="0.25">
      <c r="A60" s="11">
        <v>3.39</v>
      </c>
      <c r="B60" s="12">
        <v>1.3928809010000001</v>
      </c>
      <c r="C60" s="11">
        <v>93.3</v>
      </c>
    </row>
    <row r="61" spans="1:3" x14ac:dyDescent="0.25">
      <c r="A61" s="11">
        <v>3.32</v>
      </c>
      <c r="B61" s="12">
        <v>1.458755982</v>
      </c>
      <c r="C61" s="11">
        <v>91.6</v>
      </c>
    </row>
    <row r="62" spans="1:3" x14ac:dyDescent="0.25">
      <c r="A62" s="11">
        <v>3.26</v>
      </c>
      <c r="B62" s="12">
        <v>1.527746566</v>
      </c>
      <c r="C62" s="11">
        <v>89.8</v>
      </c>
    </row>
    <row r="63" spans="1:3" x14ac:dyDescent="0.25">
      <c r="A63" s="11">
        <v>3.19</v>
      </c>
      <c r="B63" s="12">
        <v>1.6</v>
      </c>
      <c r="C63" s="11">
        <v>88</v>
      </c>
    </row>
    <row r="64" spans="1:3" x14ac:dyDescent="0.25">
      <c r="A64" s="11">
        <v>3.13</v>
      </c>
      <c r="B64" s="12">
        <v>1.6756705970000001</v>
      </c>
      <c r="C64" s="11">
        <v>86.2</v>
      </c>
    </row>
    <row r="65" spans="1:3" x14ac:dyDescent="0.25">
      <c r="A65" s="11">
        <v>3.06</v>
      </c>
      <c r="B65" s="12">
        <v>1.7549199680000001</v>
      </c>
      <c r="C65" s="11">
        <v>84.3</v>
      </c>
    </row>
    <row r="66" spans="1:3" x14ac:dyDescent="0.25">
      <c r="A66" s="11">
        <v>2.99</v>
      </c>
      <c r="B66" s="12">
        <v>1.8379173680000001</v>
      </c>
      <c r="C66" s="11">
        <v>82.3</v>
      </c>
    </row>
    <row r="67" spans="1:3" x14ac:dyDescent="0.25">
      <c r="A67" s="11">
        <v>2.92</v>
      </c>
      <c r="B67" s="12">
        <v>1.924840058</v>
      </c>
      <c r="C67" s="11">
        <v>80.400000000000006</v>
      </c>
    </row>
    <row r="68" spans="1:3" x14ac:dyDescent="0.25">
      <c r="A68" s="11">
        <v>2.85</v>
      </c>
      <c r="B68" s="12">
        <v>2.0158736799999999</v>
      </c>
      <c r="C68" s="11">
        <v>78.400000000000006</v>
      </c>
    </row>
    <row r="69" spans="1:3" x14ac:dyDescent="0.25">
      <c r="A69" s="11">
        <v>2.77</v>
      </c>
      <c r="B69" s="12">
        <v>2.1112126569999998</v>
      </c>
      <c r="C69" s="11">
        <v>76.5</v>
      </c>
    </row>
    <row r="70" spans="1:3" x14ac:dyDescent="0.25">
      <c r="A70" s="11">
        <v>2.7</v>
      </c>
      <c r="B70" s="12">
        <v>2.2110606079999999</v>
      </c>
      <c r="C70" s="11">
        <v>74.5</v>
      </c>
    </row>
    <row r="71" spans="1:3" x14ac:dyDescent="0.25">
      <c r="A71" s="11">
        <v>2.63</v>
      </c>
      <c r="B71" s="12">
        <v>2.3156307800000002</v>
      </c>
      <c r="C71" s="11">
        <v>72.5</v>
      </c>
    </row>
    <row r="72" spans="1:3" x14ac:dyDescent="0.25">
      <c r="A72" s="11">
        <v>2.56</v>
      </c>
      <c r="B72" s="12">
        <v>2.4251465059999999</v>
      </c>
      <c r="C72" s="11">
        <v>70.5</v>
      </c>
    </row>
    <row r="73" spans="1:3" x14ac:dyDescent="0.25">
      <c r="A73" s="11">
        <v>2.4900000000000002</v>
      </c>
      <c r="B73" s="12">
        <v>2.5398416830000001</v>
      </c>
      <c r="C73" s="11">
        <v>68.5</v>
      </c>
    </row>
    <row r="74" spans="1:3" x14ac:dyDescent="0.25">
      <c r="A74" s="11">
        <v>2.41</v>
      </c>
      <c r="B74" s="12">
        <v>2.659961268</v>
      </c>
      <c r="C74" s="11">
        <v>66.599999999999994</v>
      </c>
    </row>
    <row r="75" spans="1:3" x14ac:dyDescent="0.25">
      <c r="A75" s="11">
        <v>2.34</v>
      </c>
      <c r="B75" s="12">
        <v>2.7857618030000002</v>
      </c>
      <c r="C75" s="11">
        <v>64.599999999999994</v>
      </c>
    </row>
    <row r="76" spans="1:3" x14ac:dyDescent="0.25">
      <c r="A76" s="11">
        <v>2.27</v>
      </c>
      <c r="B76" s="12">
        <v>2.9175119629999999</v>
      </c>
      <c r="C76" s="11">
        <v>62.7</v>
      </c>
    </row>
    <row r="77" spans="1:3" x14ac:dyDescent="0.25">
      <c r="A77" s="11">
        <v>2.2000000000000002</v>
      </c>
      <c r="B77" s="12">
        <v>3.0554931330000001</v>
      </c>
      <c r="C77" s="11">
        <v>60.7</v>
      </c>
    </row>
    <row r="78" spans="1:3" x14ac:dyDescent="0.25">
      <c r="A78" s="11">
        <v>2.14</v>
      </c>
      <c r="B78" s="12">
        <v>3.2</v>
      </c>
      <c r="C78" s="11">
        <v>58.8</v>
      </c>
    </row>
    <row r="79" spans="1:3" x14ac:dyDescent="0.25">
      <c r="A79" s="11">
        <v>2.0699999999999998</v>
      </c>
      <c r="B79" s="12">
        <v>3.3513411930000001</v>
      </c>
      <c r="C79" s="11">
        <v>57</v>
      </c>
    </row>
    <row r="80" spans="1:3" x14ac:dyDescent="0.25">
      <c r="A80" s="11">
        <v>2</v>
      </c>
      <c r="B80" s="12">
        <v>3.509839935</v>
      </c>
      <c r="C80" s="11">
        <v>55.1</v>
      </c>
    </row>
    <row r="81" spans="1:3" x14ac:dyDescent="0.25">
      <c r="A81" s="11">
        <v>1.93</v>
      </c>
      <c r="B81" s="12">
        <v>3.6758347360000001</v>
      </c>
      <c r="C81" s="11">
        <v>53.3</v>
      </c>
    </row>
    <row r="82" spans="1:3" x14ac:dyDescent="0.25">
      <c r="A82" s="11">
        <v>1.87</v>
      </c>
      <c r="B82" s="12">
        <v>3.849680115</v>
      </c>
      <c r="C82" s="11">
        <v>51.6</v>
      </c>
    </row>
    <row r="83" spans="1:3" x14ac:dyDescent="0.25">
      <c r="A83" s="11">
        <v>1.81</v>
      </c>
      <c r="B83" s="12">
        <v>4.0317473599999998</v>
      </c>
      <c r="C83" s="11">
        <v>49.8</v>
      </c>
    </row>
    <row r="84" spans="1:3" x14ac:dyDescent="0.25">
      <c r="A84" s="11">
        <v>1.75</v>
      </c>
      <c r="B84" s="12">
        <v>4.2224253139999997</v>
      </c>
      <c r="C84" s="11">
        <v>48.1</v>
      </c>
    </row>
    <row r="85" spans="1:3" x14ac:dyDescent="0.25">
      <c r="A85" s="11">
        <v>1.68</v>
      </c>
      <c r="B85" s="12">
        <v>4.4221212159999999</v>
      </c>
      <c r="C85" s="11">
        <v>46.4</v>
      </c>
    </row>
    <row r="86" spans="1:3" x14ac:dyDescent="0.25">
      <c r="A86" s="11">
        <v>1.63</v>
      </c>
      <c r="B86" s="12">
        <v>4.6312615600000004</v>
      </c>
      <c r="C86" s="11">
        <v>44.8</v>
      </c>
    </row>
    <row r="87" spans="1:3" x14ac:dyDescent="0.25">
      <c r="A87" s="11">
        <v>1.57</v>
      </c>
      <c r="B87" s="12">
        <v>4.8502930129999999</v>
      </c>
      <c r="C87" s="11">
        <v>43.2</v>
      </c>
    </row>
    <row r="88" spans="1:3" x14ac:dyDescent="0.25">
      <c r="A88" s="11">
        <v>1.51</v>
      </c>
      <c r="B88" s="12">
        <v>5.0796833660000003</v>
      </c>
      <c r="C88" s="11">
        <v>41.6</v>
      </c>
    </row>
    <row r="89" spans="1:3" x14ac:dyDescent="0.25">
      <c r="A89" s="11">
        <v>1.46</v>
      </c>
      <c r="B89" s="12">
        <v>5.3199225349999999</v>
      </c>
      <c r="C89" s="11">
        <v>40.1</v>
      </c>
    </row>
    <row r="90" spans="1:3" x14ac:dyDescent="0.25">
      <c r="A90" s="11">
        <v>1.4</v>
      </c>
      <c r="B90" s="12">
        <v>5.5715236050000003</v>
      </c>
      <c r="C90" s="11">
        <v>38.700000000000003</v>
      </c>
    </row>
    <row r="91" spans="1:3" x14ac:dyDescent="0.25">
      <c r="A91" s="11">
        <v>1.35</v>
      </c>
      <c r="B91" s="12">
        <v>5.8350239269999999</v>
      </c>
      <c r="C91" s="11">
        <v>37.200000000000003</v>
      </c>
    </row>
    <row r="92" spans="1:3" x14ac:dyDescent="0.25">
      <c r="A92" s="11">
        <v>1.3</v>
      </c>
      <c r="B92" s="12">
        <v>6.1109862650000002</v>
      </c>
      <c r="C92" s="11">
        <v>35.799999999999997</v>
      </c>
    </row>
    <row r="93" spans="1:3" x14ac:dyDescent="0.25">
      <c r="A93" s="11">
        <v>1.25</v>
      </c>
      <c r="B93" s="12">
        <v>6.4</v>
      </c>
      <c r="C93" s="11">
        <v>34.5</v>
      </c>
    </row>
    <row r="94" spans="1:3" x14ac:dyDescent="0.25">
      <c r="A94" s="11">
        <v>1.2</v>
      </c>
      <c r="B94" s="12">
        <v>6.7026823860000002</v>
      </c>
      <c r="C94" s="11">
        <v>33.200000000000003</v>
      </c>
    </row>
    <row r="95" spans="1:3" x14ac:dyDescent="0.25">
      <c r="A95" s="11">
        <v>1.1599999999999999</v>
      </c>
      <c r="B95" s="12">
        <v>7.01967987</v>
      </c>
      <c r="C95" s="11">
        <v>31.9</v>
      </c>
    </row>
    <row r="96" spans="1:3" x14ac:dyDescent="0.25">
      <c r="A96" s="11">
        <v>1.1100000000000001</v>
      </c>
      <c r="B96" s="12">
        <v>7.3516694720000002</v>
      </c>
      <c r="C96" s="11">
        <v>30.7</v>
      </c>
    </row>
    <row r="97" spans="1:3" x14ac:dyDescent="0.25">
      <c r="A97" s="11">
        <v>1.07</v>
      </c>
      <c r="B97" s="12">
        <v>7.699360231</v>
      </c>
      <c r="C97" s="11">
        <v>29.5</v>
      </c>
    </row>
    <row r="98" spans="1:3" x14ac:dyDescent="0.25">
      <c r="A98" s="11">
        <v>1.03</v>
      </c>
      <c r="B98" s="12">
        <v>8.0634947189999995</v>
      </c>
      <c r="C98" s="11">
        <v>28.3</v>
      </c>
    </row>
    <row r="99" spans="1:3" x14ac:dyDescent="0.25">
      <c r="A99" s="11">
        <v>0.98599999999999999</v>
      </c>
      <c r="B99" s="12">
        <v>8.4448506289999994</v>
      </c>
      <c r="C99" s="11">
        <v>27.2</v>
      </c>
    </row>
    <row r="100" spans="1:3" x14ac:dyDescent="0.25">
      <c r="A100" s="11">
        <v>0.94699999999999995</v>
      </c>
      <c r="B100" s="12">
        <v>8.8442424319999997</v>
      </c>
      <c r="C100" s="11">
        <v>26.1</v>
      </c>
    </row>
    <row r="101" spans="1:3" x14ac:dyDescent="0.25">
      <c r="A101" s="11">
        <v>0.90900000000000003</v>
      </c>
      <c r="B101" s="12">
        <v>9.2625231200000009</v>
      </c>
      <c r="C101" s="11">
        <v>25.1</v>
      </c>
    </row>
    <row r="102" spans="1:3" x14ac:dyDescent="0.25">
      <c r="A102" s="11">
        <v>0.873</v>
      </c>
      <c r="B102" s="12">
        <v>9.7005860259999999</v>
      </c>
      <c r="C102" s="11">
        <v>24.1</v>
      </c>
    </row>
    <row r="103" spans="1:3" x14ac:dyDescent="0.25">
      <c r="A103" s="11">
        <v>0.83799999999999997</v>
      </c>
      <c r="B103" s="12">
        <v>10.15936673</v>
      </c>
      <c r="C103" s="11">
        <v>23.1</v>
      </c>
    </row>
    <row r="104" spans="1:3" x14ac:dyDescent="0.25">
      <c r="A104" s="11">
        <v>0.80400000000000005</v>
      </c>
      <c r="B104" s="12">
        <v>10.63984507</v>
      </c>
      <c r="C104" s="11">
        <v>22.1</v>
      </c>
    </row>
    <row r="105" spans="1:3" x14ac:dyDescent="0.25">
      <c r="A105" s="11">
        <v>0.77100000000000002</v>
      </c>
      <c r="B105" s="12">
        <v>11.143047210000001</v>
      </c>
      <c r="C105" s="11">
        <v>21.2</v>
      </c>
    </row>
    <row r="106" spans="1:3" x14ac:dyDescent="0.25">
      <c r="A106" s="11">
        <v>0.73899999999999999</v>
      </c>
      <c r="B106" s="12">
        <v>11.67004785</v>
      </c>
      <c r="C106" s="11">
        <v>20.399999999999999</v>
      </c>
    </row>
    <row r="107" spans="1:3" x14ac:dyDescent="0.25">
      <c r="A107" s="11">
        <v>0.70899999999999996</v>
      </c>
      <c r="B107" s="12">
        <v>12.22197253</v>
      </c>
      <c r="C107" s="11">
        <v>19.5</v>
      </c>
    </row>
    <row r="108" spans="1:3" x14ac:dyDescent="0.25">
      <c r="A108" s="11">
        <v>0.67900000000000005</v>
      </c>
      <c r="B108" s="12">
        <v>12.8</v>
      </c>
      <c r="C108" s="11">
        <v>18.7</v>
      </c>
    </row>
    <row r="109" spans="1:3" x14ac:dyDescent="0.25">
      <c r="A109" s="11">
        <v>0.65100000000000002</v>
      </c>
      <c r="B109" s="12">
        <v>13.40536477</v>
      </c>
      <c r="C109" s="11">
        <v>17.899999999999999</v>
      </c>
    </row>
    <row r="110" spans="1:3" x14ac:dyDescent="0.25">
      <c r="A110" s="11">
        <v>0.624</v>
      </c>
      <c r="B110" s="12">
        <v>14.03935974</v>
      </c>
      <c r="C110" s="11">
        <v>17.2</v>
      </c>
    </row>
    <row r="111" spans="1:3" x14ac:dyDescent="0.25">
      <c r="A111" s="11">
        <v>0.59799999999999998</v>
      </c>
      <c r="B111" s="12">
        <v>14.70333894</v>
      </c>
      <c r="C111" s="11">
        <v>16.5</v>
      </c>
    </row>
    <row r="112" spans="1:3" x14ac:dyDescent="0.25">
      <c r="A112" s="11">
        <v>0.57299999999999995</v>
      </c>
      <c r="B112" s="12">
        <v>15.39872046</v>
      </c>
      <c r="C112" s="11">
        <v>15.8</v>
      </c>
    </row>
    <row r="113" spans="1:3" x14ac:dyDescent="0.25">
      <c r="A113" s="11">
        <v>0.54900000000000004</v>
      </c>
      <c r="B113" s="12">
        <v>16.126989439999999</v>
      </c>
      <c r="C113" s="11">
        <v>15.1</v>
      </c>
    </row>
    <row r="114" spans="1:3" x14ac:dyDescent="0.25">
      <c r="A114" s="11">
        <v>0.52500000000000002</v>
      </c>
      <c r="B114" s="12">
        <v>16.889701259999999</v>
      </c>
      <c r="C114" s="11">
        <v>14.5</v>
      </c>
    </row>
    <row r="115" spans="1:3" x14ac:dyDescent="0.25">
      <c r="A115" s="11">
        <v>0.503</v>
      </c>
      <c r="B115" s="12">
        <v>17.688484859999999</v>
      </c>
      <c r="C115" s="11">
        <v>13.9</v>
      </c>
    </row>
    <row r="116" spans="1:3" x14ac:dyDescent="0.25">
      <c r="A116" s="11">
        <v>0.48199999999999998</v>
      </c>
      <c r="B116" s="12">
        <v>18.525046240000002</v>
      </c>
      <c r="C116" s="11">
        <v>13.3</v>
      </c>
    </row>
    <row r="117" spans="1:3" x14ac:dyDescent="0.25">
      <c r="A117" s="11">
        <v>0.46100000000000002</v>
      </c>
      <c r="B117" s="12">
        <v>19.40117205</v>
      </c>
      <c r="C117" s="11">
        <v>12.7</v>
      </c>
    </row>
    <row r="118" spans="1:3" x14ac:dyDescent="0.25">
      <c r="A118" s="11">
        <v>0.442</v>
      </c>
      <c r="B118" s="12">
        <v>20.318733470000002</v>
      </c>
      <c r="C118" s="11">
        <v>12.2</v>
      </c>
    </row>
    <row r="119" spans="1:3" x14ac:dyDescent="0.25">
      <c r="A119" s="11">
        <v>0.42299999999999999</v>
      </c>
      <c r="B119" s="12">
        <v>21.27969014</v>
      </c>
      <c r="C119" s="11">
        <v>11.6</v>
      </c>
    </row>
    <row r="120" spans="1:3" x14ac:dyDescent="0.25">
      <c r="A120" s="11">
        <v>0.40400000000000003</v>
      </c>
      <c r="B120" s="12">
        <v>22.286094420000001</v>
      </c>
      <c r="C120" s="11">
        <v>11.1</v>
      </c>
    </row>
    <row r="121" spans="1:3" x14ac:dyDescent="0.25">
      <c r="A121" s="11">
        <v>0.38700000000000001</v>
      </c>
      <c r="B121" s="12">
        <v>23.34009571</v>
      </c>
      <c r="C121" s="11">
        <v>10.7</v>
      </c>
    </row>
    <row r="122" spans="1:3" x14ac:dyDescent="0.25">
      <c r="A122" s="11">
        <v>0.37</v>
      </c>
      <c r="B122" s="12">
        <v>24.443945060000001</v>
      </c>
      <c r="C122" s="11">
        <v>10.199999999999999</v>
      </c>
    </row>
    <row r="123" spans="1:3" x14ac:dyDescent="0.25">
      <c r="A123" s="11">
        <v>0.35399999999999998</v>
      </c>
      <c r="B123" s="12">
        <v>25.6</v>
      </c>
      <c r="C123" s="11">
        <v>9.77</v>
      </c>
    </row>
    <row r="124" spans="1:3" x14ac:dyDescent="0.25">
      <c r="A124" s="11">
        <v>0.33900000000000002</v>
      </c>
      <c r="B124" s="12">
        <v>26.810729540000001</v>
      </c>
      <c r="C124" s="11">
        <v>9.34</v>
      </c>
    </row>
    <row r="125" spans="1:3" x14ac:dyDescent="0.25">
      <c r="A125" s="11">
        <v>0.32400000000000001</v>
      </c>
      <c r="B125" s="12">
        <v>28.07871948</v>
      </c>
      <c r="C125" s="11">
        <v>8.94</v>
      </c>
    </row>
    <row r="126" spans="1:3" x14ac:dyDescent="0.25">
      <c r="A126" s="11">
        <v>0.31</v>
      </c>
      <c r="B126" s="12">
        <v>29.406677890000001</v>
      </c>
      <c r="C126" s="11">
        <v>8.5500000000000007</v>
      </c>
    </row>
    <row r="127" spans="1:3" x14ac:dyDescent="0.25">
      <c r="A127" s="11">
        <v>0.29699999999999999</v>
      </c>
      <c r="B127" s="12">
        <v>30.79744092</v>
      </c>
      <c r="C127" s="11">
        <v>8.18</v>
      </c>
    </row>
    <row r="128" spans="1:3" x14ac:dyDescent="0.25">
      <c r="A128" s="11">
        <v>0.28399999999999997</v>
      </c>
      <c r="B128" s="12">
        <v>32.253978879999998</v>
      </c>
      <c r="C128" s="11">
        <v>7.82</v>
      </c>
    </row>
    <row r="129" spans="1:3" x14ac:dyDescent="0.25">
      <c r="A129" s="11">
        <v>0.27100000000000002</v>
      </c>
      <c r="B129" s="12">
        <v>33.779402519999998</v>
      </c>
      <c r="C129" s="11">
        <v>7.48</v>
      </c>
    </row>
    <row r="130" spans="1:3" x14ac:dyDescent="0.25">
      <c r="A130" s="11">
        <v>0.25900000000000001</v>
      </c>
      <c r="B130" s="12">
        <v>35.376969729999999</v>
      </c>
      <c r="C130" s="11">
        <v>7.15</v>
      </c>
    </row>
    <row r="131" spans="1:3" x14ac:dyDescent="0.25">
      <c r="A131" s="11">
        <v>0.248</v>
      </c>
      <c r="B131" s="12">
        <v>37.050092480000004</v>
      </c>
      <c r="C131" s="11">
        <v>6.84</v>
      </c>
    </row>
    <row r="132" spans="1:3" x14ac:dyDescent="0.25">
      <c r="A132" s="11">
        <v>0.23699999999999999</v>
      </c>
      <c r="B132" s="12">
        <v>38.802344099999999</v>
      </c>
      <c r="C132" s="11">
        <v>6.54</v>
      </c>
    </row>
    <row r="133" spans="1:3" x14ac:dyDescent="0.25">
      <c r="A133" s="11">
        <v>0.22700000000000001</v>
      </c>
      <c r="B133" s="12">
        <v>40.637466930000002</v>
      </c>
      <c r="C133" s="11">
        <v>6.25</v>
      </c>
    </row>
    <row r="134" spans="1:3" x14ac:dyDescent="0.25">
      <c r="A134" s="11">
        <v>0.217</v>
      </c>
      <c r="B134" s="12">
        <v>42.559380279999999</v>
      </c>
      <c r="C134" s="11">
        <v>5.98</v>
      </c>
    </row>
    <row r="135" spans="1:3" x14ac:dyDescent="0.25">
      <c r="A135" s="11">
        <v>0.20699999999999999</v>
      </c>
      <c r="B135" s="12">
        <v>44.572188840000003</v>
      </c>
      <c r="C135" s="11">
        <v>5.71</v>
      </c>
    </row>
    <row r="136" spans="1:3" x14ac:dyDescent="0.25">
      <c r="A136" s="11">
        <v>0.19800000000000001</v>
      </c>
      <c r="B136" s="12">
        <v>46.680191409999999</v>
      </c>
      <c r="C136" s="11">
        <v>5.46</v>
      </c>
    </row>
    <row r="137" spans="1:3" x14ac:dyDescent="0.25">
      <c r="A137" s="11">
        <v>0.189</v>
      </c>
      <c r="B137" s="12">
        <v>48.887890120000002</v>
      </c>
      <c r="C137" s="11">
        <v>5.22</v>
      </c>
    </row>
    <row r="138" spans="1:3" x14ac:dyDescent="0.25">
      <c r="A138" s="11">
        <v>0.18099999999999999</v>
      </c>
      <c r="B138" s="12">
        <v>51.2</v>
      </c>
      <c r="C138" s="11">
        <v>4.99</v>
      </c>
    </row>
    <row r="139" spans="1:3" x14ac:dyDescent="0.25">
      <c r="A139" s="11">
        <v>0.17299999999999999</v>
      </c>
      <c r="B139" s="12">
        <v>53.621459090000002</v>
      </c>
      <c r="C139" s="11">
        <v>4.7699999999999996</v>
      </c>
    </row>
    <row r="140" spans="1:3" x14ac:dyDescent="0.25">
      <c r="A140" s="11">
        <v>0.16500000000000001</v>
      </c>
      <c r="B140" s="12">
        <v>56.15743896</v>
      </c>
      <c r="C140" s="11">
        <v>4.5599999999999996</v>
      </c>
    </row>
    <row r="141" spans="1:3" x14ac:dyDescent="0.25">
      <c r="A141" s="11">
        <v>0.158</v>
      </c>
      <c r="B141" s="12">
        <v>58.813355780000002</v>
      </c>
      <c r="C141" s="11">
        <v>4.3499999999999996</v>
      </c>
    </row>
    <row r="142" spans="1:3" x14ac:dyDescent="0.25">
      <c r="A142" s="11">
        <v>0.151</v>
      </c>
      <c r="B142" s="12">
        <v>61.59488185</v>
      </c>
      <c r="C142" s="11">
        <v>4.16</v>
      </c>
    </row>
    <row r="143" spans="1:3" x14ac:dyDescent="0.25">
      <c r="A143" s="11">
        <v>0.14399999999999999</v>
      </c>
      <c r="B143" s="12">
        <v>64.507957750000003</v>
      </c>
      <c r="C143" s="11">
        <v>3.98</v>
      </c>
    </row>
    <row r="144" spans="1:3" x14ac:dyDescent="0.25">
      <c r="A144" s="11">
        <v>0.13800000000000001</v>
      </c>
      <c r="B144" s="12">
        <v>67.558805030000002</v>
      </c>
      <c r="C144" s="11">
        <v>3.8</v>
      </c>
    </row>
    <row r="145" spans="1:3" x14ac:dyDescent="0.25">
      <c r="A145" s="11">
        <v>0.13200000000000001</v>
      </c>
      <c r="B145" s="12">
        <v>70.753939450000004</v>
      </c>
      <c r="C145" s="11">
        <v>3.63</v>
      </c>
    </row>
    <row r="146" spans="1:3" x14ac:dyDescent="0.25">
      <c r="A146" s="11">
        <v>0.126</v>
      </c>
      <c r="B146" s="12">
        <v>74.100184960000007</v>
      </c>
      <c r="C146" s="11">
        <v>3.47</v>
      </c>
    </row>
    <row r="147" spans="1:3" x14ac:dyDescent="0.25">
      <c r="A147" s="11">
        <v>0.12</v>
      </c>
      <c r="B147" s="12">
        <v>77.604688210000006</v>
      </c>
      <c r="C147" s="11">
        <v>3.32</v>
      </c>
    </row>
    <row r="148" spans="1:3" x14ac:dyDescent="0.25">
      <c r="A148" s="11">
        <v>0.115</v>
      </c>
      <c r="B148" s="12">
        <v>81.274933860000004</v>
      </c>
      <c r="C148" s="11">
        <v>3.17</v>
      </c>
    </row>
    <row r="149" spans="1:3" x14ac:dyDescent="0.25">
      <c r="A149" s="11">
        <v>0.11</v>
      </c>
      <c r="B149" s="12">
        <v>85.118760570000006</v>
      </c>
      <c r="C149" s="11">
        <v>3.03</v>
      </c>
    </row>
    <row r="150" spans="1:3" x14ac:dyDescent="0.25">
      <c r="A150" s="11">
        <v>0.105</v>
      </c>
      <c r="B150" s="12">
        <v>89.144377680000005</v>
      </c>
      <c r="C150" s="11">
        <v>2.89</v>
      </c>
    </row>
    <row r="151" spans="1:3" x14ac:dyDescent="0.25">
      <c r="A151" s="11">
        <v>0.1</v>
      </c>
      <c r="B151" s="12">
        <v>93.360382830000006</v>
      </c>
      <c r="C151" s="11">
        <v>2.76</v>
      </c>
    </row>
    <row r="152" spans="1:3" x14ac:dyDescent="0.25">
      <c r="A152" s="11">
        <v>9.5699999999999993E-2</v>
      </c>
      <c r="B152" s="12">
        <v>97.775780240000003</v>
      </c>
      <c r="C152" s="11">
        <v>2.64</v>
      </c>
    </row>
    <row r="153" spans="1:3" x14ac:dyDescent="0.25">
      <c r="A153" s="11">
        <v>9.3600000000000003E-2</v>
      </c>
      <c r="B153" s="12">
        <v>100</v>
      </c>
      <c r="C153" s="11">
        <v>2.58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CA89181FEFDE4EB5BBDEF4171053D4" ma:contentTypeVersion="13" ma:contentTypeDescription="Create a new document." ma:contentTypeScope="" ma:versionID="03eca602bbb413f0387cbf228d2ca077">
  <xsd:schema xmlns:xsd="http://www.w3.org/2001/XMLSchema" xmlns:xs="http://www.w3.org/2001/XMLSchema" xmlns:p="http://schemas.microsoft.com/office/2006/metadata/properties" xmlns:ns3="efe73bd2-4d11-4d4b-9b0d-1ab172cfd11e" xmlns:ns4="ce9501eb-d66d-41b7-8e03-d5ce60101007" targetNamespace="http://schemas.microsoft.com/office/2006/metadata/properties" ma:root="true" ma:fieldsID="891359230464983e112ccb179ca2ca92" ns3:_="" ns4:_="">
    <xsd:import namespace="efe73bd2-4d11-4d4b-9b0d-1ab172cfd11e"/>
    <xsd:import namespace="ce9501eb-d66d-41b7-8e03-d5ce601010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73bd2-4d11-4d4b-9b0d-1ab172cfd1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9501eb-d66d-41b7-8e03-d5ce601010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B75516-DE68-46EB-9F1C-741FC4D5E9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73bd2-4d11-4d4b-9b0d-1ab172cfd11e"/>
    <ds:schemaRef ds:uri="ce9501eb-d66d-41b7-8e03-d5ce60101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B09E89-3425-4082-BE46-D7FCE7CB738D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ce9501eb-d66d-41b7-8e03-d5ce60101007"/>
    <ds:schemaRef ds:uri="efe73bd2-4d11-4d4b-9b0d-1ab172cfd11e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01BFB5D-2B70-4FD2-9E85-16D0C4056D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</vt:lpstr>
      <vt:lpstr>Powering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Baibhab Chatterjee</dc:creator>
  <cp:lastModifiedBy>Chatterjee, Baibhab</cp:lastModifiedBy>
  <dcterms:created xsi:type="dcterms:W3CDTF">2020-06-20T19:29:57Z</dcterms:created>
  <dcterms:modified xsi:type="dcterms:W3CDTF">2023-06-27T20:55:42Z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0x01010092CA89181FEFDE4EB5BBDEF4171053D4</vt:lpwstr>
  </property>
</Properties>
</file>